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moriwaki231019\Downloads\"/>
    </mc:Choice>
  </mc:AlternateContent>
  <xr:revisionPtr revIDLastSave="0" documentId="13_ncr:1_{1F5DE0EE-D01A-419A-8CFC-B31B47995FD4}" xr6:coauthVersionLast="47" xr6:coauthVersionMax="47" xr10:uidLastSave="{00000000-0000-0000-0000-000000000000}"/>
  <bookViews>
    <workbookView xWindow="20370" yWindow="-4815" windowWidth="29040" windowHeight="15720" tabRatio="918" firstSheet="9" activeTab="9"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state="veryHidden" r:id="rId9"/>
    <sheet name="建築工事届" sheetId="229"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3" i="229" l="1"/>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K47" i="229"/>
  <c r="K46" i="229"/>
  <c r="H33" i="229"/>
  <c r="S8" i="229"/>
  <c r="U18" i="66"/>
  <c r="Q18" i="66"/>
  <c r="L18" i="66"/>
  <c r="H18" i="66"/>
  <c r="P13" i="66"/>
  <c r="H13" i="66"/>
  <c r="X12" i="66"/>
  <c r="P12" i="66"/>
  <c r="H12" i="66"/>
  <c r="X11" i="66"/>
  <c r="P11" i="66"/>
  <c r="H11" i="66"/>
  <c r="X10" i="66"/>
  <c r="P10" i="66"/>
  <c r="H10" i="66"/>
  <c r="X9" i="66"/>
  <c r="P9" i="66"/>
  <c r="H9" i="66"/>
  <c r="P8" i="66"/>
  <c r="H8" i="66"/>
  <c r="Y7" i="66"/>
  <c r="S7" i="66"/>
  <c r="N7" i="66"/>
  <c r="H7" i="66"/>
  <c r="H5" i="66"/>
  <c r="AD4" i="66"/>
  <c r="Z4" i="66"/>
  <c r="J4" i="66"/>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s="1"/>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9" i="3" l="1"/>
  <c r="F1362" i="3" s="1"/>
  <c r="F1333" i="3"/>
  <c r="F30" i="3"/>
  <c r="F1406" i="3" s="1"/>
  <c r="F1332" i="3"/>
  <c r="F1317" i="3"/>
  <c r="F68" i="3"/>
  <c r="F1281" i="3"/>
  <c r="F32" i="3"/>
  <c r="F1283" i="3"/>
  <c r="F1319" i="3"/>
  <c r="F1285" i="3"/>
  <c r="F1320" i="3"/>
  <c r="F1321" i="3"/>
  <c r="F1380" i="3"/>
  <c r="F27" i="3"/>
  <c r="F1324" i="3" s="1"/>
  <c r="F28" i="3"/>
  <c r="F1367" i="3" s="1"/>
  <c r="F1275" i="3"/>
  <c r="F1331" i="3"/>
  <c r="F31" i="3"/>
  <c r="F1282" i="3"/>
  <c r="F1318" i="3"/>
  <c r="F1334" i="3"/>
  <c r="H18" i="184"/>
  <c r="G18" i="184"/>
  <c r="F18" i="184"/>
  <c r="E18" i="184"/>
  <c r="E146" i="283"/>
  <c r="E152" i="284"/>
  <c r="B146" i="283"/>
  <c r="B152" i="284"/>
  <c r="L146" i="283"/>
  <c r="L152" i="284"/>
  <c r="I146" i="283"/>
  <c r="I152" i="284"/>
  <c r="F45" i="3"/>
  <c r="F70" i="3"/>
  <c r="F53" i="3"/>
  <c r="F71" i="3"/>
  <c r="F1278" i="3"/>
  <c r="F1366" i="3" l="1"/>
  <c r="F1368" i="3"/>
  <c r="F1363" i="3"/>
  <c r="F1372" i="3"/>
  <c r="F1341" i="3"/>
  <c r="F1338" i="3"/>
  <c r="F1326" i="3"/>
  <c r="F1409" i="3"/>
  <c r="F1373" i="3"/>
  <c r="F1371" i="3"/>
  <c r="F1361" i="3"/>
  <c r="F1356" i="3"/>
  <c r="F1393" i="3"/>
  <c r="F1392" i="3"/>
  <c r="F1408" i="3"/>
  <c r="F1394" i="3"/>
  <c r="F1391" i="3"/>
  <c r="F1407" i="3"/>
  <c r="F1358" i="3"/>
  <c r="F1405" i="3"/>
  <c r="F1390" i="3"/>
  <c r="F1357" i="3"/>
  <c r="F1342" i="3"/>
  <c r="F1328" i="3"/>
  <c r="F1325" i="3"/>
  <c r="F1340" i="3"/>
  <c r="F1327" i="3"/>
  <c r="F1339" i="3"/>
  <c r="D143" i="283"/>
  <c r="D149" i="284"/>
  <c r="J32" i="156"/>
  <c r="K32" i="130"/>
  <c r="H26" i="179"/>
  <c r="I34" i="230"/>
  <c r="C149" i="283"/>
  <c r="C155"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<sst xmlns="http://schemas.openxmlformats.org/spreadsheetml/2006/main" count="18308" uniqueCount="6039">
  <si>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</si>
  <si>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</si>
  <si>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</si>
  <si>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</si>
  <si>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</si>
  <si>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</si>
  <si>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</si>
  <si>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</si>
  <si>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</si>
  <si>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</si>
  <si>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</si>
  <si>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</si>
  <si>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</si>
  <si>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</si>
  <si>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</si>
  <si>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</si>
  <si>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</si>
  <si>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</si>
  <si>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</si>
  <si>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</si>
  <si>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</si>
  <si>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</si>
  <si>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</si>
  <si>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</si>
  <si>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</si>
  <si>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</si>
  <si>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</si>
  <si>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</si>
  <si>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</si>
  <si>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</si>
  <si>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</si>
  <si>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</si>
  <si>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</si>
  <si>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</si>
  <si>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</si>
  <si>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</si>
  <si>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</si>
  <si>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</si>
  <si>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</si>
  <si>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</si>
  <si>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</si>
  <si>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</si>
  <si>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</si>
  <si>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</si>
  <si>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</si>
  <si>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</si>
  <si>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</si>
  <si>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</si>
  <si>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</si>
  <si>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</si>
  <si>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</si>
  <si>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</si>
  <si>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</si>
  <si>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</si>
  <si>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</si>
  <si>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</si>
  <si>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</si>
  <si>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</si>
  <si>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</si>
  <si>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</si>
  <si>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</si>
  <si>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</si>
  <si>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</si>
  <si>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</si>
  <si>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</si>
  <si>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</si>
  <si>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</si>
  <si>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</si>
  <si>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</si>
  <si>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</si>
  <si>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</si>
  <si>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</si>
  <si>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</si>
  <si>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</si>
  <si>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</si>
  <si>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</si>
  <si>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</si>
  <si>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</si>
  <si>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</si>
  <si>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</si>
  <si>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</si>
  <si>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</si>
  <si>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</si>
  <si>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</si>
  <si>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</si>
  <si>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</si>
  <si>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</si>
  <si>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</si>
  <si>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</si>
  <si>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</si>
  <si>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</si>
  <si>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</si>
  <si>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</si>
  <si>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</si>
  <si>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</si>
  <si>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</si>
  <si>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</si>
  <si>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</si>
  <si>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</si>
  <si>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</si>
  <si>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</si>
  <si>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</si>
  <si>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</si>
  <si>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</si>
  <si>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</si>
  <si>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</si>
  <si>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</si>
  <si>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</si>
  <si>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</si>
  <si>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</si>
  <si>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</si>
  <si>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</si>
  <si>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</si>
  <si>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</si>
  <si>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</si>
  <si>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</si>
  <si>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</si>
  <si>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</si>
  <si>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</si>
  <si>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</si>
  <si>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</si>
  <si>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</si>
  <si>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</si>
  <si>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</si>
  <si>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</si>
  <si>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</si>
  <si>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</si>
  <si>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</si>
  <si>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</si>
  <si>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</si>
  <si>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</si>
  <si>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</si>
  <si>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</si>
  <si>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</si>
  <si>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</si>
  <si>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</si>
  <si>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</si>
  <si>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</si>
  <si>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</si>
  <si>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</si>
  <si>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</si>
  <si>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</si>
  <si>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</si>
  <si>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</si>
  <si>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</si>
  <si>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</si>
  <si>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</si>
  <si>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</si>
  <si>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</si>
  <si>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</si>
  <si>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</si>
  <si>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</si>
  <si>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</si>
  <si>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</si>
  <si>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</si>
  <si>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</si>
  <si>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</si>
  <si>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</si>
  <si>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</si>
  <si>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</si>
  <si>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</si>
  <si>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</si>
  <si>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</si>
  <si>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</si>
  <si>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</si>
  <si>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</si>
  <si>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</si>
  <si>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</si>
  <si>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</si>
  <si>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</si>
  <si>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</si>
  <si>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</si>
  <si>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</si>
  <si>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</si>
  <si>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</si>
  <si>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</si>
  <si>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</si>
  <si>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</si>
  <si>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</si>
  <si>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</si>
  <si>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</si>
  <si>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</si>
  <si>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</si>
  <si>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</si>
  <si>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</si>
  <si>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</si>
  <si>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</si>
  <si>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</si>
  <si>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</si>
  <si>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</si>
  <si>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</si>
  <si>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</si>
  <si>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</si>
  <si>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</si>
  <si>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</si>
  <si>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</si>
  <si>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</si>
  <si>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</si>
  <si>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</si>
  <si>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</si>
  <si>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</si>
  <si>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</si>
  <si>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</si>
  <si>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</si>
  <si>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</si>
  <si>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</si>
  <si>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</si>
  <si>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</si>
  <si>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</si>
  <si>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</si>
  <si>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</si>
  <si>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</si>
  <si>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</si>
  <si>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</si>
  <si>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</si>
  <si>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</si>
  <si>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</si>
  <si>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</si>
  <si>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</si>
  <si>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</si>
  <si>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</si>
  <si>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</si>
  <si>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</si>
  <si>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</si>
  <si>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</si>
  <si>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</si>
  <si>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</si>
  <si>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</si>
  <si>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</si>
  <si>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</si>
  <si>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</si>
  <si>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</si>
  <si>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</si>
  <si>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</si>
  <si>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</si>
  <si>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</si>
  <si>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</si>
  <si>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</si>
  <si>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</si>
  <si>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</si>
  <si>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</si>
  <si>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</si>
  <si>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</si>
  <si>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</si>
  <si>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</si>
  <si>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</si>
  <si>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</si>
  <si>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</si>
  <si>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</si>
  <si>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</si>
  <si>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</si>
  <si>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</si>
  <si>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</si>
  <si>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</si>
  <si>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</si>
  <si>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</si>
  <si>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</si>
  <si>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</si>
  <si>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</si>
  <si>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</si>
  <si>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</si>
  <si>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</si>
  <si>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</si>
  <si>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</si>
  <si>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</si>
  <si>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</si>
  <si>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</si>
  <si>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</si>
  <si>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</si>
  <si>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</si>
  <si>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</si>
  <si>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</si>
  <si>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</si>
  <si>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</si>
  <si>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</si>
  <si>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</si>
  <si>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</si>
  <si>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</si>
  <si>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</si>
  <si>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</si>
  <si>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</si>
  <si>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</si>
  <si>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</si>
  <si>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</si>
  <si>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</si>
  <si>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</si>
  <si>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</si>
  <si>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</si>
  <si>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</si>
  <si>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</si>
  <si>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</si>
  <si>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</si>
  <si>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</si>
  <si>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</si>
  <si>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</si>
  <si>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</si>
  <si>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</si>
  <si>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</si>
  <si>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</si>
  <si>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</si>
  <si>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</si>
  <si>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</si>
  <si>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</si>
  <si>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</si>
  <si>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</si>
  <si>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</si>
  <si>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</si>
  <si>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</si>
  <si>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</si>
  <si>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</si>
  <si>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</si>
  <si>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</si>
  <si>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</si>
  <si>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</si>
  <si>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</si>
  <si>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</si>
  <si>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</si>
  <si>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</si>
  <si>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</si>
  <si>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</si>
  <si>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</si>
  <si>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</si>
  <si>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</si>
  <si>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</si>
  <si>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</si>
  <si>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</si>
  <si>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</si>
  <si>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</si>
  <si>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</si>
  <si>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</si>
  <si>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</si>
  <si>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</si>
  <si>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</si>
  <si>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</si>
  <si>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</si>
  <si>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</si>
  <si>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</si>
  <si>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</si>
  <si>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</si>
  <si>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</si>
  <si>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</si>
  <si>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</si>
  <si>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</si>
  <si>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</si>
  <si>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</si>
  <si>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</si>
  <si>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</si>
  <si>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</si>
  <si>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</si>
  <si>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</si>
  <si>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</si>
  <si>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</si>
  <si>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</si>
  <si>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</si>
  <si>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</si>
  <si>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</si>
  <si>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</si>
  <si>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</si>
  <si>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</si>
  <si>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</si>
  <si>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</si>
  <si>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</si>
  <si>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</si>
  <si>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</si>
  <si>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</si>
  <si>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</si>
  <si>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</si>
  <si>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</si>
  <si>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</si>
  <si>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</si>
  <si>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</si>
  <si>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</si>
  <si>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</si>
  <si>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</si>
  <si>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</si>
  <si>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</si>
  <si>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</si>
  <si>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</si>
  <si>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</si>
  <si>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</si>
  <si>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</si>
  <si>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</si>
  <si>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</si>
  <si>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</si>
  <si>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</si>
  <si>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</si>
  <si>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</si>
  <si>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</si>
  <si>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</si>
  <si>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</si>
  <si>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</si>
  <si>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</si>
  <si>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</si>
  <si>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</si>
  <si>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</si>
  <si>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</si>
  <si>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</si>
  <si>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</si>
  <si>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</si>
  <si>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</si>
  <si>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</si>
  <si>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</si>
  <si>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</si>
  <si>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</si>
  <si>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</si>
  <si>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</si>
  <si>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</si>
  <si>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</si>
  <si>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</si>
  <si>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</si>
  <si>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</si>
  <si>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</si>
  <si>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</si>
  <si>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</si>
  <si>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</si>
  <si>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</si>
  <si>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</si>
  <si>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</si>
  <si>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</si>
  <si>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</si>
  <si>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</si>
  <si>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</si>
  <si>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</si>
  <si>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</si>
  <si>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</si>
  <si>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</si>
  <si>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</si>
  <si>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</si>
  <si>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</si>
  <si>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</si>
  <si>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</si>
  <si>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</si>
  <si>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</si>
  <si>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</si>
  <si>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</si>
  <si>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</si>
  <si>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</si>
  <si>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</si>
  <si>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</si>
  <si>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</si>
  <si>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</si>
  <si>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</si>
  <si>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</si>
  <si>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</si>
  <si>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</si>
  <si>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</si>
  <si>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</si>
  <si>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</si>
  <si>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</si>
  <si>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</si>
  <si>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</si>
  <si>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</si>
  <si>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</si>
  <si>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</si>
  <si>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</si>
  <si>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</si>
  <si>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</si>
  <si>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</si>
  <si>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</si>
  <si>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</si>
  <si>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</si>
  <si>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</si>
  <si>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</si>
  <si>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</si>
  <si>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</si>
  <si>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</si>
  <si>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</si>
  <si>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</si>
  <si>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</si>
  <si>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</si>
  <si>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</si>
  <si>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</si>
  <si>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</si>
  <si>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</si>
  <si>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</si>
  <si>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</si>
  <si>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</si>
  <si>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</si>
  <si>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</si>
  <si>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</si>
  <si>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</si>
  <si>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</si>
  <si>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</si>
  <si>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</si>
  <si>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</si>
  <si>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</si>
  <si>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</si>
  <si>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</si>
  <si>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</si>
  <si>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</si>
  <si>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</si>
  <si>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</si>
  <si>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</si>
  <si>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</si>
  <si>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</si>
  <si>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</si>
  <si>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</si>
  <si>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</si>
  <si>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</si>
  <si>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</si>
  <si>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</si>
  <si>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</si>
  <si>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</si>
  <si>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</si>
  <si>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</si>
  <si>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</si>
  <si>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</si>
  <si>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</si>
  <si>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</si>
  <si>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</si>
  <si>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</si>
  <si>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</si>
  <si>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</si>
  <si>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</si>
  <si>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</si>
  <si>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</si>
  <si>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</si>
  <si>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</si>
  <si>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</si>
  <si>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</si>
  <si>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</si>
  <si>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</si>
  <si>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</si>
  <si>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</si>
  <si>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</si>
  <si>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</si>
  <si>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</si>
  <si>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</si>
  <si>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</si>
  <si>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</si>
  <si>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</si>
  <si>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</si>
  <si>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</si>
  <si>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</si>
  <si>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</si>
  <si>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</si>
  <si>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</si>
  <si>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</si>
  <si>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</si>
  <si>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</si>
  <si>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</si>
  <si>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</si>
  <si>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</si>
  <si>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</si>
  <si>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</si>
  <si>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</si>
  <si>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</si>
  <si>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</si>
  <si>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</si>
  <si>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</si>
  <si>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</si>
  <si>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</si>
  <si>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</si>
  <si>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</si>
  <si>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</si>
  <si>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</si>
  <si>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</si>
  <si>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</si>
  <si>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</si>
  <si>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</si>
  <si>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</si>
  <si>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</si>
  <si>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</si>
  <si>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</si>
  <si>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</si>
  <si>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</si>
  <si>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</si>
  <si>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</si>
  <si>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</si>
  <si>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</si>
  <si>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</si>
  <si>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</si>
  <si>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</si>
  <si>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</si>
  <si>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</si>
  <si>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</si>
  <si>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</si>
  <si>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</si>
  <si>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</si>
  <si>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</si>
  <si>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</si>
  <si>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</si>
  <si>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</si>
  <si>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</si>
  <si>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</si>
  <si>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</si>
  <si>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</si>
  <si>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</si>
  <si>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</si>
  <si>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</si>
  <si>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</si>
  <si>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</si>
  <si>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</si>
  <si>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</si>
  <si>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</si>
  <si>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</si>
  <si>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</si>
  <si>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</si>
  <si>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</si>
  <si>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</si>
  <si>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</si>
  <si>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</si>
  <si>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</si>
  <si>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</si>
  <si>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</si>
  <si>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</si>
  <si>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</si>
  <si>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</si>
  <si>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</si>
  <si>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</si>
  <si>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</si>
  <si>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</si>
  <si>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</si>
  <si>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</si>
  <si>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</si>
  <si>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</si>
  <si>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</si>
  <si>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</si>
  <si>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</si>
  <si>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</si>
  <si>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</si>
  <si>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</si>
  <si>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</si>
  <si>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</si>
  <si>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</si>
  <si>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</si>
  <si>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</si>
  <si>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</si>
  <si>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</si>
  <si>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</si>
  <si>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</si>
  <si>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</si>
  <si>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</si>
  <si>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</si>
  <si>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</si>
  <si>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</si>
  <si>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</si>
  <si>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</si>
  <si>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</si>
  <si>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</si>
  <si>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</si>
  <si>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</si>
  <si>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</si>
  <si>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</si>
  <si>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</si>
  <si>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</si>
  <si>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</si>
  <si>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</si>
  <si>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</si>
  <si>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</si>
  <si>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</si>
  <si>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</si>
  <si>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</si>
  <si>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</si>
  <si>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</si>
  <si>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</si>
  <si>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</si>
  <si>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</si>
  <si>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</si>
  <si>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</si>
  <si>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</si>
  <si>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</si>
  <si>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</si>
  <si>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</si>
  <si>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</si>
  <si>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</si>
  <si>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</si>
  <si>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</si>
  <si>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</si>
  <si>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</si>
  <si>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</si>
  <si>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</si>
  <si>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</si>
  <si>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</si>
  <si>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</si>
  <si>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</si>
  <si>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</si>
  <si>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</si>
  <si>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</si>
  <si>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</si>
  <si>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</si>
  <si>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</si>
  <si>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</si>
  <si>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</si>
  <si>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</si>
  <si>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</si>
  <si>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</si>
  <si>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</si>
  <si>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</si>
  <si>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</si>
  <si>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</si>
  <si>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</si>
  <si>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</si>
  <si>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</si>
  <si>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</si>
  <si>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</si>
  <si>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</si>
  <si>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</si>
  <si>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</si>
  <si>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</si>
  <si>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</si>
  <si>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</si>
  <si>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</si>
  <si>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</si>
  <si>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</si>
  <si>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</si>
  <si>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</si>
  <si>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</si>
  <si>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</si>
  <si>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</si>
  <si>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</si>
  <si>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</si>
  <si>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</si>
  <si>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</si>
  <si>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</si>
  <si>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</si>
  <si>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</si>
  <si>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</si>
  <si>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</si>
  <si>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</si>
  <si>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</si>
  <si>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</si>
  <si>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</si>
  <si>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</si>
  <si>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</si>
  <si>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</si>
  <si>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</si>
  <si>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</si>
  <si>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</si>
  <si>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</si>
  <si>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</si>
  <si>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</si>
  <si>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</si>
  <si>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</si>
  <si>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</si>
  <si>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</si>
  <si>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</si>
  <si>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</si>
  <si>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</si>
  <si>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</si>
  <si>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</si>
  <si>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</si>
  <si>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</si>
  <si>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</si>
  <si>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</si>
  <si>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</si>
  <si>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</si>
  <si>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</si>
  <si>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</si>
  <si>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</si>
  <si>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</si>
  <si>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</si>
  <si>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</si>
  <si>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</si>
  <si>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</si>
  <si>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</si>
  <si>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</si>
  <si>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</si>
  <si>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</si>
  <si>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</si>
  <si>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</si>
  <si>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</si>
  <si>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</si>
  <si>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</si>
  <si>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</si>
  <si>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</si>
  <si>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</si>
  <si>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</si>
  <si>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</si>
  <si>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</si>
  <si>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</si>
  <si>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</si>
  <si>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</si>
  <si>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</si>
  <si>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</si>
  <si>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</si>
  <si>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</si>
  <si>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</si>
  <si>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</si>
  <si>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</si>
  <si>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</si>
  <si>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</si>
  <si>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</si>
  <si>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</si>
  <si>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</si>
  <si>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</si>
  <si>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</si>
  <si>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</si>
  <si>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</si>
  <si>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</si>
  <si>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</si>
  <si>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</si>
  <si>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</si>
  <si>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</si>
  <si>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</si>
  <si>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</si>
  <si>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</si>
  <si>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</si>
  <si>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</si>
  <si>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</si>
  <si>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</si>
  <si>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</si>
  <si>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</si>
  <si>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</si>
  <si>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</si>
  <si>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</si>
  <si>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</si>
  <si>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</si>
  <si>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</si>
  <si>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</si>
  <si>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</si>
  <si>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</si>
  <si>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</si>
  <si>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</si>
  <si>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</si>
  <si>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</si>
  <si>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</si>
  <si>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</si>
  <si>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</si>
  <si>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</si>
  <si>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</si>
  <si>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</si>
  <si>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</si>
  <si>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</si>
  <si>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</si>
  <si>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</si>
  <si>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</si>
  <si>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</si>
  <si>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</si>
  <si>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</si>
  <si>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</si>
  <si>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</si>
  <si>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</si>
  <si>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</si>
  <si>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</si>
  <si>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</si>
  <si>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</si>
  <si>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</si>
  <si>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</si>
  <si>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</si>
  <si>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</si>
  <si>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</si>
  <si>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</si>
  <si>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</si>
  <si>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</si>
  <si>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</si>
  <si>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</si>
  <si>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</si>
  <si>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</si>
  <si>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</si>
  <si>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</si>
  <si>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</si>
  <si>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</si>
  <si>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</si>
  <si>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</si>
  <si>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</si>
  <si>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</si>
  <si>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</si>
  <si>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</si>
  <si>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</si>
  <si>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</si>
  <si>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</si>
  <si>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</si>
  <si>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</si>
  <si>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</si>
  <si>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</si>
  <si>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</si>
  <si>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</si>
  <si>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</si>
  <si>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</si>
  <si>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</si>
  <si>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</si>
  <si>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</si>
  <si>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</si>
  <si>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</si>
  <si>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</si>
  <si>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</si>
  <si>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</si>
  <si>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</si>
  <si>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</si>
  <si>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</si>
  <si>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</si>
  <si>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</si>
  <si>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</si>
  <si>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</si>
  <si>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</si>
  <si>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</si>
  <si>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</si>
  <si>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</si>
  <si>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</si>
  <si>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</si>
  <si>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</si>
  <si>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</si>
  <si>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</si>
  <si>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</si>
  <si>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</si>
  <si>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</si>
  <si>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</si>
  <si>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</si>
  <si>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</si>
  <si>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</si>
  <si>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</si>
  <si>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</si>
  <si>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</si>
  <si>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</si>
  <si>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</si>
  <si>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</si>
  <si>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</si>
  <si>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</si>
  <si>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</si>
  <si>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</si>
  <si>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</si>
  <si>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</si>
  <si>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</si>
  <si>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</si>
  <si>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</si>
  <si>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</si>
  <si>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</si>
  <si>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</si>
  <si>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</si>
  <si>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</si>
  <si>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</si>
  <si>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</si>
  <si>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</si>
  <si>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</si>
  <si>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</si>
  <si>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</si>
  <si>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</si>
  <si>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</si>
  <si>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</si>
  <si>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</si>
  <si>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</si>
  <si>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</si>
  <si>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</si>
  <si>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</si>
  <si>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</si>
  <si>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</si>
  <si>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</si>
  <si>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</si>
  <si>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</si>
  <si>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</si>
  <si>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</si>
  <si>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</si>
  <si>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</si>
  <si>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</si>
  <si>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</si>
  <si>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</si>
  <si>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</si>
  <si>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</si>
  <si>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</si>
  <si>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</si>
  <si>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</si>
  <si>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</si>
  <si>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</si>
  <si>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</si>
  <si>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</si>
  <si>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</si>
  <si>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</si>
  <si>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</si>
  <si>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</si>
  <si>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</si>
  <si>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</si>
  <si>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</si>
  <si>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</si>
  <si>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</si>
  <si>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</si>
  <si>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</si>
  <si>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</si>
  <si>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</si>
  <si>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</si>
  <si>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</si>
  <si>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</si>
  <si>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</si>
  <si>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</si>
  <si>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</si>
  <si>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</si>
  <si>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</si>
  <si>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</si>
  <si>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</si>
  <si>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</si>
  <si>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</si>
  <si>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</si>
  <si>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</si>
  <si>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</si>
  <si>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</si>
  <si>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</si>
  <si>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</si>
  <si>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</si>
  <si>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</si>
  <si>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</si>
  <si>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</si>
  <si>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</si>
  <si>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</si>
  <si>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</si>
  <si>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</si>
  <si>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</si>
  <si>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</si>
  <si>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</si>
  <si>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</si>
  <si>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</si>
  <si>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</si>
  <si>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</si>
  <si>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</si>
  <si>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</si>
  <si>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</si>
  <si>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</si>
  <si>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</si>
  <si>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</si>
  <si>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</si>
  <si>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</si>
  <si>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</si>
  <si>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</si>
  <si>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</si>
  <si>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</si>
  <si>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</si>
  <si>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</si>
  <si>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</si>
  <si>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</si>
  <si>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</si>
  <si>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</si>
  <si>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</si>
  <si>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</si>
  <si>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</si>
  <si>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</si>
  <si>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</si>
  <si>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</si>
  <si>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</si>
  <si>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</si>
  <si>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</si>
  <si>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</si>
  <si>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</si>
  <si>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</si>
  <si>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</si>
  <si>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</si>
  <si>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</si>
  <si>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</si>
  <si>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</si>
  <si>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</si>
  <si>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</si>
  <si>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</si>
  <si>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</si>
  <si>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</si>
  <si>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</si>
  <si>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</si>
  <si>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</si>
  <si>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</si>
  <si>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</si>
  <si>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</si>
  <si>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</si>
  <si>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</si>
  <si>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</si>
  <si>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</si>
  <si>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</si>
  <si>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</si>
  <si>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</si>
  <si>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</si>
  <si>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</si>
  <si>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</si>
  <si>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</si>
  <si>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</si>
  <si>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</si>
  <si>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</si>
  <si>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</si>
  <si>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</si>
  <si>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</si>
  <si>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</si>
  <si>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</si>
  <si>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</si>
  <si>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</si>
  <si>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</si>
  <si>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</si>
  <si>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</si>
  <si>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</si>
  <si>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</si>
  <si>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</si>
  <si>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</si>
  <si>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</si>
  <si>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</si>
  <si>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</si>
  <si>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</si>
  <si>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</si>
  <si>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</si>
  <si>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</si>
  <si>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</si>
  <si>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</si>
  <si>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</si>
  <si>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</si>
  <si>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</si>
  <si>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</si>
  <si>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</si>
  <si>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</si>
  <si>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</si>
  <si>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</si>
  <si>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</si>
  <si>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</si>
  <si>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</si>
  <si>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</si>
  <si>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</si>
  <si>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</si>
  <si>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</si>
  <si>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</si>
  <si>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</si>
  <si>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</si>
  <si>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</si>
  <si>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</si>
  <si>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</si>
  <si>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</si>
  <si>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</si>
  <si>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</si>
  <si>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</si>
  <si>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</si>
  <si>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</si>
  <si>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</si>
  <si>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</si>
  <si>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</si>
  <si>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</si>
  <si>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</si>
  <si>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</si>
  <si>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</si>
  <si>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</si>
  <si>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</si>
  <si>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</si>
  <si>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</si>
  <si>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</si>
  <si>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</si>
  <si>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</si>
  <si>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</si>
  <si>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</si>
  <si>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</si>
  <si>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</si>
  <si>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</si>
  <si>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</si>
  <si>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</si>
  <si>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</si>
  <si>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</si>
  <si>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</si>
  <si>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</si>
  <si>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</si>
  <si>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</si>
  <si>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</si>
  <si>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</si>
  <si>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</si>
  <si>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</si>
  <si>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</si>
  <si>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</si>
  <si>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</si>
  <si>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</si>
  <si>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</si>
  <si>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</si>
  <si>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</si>
  <si>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</si>
  <si>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</si>
  <si>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</si>
  <si>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</si>
  <si>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</si>
  <si>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</si>
  <si>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</si>
  <si>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</si>
  <si>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</si>
  <si>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</si>
  <si>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</si>
  <si>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</si>
  <si>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</si>
  <si>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</si>
  <si>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</si>
  <si>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</si>
  <si>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</si>
  <si>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</si>
  <si>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</si>
  <si>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</si>
  <si>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</si>
  <si>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</si>
  <si>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</si>
  <si>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</si>
  <si>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</si>
  <si>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</si>
  <si>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</si>
  <si>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</si>
  <si>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</si>
  <si>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</si>
  <si>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</si>
  <si>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</si>
  <si>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</si>
  <si>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</si>
  <si>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</si>
  <si>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</si>
  <si>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</si>
  <si>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</si>
  <si>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</si>
  <si>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</si>
  <si>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</si>
  <si>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</si>
  <si>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</si>
  <si>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</si>
  <si>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</si>
  <si>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</si>
  <si>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</si>
  <si>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</si>
  <si>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</si>
  <si>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</si>
  <si>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</si>
  <si>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</si>
  <si>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</si>
  <si>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</si>
  <si>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</si>
  <si>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</si>
  <si>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</si>
  <si>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</si>
  <si>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</si>
  <si>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</si>
  <si>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</si>
  <si>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</si>
  <si>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</si>
  <si>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</si>
  <si>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</si>
  <si>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</si>
  <si>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</si>
  <si>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</si>
  <si>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</si>
  <si>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</si>
  <si>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</si>
  <si>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</si>
  <si>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</si>
  <si>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</si>
  <si>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</si>
  <si>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</si>
  <si>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</si>
  <si>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</si>
  <si>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</si>
  <si>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</si>
  <si>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</si>
  <si>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</si>
  <si>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</si>
  <si>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</si>
  <si>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</si>
  <si>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</si>
  <si>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</si>
  <si>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</si>
  <si>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</si>
  <si>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</si>
  <si>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</si>
  <si>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</si>
  <si>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</si>
  <si>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</si>
  <si>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</si>
  <si>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</si>
  <si>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</si>
  <si>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</si>
  <si>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</si>
  <si>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</si>
  <si>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</si>
  <si>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</si>
  <si>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</si>
  <si>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</si>
  <si>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</si>
  <si>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</si>
  <si>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</si>
  <si>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</si>
  <si>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</si>
  <si>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</si>
  <si>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</si>
  <si>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</si>
  <si>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</si>
  <si>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</si>
  <si>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</si>
  <si>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</si>
  <si>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</si>
  <si>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</si>
  <si>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</si>
  <si>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</si>
  <si>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</si>
  <si>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</si>
  <si>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</si>
  <si>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</si>
  <si>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</si>
  <si>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</si>
  <si>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</si>
  <si>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</si>
  <si>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</si>
  <si>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</si>
  <si>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</si>
  <si>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</si>
  <si>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</si>
  <si>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</si>
  <si>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</si>
  <si>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</si>
  <si>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</si>
  <si>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</si>
  <si>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</si>
  <si>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</si>
  <si>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</si>
  <si>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</si>
  <si>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</si>
  <si>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</si>
  <si>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</si>
  <si>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</si>
  <si>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</si>
  <si>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</si>
  <si>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</si>
  <si>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</si>
  <si>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</si>
  <si>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</si>
  <si>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</si>
  <si>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</si>
  <si>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</si>
  <si>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</si>
  <si>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</si>
  <si>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</si>
  <si>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</si>
  <si>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</si>
  <si>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</si>
  <si>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</si>
  <si>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</si>
  <si>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</si>
  <si>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</si>
  <si>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</si>
  <si>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</si>
  <si>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</si>
  <si>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</si>
  <si>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</si>
  <si>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</si>
  <si>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</si>
  <si>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</si>
  <si>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</si>
  <si>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</si>
  <si>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</si>
  <si>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</si>
  <si>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</si>
  <si>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</si>
  <si>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</si>
  <si>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</si>
  <si>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</si>
  <si>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</si>
  <si>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</si>
  <si>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</si>
  <si>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</si>
  <si>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</si>
  <si>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</si>
  <si>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</si>
  <si>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</si>
  <si>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</si>
  <si>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</si>
  <si>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</si>
  <si>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</si>
  <si>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</si>
  <si>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</si>
  <si>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</si>
  <si>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</si>
  <si>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</si>
  <si>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</si>
  <si>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</si>
  <si>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</si>
  <si>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</si>
  <si>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</si>
  <si>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</si>
  <si>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</si>
  <si>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</si>
  <si>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</si>
  <si>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</si>
  <si>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</si>
  <si>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</si>
  <si>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</si>
  <si>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</si>
  <si>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</si>
  <si>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</si>
  <si>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</si>
  <si>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</si>
  <si>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</si>
  <si>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</si>
  <si>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</si>
  <si>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</si>
  <si>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</si>
  <si>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</si>
  <si>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</si>
  <si>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</si>
  <si>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</si>
  <si>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</si>
  <si>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</si>
  <si>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</si>
  <si>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</si>
  <si>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</si>
  <si>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</si>
  <si>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</si>
  <si>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</si>
  <si>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</si>
  <si>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</si>
  <si>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</si>
  <si>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</si>
  <si>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</si>
  <si>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</si>
  <si>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</si>
  <si>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</si>
  <si>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</si>
  <si>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</si>
  <si>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</si>
  <si>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</si>
  <si>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</si>
  <si>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</si>
  <si>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</si>
  <si>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</si>
  <si>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</si>
  <si>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</si>
  <si>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</si>
  <si>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</si>
  <si>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</si>
  <si>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</si>
  <si>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</si>
  <si>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</si>
  <si>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</si>
  <si>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</si>
  <si>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</si>
  <si>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</si>
  <si>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</si>
  <si>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</si>
  <si>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</si>
  <si>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</si>
  <si>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</si>
  <si>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</si>
  <si>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</si>
  <si>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</si>
  <si>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</si>
  <si>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</si>
  <si>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</si>
  <si>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</si>
  <si>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</si>
  <si>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</si>
  <si>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</si>
  <si>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</si>
  <si>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</si>
  <si>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</si>
  <si>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</si>
  <si>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</si>
  <si>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</si>
  <si>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</si>
  <si>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</si>
  <si>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</si>
  <si>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</si>
  <si>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</si>
  <si>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</si>
  <si>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</si>
  <si>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</si>
  <si>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</si>
  <si>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</si>
  <si>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</si>
  <si>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</si>
  <si>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</si>
  <si>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</si>
  <si>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</si>
  <si>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</si>
  <si>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</si>
  <si>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</si>
  <si>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</si>
  <si>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</si>
  <si>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</si>
  <si>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</si>
  <si>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</si>
  <si>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</si>
  <si>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</si>
  <si>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</si>
  <si>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</si>
  <si>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</si>
  <si>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</si>
  <si>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</si>
  <si>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</si>
  <si>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</si>
  <si>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</si>
  <si>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</si>
  <si>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</si>
  <si>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</si>
  <si>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</si>
  <si>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</si>
  <si>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</si>
  <si>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</si>
  <si>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</si>
  <si>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</si>
  <si>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</si>
  <si>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</si>
  <si>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</si>
  <si>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</si>
  <si>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</si>
  <si>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</si>
  <si>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</si>
  <si>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</si>
  <si>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</si>
  <si>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</si>
  <si>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</si>
  <si>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</si>
  <si>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</si>
  <si>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</si>
  <si>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</si>
  <si>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</si>
  <si>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</si>
  <si>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</si>
  <si>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</si>
  <si>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</si>
  <si>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</si>
  <si>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</si>
  <si>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</si>
  <si>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</si>
  <si>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</si>
  <si>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</si>
  <si>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</si>
  <si>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</si>
  <si>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</si>
  <si>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</si>
  <si>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</si>
  <si>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</si>
  <si>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</si>
  <si>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</si>
  <si>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</si>
  <si>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</si>
  <si>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</si>
  <si>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</si>
  <si>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</si>
  <si>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</si>
  <si>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</si>
  <si>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</si>
  <si>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</si>
  <si>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</si>
  <si>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</si>
  <si>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</si>
  <si>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</si>
  <si>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</si>
  <si>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</si>
  <si>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</si>
  <si>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</si>
  <si>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</si>
  <si>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</si>
  <si>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</si>
  <si>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</si>
  <si>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</si>
  <si>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</si>
  <si>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</si>
  <si>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</si>
  <si>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</si>
  <si>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</si>
  <si>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</si>
  <si>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</si>
  <si>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</si>
  <si>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</si>
  <si>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</si>
  <si>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</si>
  <si>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</si>
  <si>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</si>
  <si>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</si>
  <si>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</si>
  <si>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</si>
  <si>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</si>
  <si>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</si>
  <si>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</si>
  <si>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</si>
  <si>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</si>
  <si>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</si>
  <si>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</si>
  <si>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</si>
  <si>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</si>
  <si>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</si>
  <si>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</si>
  <si>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</si>
  <si>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</si>
  <si>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</si>
  <si>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</si>
  <si>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</si>
  <si>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</si>
  <si>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</si>
  <si>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</si>
  <si>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</si>
  <si>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</si>
  <si>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</si>
  <si>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</si>
  <si>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</si>
  <si>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</si>
  <si>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</si>
  <si>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</si>
  <si>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</si>
  <si>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</si>
  <si>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</si>
  <si>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</si>
  <si>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</si>
  <si>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</si>
  <si>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</si>
  <si>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</si>
  <si>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</si>
  <si>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</si>
  <si>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</si>
  <si>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</si>
  <si>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</si>
  <si>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</si>
  <si>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</si>
  <si>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</si>
  <si>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</si>
  <si>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</si>
  <si>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</si>
  <si>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</si>
  <si>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</si>
  <si>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</si>
  <si>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</si>
  <si>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</si>
  <si>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</si>
  <si>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</si>
  <si>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</si>
  <si>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</si>
  <si>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</si>
  <si>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</si>
  <si>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</si>
  <si>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</si>
  <si>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</si>
  <si>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</si>
  <si>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</si>
  <si>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</si>
  <si>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</si>
  <si>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</si>
  <si>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</si>
  <si>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</si>
  <si>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</si>
  <si>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</si>
  <si>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</si>
  <si>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</si>
  <si>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</si>
  <si>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</si>
  <si>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</si>
  <si>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</si>
  <si>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</si>
  <si>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</si>
  <si>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</si>
  <si>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</si>
  <si>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</si>
  <si>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</si>
  <si>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</si>
  <si>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</si>
  <si>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</si>
  <si>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</si>
  <si>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</si>
  <si>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</si>
  <si>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</si>
  <si>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</si>
  <si>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</si>
  <si>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</si>
  <si>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</si>
  <si>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</si>
  <si>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</si>
  <si>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</si>
  <si>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</si>
  <si>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</si>
  <si>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</si>
  <si>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</si>
  <si>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</si>
  <si>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</si>
  <si>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</si>
  <si>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</si>
  <si>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</si>
  <si>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</si>
  <si>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</si>
  <si>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</si>
  <si>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</si>
  <si>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</si>
  <si>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</si>
  <si>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</si>
  <si>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</si>
  <si>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</si>
  <si>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</si>
  <si>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</si>
  <si>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</si>
  <si>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</si>
  <si>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</si>
  <si>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</si>
  <si>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</si>
  <si>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</si>
  <si>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</si>
  <si>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</si>
  <si>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</si>
  <si>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</si>
  <si>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</si>
  <si>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</si>
  <si>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</si>
  <si>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</si>
  <si>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</si>
  <si>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</si>
  <si>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</si>
  <si>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</si>
  <si>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</si>
  <si>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</si>
  <si>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</si>
  <si>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</si>
  <si>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</si>
  <si>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</si>
  <si>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</si>
  <si>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</si>
  <si>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</si>
  <si>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</si>
  <si>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</si>
  <si>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</si>
  <si>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</si>
  <si>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</si>
  <si>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</si>
  <si>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</si>
  <si>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</si>
  <si>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</si>
  <si>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</si>
  <si>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</si>
  <si>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</si>
  <si>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</si>
  <si>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</si>
  <si>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</si>
  <si>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</si>
  <si>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</si>
  <si>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</si>
  <si>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</si>
  <si>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</si>
  <si>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</si>
  <si>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</si>
  <si>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</si>
  <si>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</si>
  <si>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</si>
  <si>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</si>
  <si>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</si>
  <si>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</si>
  <si>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</si>
  <si>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</si>
  <si>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</si>
  <si>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</si>
  <si>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</si>
  <si>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</si>
  <si>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</si>
  <si>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</si>
  <si>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</si>
  <si>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</si>
  <si>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</si>
  <si>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</si>
  <si>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</si>
  <si>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</si>
  <si>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</si>
  <si>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</si>
  <si>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</si>
  <si>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</si>
  <si>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</si>
  <si>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</si>
  <si>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</si>
  <si>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</si>
  <si>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</si>
  <si>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</si>
  <si>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</si>
  <si>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</si>
  <si>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</si>
  <si>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</si>
  <si>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</si>
  <si>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</si>
  <si>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</si>
  <si>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</si>
  <si>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</si>
  <si>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</si>
  <si>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</si>
  <si>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</si>
  <si>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</si>
  <si>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</si>
  <si>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</si>
  <si>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</si>
  <si>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</si>
  <si>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</si>
  <si>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</si>
  <si>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</si>
  <si>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</si>
  <si>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</si>
  <si>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</si>
  <si>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</si>
  <si>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</si>
  <si>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</si>
  <si>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</si>
  <si>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</si>
  <si>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</si>
  <si>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</si>
  <si>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</si>
  <si>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</si>
  <si>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</si>
  <si>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</si>
  <si>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</si>
  <si>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</si>
  <si>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</si>
  <si>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</si>
  <si>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</si>
  <si>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</si>
  <si>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</si>
  <si>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</si>
  <si>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</si>
  <si>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</si>
  <si>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</si>
  <si>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</si>
  <si>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</si>
  <si>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</si>
  <si>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</si>
  <si>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</si>
  <si>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</si>
  <si>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</si>
  <si>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</si>
  <si>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</si>
  <si>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</si>
  <si>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</si>
  <si>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</si>
  <si>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</si>
  <si>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</si>
  <si>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</si>
  <si>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</si>
  <si>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</si>
  <si>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</si>
  <si>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</si>
  <si>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</si>
  <si>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</si>
  <si>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</si>
  <si>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</si>
  <si>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</si>
  <si>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</si>
  <si>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</si>
  <si>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</si>
  <si>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</si>
  <si>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</si>
  <si>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</si>
  <si>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</si>
  <si>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</si>
  <si>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</si>
  <si>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</si>
  <si>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</si>
  <si>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</si>
  <si>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</si>
  <si>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</si>
  <si>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</si>
  <si>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</si>
  <si>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</si>
  <si>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</si>
  <si>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</si>
  <si>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</si>
  <si>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</si>
  <si>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</si>
  <si>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</si>
  <si>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</si>
  <si>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</si>
  <si>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</si>
  <si>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</si>
  <si>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</si>
  <si>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</si>
  <si>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</si>
  <si>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</si>
  <si>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</si>
  <si>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</si>
  <si>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</si>
  <si>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</si>
  <si>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</si>
  <si>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</si>
  <si>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</si>
  <si>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</si>
  <si>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</si>
  <si>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</si>
  <si>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</si>
  <si>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</si>
  <si>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</si>
  <si>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</si>
  <si>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</si>
  <si>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</si>
  <si>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</si>
  <si>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</si>
  <si>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</si>
  <si>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</si>
  <si>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</si>
  <si>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</si>
  <si>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</si>
  <si>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</si>
  <si>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</si>
  <si>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</si>
  <si>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</si>
  <si>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</si>
  <si>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</si>
  <si>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</si>
  <si>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</si>
  <si>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</si>
  <si>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</si>
  <si>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</si>
  <si>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</si>
  <si>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</si>
  <si>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</si>
  <si>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</si>
  <si>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</si>
  <si>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</si>
  <si>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</si>
  <si>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</si>
  <si>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</si>
  <si>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</si>
  <si>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</si>
  <si>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</si>
  <si>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</si>
  <si>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</si>
  <si>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</si>
  <si>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</si>
  <si>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</si>
  <si>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</si>
  <si>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</si>
  <si>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</si>
  <si>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</si>
  <si>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</si>
  <si>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</si>
  <si>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</si>
  <si>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</si>
  <si>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</si>
  <si>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</si>
  <si>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</si>
  <si>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</si>
  <si>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</si>
  <si>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</si>
  <si>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</si>
  <si>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</si>
  <si>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</si>
  <si>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</si>
  <si>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</si>
  <si>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</si>
  <si>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</si>
  <si>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</si>
  <si>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</si>
  <si>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</si>
  <si>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</si>
  <si>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</si>
  <si>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</si>
  <si>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</si>
  <si>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</si>
  <si>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</si>
  <si>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</si>
  <si>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</si>
  <si>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</si>
  <si>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</si>
  <si>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</si>
  <si>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</si>
  <si>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</si>
  <si>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</si>
  <si>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</si>
  <si>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</si>
  <si>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</si>
  <si>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</si>
  <si>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</si>
  <si>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</si>
  <si>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</si>
  <si>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</si>
  <si>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</si>
  <si>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</si>
  <si>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</si>
  <si>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</si>
  <si>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</si>
  <si>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</si>
  <si>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</si>
  <si>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</si>
  <si>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</si>
  <si>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</si>
  <si>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</si>
  <si>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</si>
  <si>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</si>
  <si>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</si>
  <si>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</si>
  <si>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</si>
  <si>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</si>
  <si>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</si>
  <si>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</si>
  <si>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</si>
  <si>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</si>
  <si>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</si>
  <si>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</si>
  <si>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</si>
  <si>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</si>
  <si>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</si>
  <si>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</si>
  <si>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</si>
  <si>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</si>
  <si>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</si>
  <si>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</si>
  <si>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</si>
  <si>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</si>
  <si>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</si>
  <si>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</si>
  <si>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</si>
  <si>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</si>
  <si>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</si>
  <si>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</si>
  <si>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</si>
  <si>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</si>
  <si>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</si>
  <si>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</si>
  <si>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</si>
  <si>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</si>
  <si>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</si>
  <si>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</si>
  <si>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</si>
  <si>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</si>
  <si>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</si>
  <si>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</si>
  <si>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</si>
  <si>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</si>
  <si>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</si>
  <si>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</si>
  <si>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</si>
  <si>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</si>
  <si>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</si>
  <si>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</si>
  <si>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</si>
  <si>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</si>
  <si>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</si>
  <si>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</si>
  <si>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</si>
  <si>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</si>
  <si>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</si>
  <si>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</si>
  <si>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</si>
  <si>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</si>
  <si>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</si>
  <si>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</si>
  <si>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</si>
  <si>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</si>
  <si>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</si>
  <si>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</si>
  <si>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</si>
  <si>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</si>
  <si>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</si>
  <si>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</si>
  <si>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</si>
  <si>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</si>
  <si>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</si>
  <si>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</si>
  <si>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</si>
  <si>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</si>
  <si>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</si>
  <si>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</si>
  <si>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</si>
  <si>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</si>
  <si>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</si>
  <si>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</si>
  <si>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</si>
  <si>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</si>
  <si>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</si>
  <si>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</si>
  <si>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</si>
  <si>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</si>
  <si>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</si>
  <si>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</si>
  <si>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</si>
  <si>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</si>
  <si>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</si>
  <si>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</si>
  <si>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</si>
  <si>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</si>
  <si>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</si>
  <si>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</si>
  <si>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</si>
  <si>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</si>
  <si>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</si>
  <si>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</si>
  <si>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</si>
  <si>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</si>
  <si>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</si>
  <si>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</si>
  <si>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</si>
  <si>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</si>
  <si>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</si>
  <si>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</si>
  <si>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</si>
  <si>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</si>
  <si>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</si>
  <si>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</si>
  <si>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</si>
  <si>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</si>
  <si>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</si>
  <si>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</si>
  <si>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</si>
  <si>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</si>
  <si>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</si>
  <si>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</si>
  <si>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</si>
  <si>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</si>
  <si>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</si>
  <si>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</si>
  <si>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</si>
  <si>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</si>
  <si>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</si>
  <si>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</si>
  <si>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</si>
  <si>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</si>
  <si>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</si>
  <si>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</si>
  <si>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</si>
  <si>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</si>
  <si>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</si>
  <si>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</si>
  <si>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</si>
  <si>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</si>
  <si>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</si>
  <si>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</si>
  <si>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</si>
  <si>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</si>
  <si>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</si>
  <si>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</si>
  <si>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</si>
  <si>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</si>
  <si>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</si>
  <si>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</si>
  <si>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</si>
  <si>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</si>
  <si>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</si>
  <si>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</si>
  <si>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</si>
  <si>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</si>
  <si>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</si>
  <si>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</si>
  <si>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</si>
  <si>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</si>
  <si>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</si>
  <si>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</si>
  <si>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</si>
  <si>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</si>
  <si>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</si>
  <si>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</si>
  <si>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</si>
  <si>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</si>
  <si>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</si>
  <si>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</si>
  <si>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</si>
  <si>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</si>
  <si>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</si>
  <si>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</si>
  <si>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</si>
  <si>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</si>
  <si>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</si>
  <si>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</si>
  <si>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</si>
  <si>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</si>
  <si>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</si>
  <si>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</si>
  <si>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</si>
  <si>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</si>
  <si>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</si>
  <si>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</si>
  <si>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</si>
  <si>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</si>
  <si>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</si>
  <si>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</si>
  <si>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</si>
  <si>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</si>
  <si>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</si>
  <si>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</si>
  <si>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</si>
  <si>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</si>
  <si>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</si>
  <si>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</si>
  <si>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</si>
  <si>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</si>
  <si>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</si>
  <si>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</si>
  <si>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</si>
  <si>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</si>
  <si>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</si>
  <si>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</si>
  <si>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</si>
  <si>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</si>
  <si>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</si>
  <si>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</si>
  <si>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</si>
  <si>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</si>
  <si>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</si>
  <si>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</si>
  <si>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</si>
  <si>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</si>
  <si>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</si>
  <si>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</si>
  <si>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</si>
  <si>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</si>
  <si>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</si>
  <si>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</si>
  <si>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</si>
  <si>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</si>
  <si>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</si>
  <si>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</si>
  <si>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</si>
  <si>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</si>
  <si>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</si>
  <si>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</si>
  <si>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</si>
  <si>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</si>
  <si>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</si>
  <si>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</si>
  <si>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</si>
  <si>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</si>
  <si>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</si>
  <si>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</si>
  <si>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</si>
  <si>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</si>
  <si>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</si>
  <si>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</si>
  <si>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</si>
  <si>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</si>
  <si>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</si>
  <si>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</si>
  <si>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</si>
  <si>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</si>
  <si>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</si>
  <si>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</si>
  <si>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</si>
  <si>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</si>
  <si>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</si>
  <si>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</si>
  <si>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</si>
  <si>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</si>
  <si>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</si>
  <si>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</si>
  <si>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</si>
  <si>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</si>
  <si>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</si>
  <si>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</si>
  <si>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</si>
  <si>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</si>
  <si>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</si>
  <si>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</si>
  <si>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</si>
  <si>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</si>
  <si>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</si>
  <si>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</si>
  <si>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</si>
  <si>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</si>
  <si>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</si>
  <si>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</si>
  <si>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</si>
  <si>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</si>
  <si>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</si>
  <si>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</si>
  <si>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</si>
  <si>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</si>
  <si>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</si>
  <si>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</si>
  <si>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</si>
  <si>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</si>
  <si>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</si>
  <si>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</si>
  <si>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</si>
  <si>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</si>
  <si>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</si>
  <si>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</si>
  <si>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</si>
  <si>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</si>
  <si>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</si>
  <si>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</si>
  <si>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</si>
  <si>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</si>
  <si>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</si>
  <si>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</si>
  <si>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</si>
  <si>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</si>
  <si>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</si>
  <si>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</si>
  <si>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</si>
  <si>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</si>
  <si>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</si>
  <si>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</si>
  <si>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</si>
  <si>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</si>
  <si>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</si>
  <si>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</si>
  <si>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</si>
  <si>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</si>
  <si>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</si>
  <si>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</si>
  <si>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</si>
  <si>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</si>
  <si>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</si>
  <si>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</si>
  <si>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</si>
  <si>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</si>
  <si>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</si>
  <si>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</si>
  <si>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</si>
  <si>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</si>
  <si>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</si>
  <si>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</si>
  <si>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</si>
  <si>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</si>
  <si>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</si>
  <si>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</si>
  <si>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</si>
  <si>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</si>
  <si>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</si>
  <si>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</si>
  <si>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</si>
  <si>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</si>
  <si>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</si>
  <si>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</si>
  <si>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</si>
  <si>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</si>
  <si>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</si>
  <si>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</si>
  <si>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</si>
  <si>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</si>
  <si>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</si>
  <si>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</si>
  <si>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</si>
  <si>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</si>
  <si>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</si>
  <si>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</si>
  <si>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</si>
  <si>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</si>
  <si>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</si>
  <si>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</si>
  <si>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</si>
  <si>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</si>
  <si>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</si>
  <si>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</si>
  <si>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</si>
  <si>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</si>
  <si>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</si>
  <si>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</si>
  <si>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</si>
  <si>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</si>
  <si>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</si>
  <si>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</si>
  <si>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</si>
  <si>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</si>
  <si>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</si>
  <si>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</si>
  <si>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</si>
  <si>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</si>
  <si>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</si>
  <si>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</si>
  <si>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</si>
  <si>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</si>
  <si>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</si>
  <si>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</si>
  <si>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</si>
  <si>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</si>
  <si>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</si>
  <si>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</si>
  <si>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</si>
  <si>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</si>
  <si>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</si>
  <si>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</si>
  <si>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</si>
  <si>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</si>
  <si>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</si>
  <si>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</si>
  <si>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</si>
  <si>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</si>
  <si>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</si>
  <si>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</si>
  <si>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</si>
  <si>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</si>
  <si>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</si>
  <si>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</si>
  <si>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</si>
  <si>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</si>
  <si>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</si>
  <si>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</si>
  <si>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</si>
  <si>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</si>
  <si>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</si>
  <si>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</si>
  <si>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</si>
  <si>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</si>
  <si>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</si>
  <si>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</si>
  <si>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</si>
  <si>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</si>
  <si>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</si>
  <si>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</si>
  <si>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</si>
  <si>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</si>
  <si>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</si>
  <si>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</si>
  <si>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</si>
  <si>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</si>
  <si>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</si>
  <si>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</si>
  <si>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</si>
  <si>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</si>
  <si>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</si>
  <si>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</si>
  <si>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</si>
  <si>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</si>
  <si>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</si>
  <si>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</si>
  <si>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</si>
  <si>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</si>
  <si>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</si>
  <si>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</si>
  <si>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</si>
  <si>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</si>
  <si>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</si>
  <si>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</si>
  <si>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</si>
  <si>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</si>
  <si>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</si>
  <si>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</si>
  <si>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</si>
  <si>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</si>
  <si>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</si>
  <si>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</si>
  <si>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</si>
  <si>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</si>
  <si>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</si>
  <si>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</si>
  <si>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</si>
  <si>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</si>
  <si>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</si>
  <si>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</si>
  <si>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</si>
  <si>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</si>
  <si>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</si>
  <si>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</si>
  <si>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</si>
  <si>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</si>
  <si>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</si>
  <si>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</si>
  <si>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</si>
  <si>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</si>
  <si>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</si>
  <si>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</si>
  <si>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</si>
  <si>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</si>
  <si>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</si>
  <si>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</si>
  <si>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</si>
  <si>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</si>
  <si>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</si>
  <si>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</si>
  <si>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</si>
  <si>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</si>
  <si>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</si>
  <si>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</si>
  <si>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</si>
  <si>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</si>
  <si>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</si>
  <si>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</si>
  <si>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</si>
  <si>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</si>
  <si>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</si>
  <si>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</si>
  <si>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</si>
  <si>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</si>
  <si>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</si>
  <si>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</si>
  <si>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</si>
  <si>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</si>
  <si>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</si>
  <si>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</si>
  <si>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</si>
  <si>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</si>
  <si>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</si>
  <si>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</si>
  <si>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</si>
  <si>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</si>
  <si>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</si>
  <si>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</si>
  <si>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</si>
  <si>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</si>
  <si>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</si>
  <si>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</si>
  <si>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</si>
  <si>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</si>
  <si>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</si>
  <si>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</si>
  <si>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</si>
  <si>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</si>
  <si>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</si>
  <si>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</si>
  <si>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</si>
  <si>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</si>
  <si>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</si>
  <si>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</si>
  <si>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</si>
  <si>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</si>
  <si>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</si>
  <si>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</si>
  <si>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</si>
  <si>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</si>
  <si>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</si>
  <si>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</si>
  <si>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</si>
  <si>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</si>
  <si>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</si>
  <si>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</si>
  <si>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</si>
  <si>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</si>
  <si>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</si>
  <si>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</si>
  <si>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</si>
  <si>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</si>
  <si>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</si>
  <si>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</si>
  <si>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</si>
  <si>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</si>
  <si>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</si>
  <si>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</si>
  <si>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</si>
  <si>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</si>
  <si>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</si>
  <si>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</si>
  <si>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</si>
  <si>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</si>
  <si>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</si>
  <si>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</si>
  <si>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</si>
  <si>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</si>
  <si>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</si>
  <si>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</si>
  <si>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</si>
  <si>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</si>
  <si>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</si>
  <si>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</si>
  <si>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</si>
  <si>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</si>
  <si>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</si>
  <si>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</si>
  <si>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</si>
  <si>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</si>
  <si>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</si>
  <si>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</si>
  <si>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</si>
  <si>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</si>
  <si>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</si>
  <si>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</si>
  <si>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</si>
  <si>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</si>
  <si>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</si>
  <si>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</si>
  <si>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</si>
  <si>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</si>
  <si>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</si>
  <si>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</si>
  <si>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</si>
  <si>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</si>
  <si>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</si>
  <si>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</si>
  <si>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</si>
  <si>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</si>
  <si>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</si>
  <si>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</si>
  <si>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</si>
  <si>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</si>
  <si>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</si>
  <si>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</si>
  <si>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</si>
  <si>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</si>
  <si>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</si>
  <si>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</si>
  <si>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</si>
  <si>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</si>
  <si>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</si>
  <si>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</si>
  <si>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</si>
  <si>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</si>
  <si>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</si>
  <si>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</si>
  <si>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</si>
  <si>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</si>
  <si>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</si>
  <si>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</si>
  <si>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</si>
  <si>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</si>
  <si>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</si>
  <si>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</si>
  <si>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</si>
  <si>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</si>
  <si>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</si>
  <si>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</si>
  <si>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</si>
  <si>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</si>
  <si>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</si>
  <si>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</si>
  <si>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</si>
  <si>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</si>
  <si>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</si>
  <si>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</si>
  <si>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</si>
  <si>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</si>
  <si>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</si>
  <si>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</si>
  <si>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</si>
  <si>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</si>
  <si>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</si>
  <si>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</si>
  <si>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</si>
  <si>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</si>
  <si>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</si>
  <si>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</si>
  <si>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</si>
  <si>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</si>
  <si>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</si>
  <si>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</si>
  <si>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</si>
  <si>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</si>
  <si>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</si>
  <si>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</si>
  <si>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</si>
  <si>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</si>
  <si>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</si>
  <si>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</si>
  <si>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</si>
  <si>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</si>
  <si>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</si>
  <si>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</si>
  <si>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</si>
  <si>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</si>
  <si>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</si>
  <si>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</si>
  <si>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</si>
  <si>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</si>
  <si>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</si>
  <si>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</si>
  <si>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</si>
  <si>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</si>
  <si>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</si>
  <si>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</si>
  <si>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</si>
  <si>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</si>
  <si>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</si>
  <si>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</si>
  <si>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</si>
  <si>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</si>
  <si>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</si>
  <si>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</si>
  <si>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</si>
  <si>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</si>
  <si>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</si>
  <si>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</si>
  <si>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</si>
  <si>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</si>
  <si>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</si>
  <si>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</si>
  <si>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</si>
  <si>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</si>
  <si>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</si>
  <si>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</si>
  <si>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</si>
  <si>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</si>
  <si>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</si>
  <si>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</si>
  <si>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</si>
  <si>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</si>
  <si>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</si>
  <si>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</si>
  <si>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</si>
  <si>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</si>
  <si>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</si>
  <si>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</si>
  <si>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</si>
  <si>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</si>
  <si>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</si>
  <si>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</si>
  <si>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</si>
  <si>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</si>
  <si>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</si>
  <si>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</si>
  <si>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</si>
  <si>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</si>
  <si>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</si>
  <si>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</si>
  <si>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</si>
  <si>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</si>
  <si>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</si>
  <si>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</si>
  <si>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</si>
  <si>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</si>
  <si>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</si>
  <si>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</si>
  <si>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</si>
  <si>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</si>
  <si>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</si>
  <si>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</si>
  <si>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</si>
  <si>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</si>
  <si>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</si>
  <si>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</si>
  <si>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</si>
  <si>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</si>
  <si>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</si>
  <si>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</si>
  <si>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</si>
  <si>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</si>
  <si>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</si>
  <si>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</si>
  <si>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</si>
  <si>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</si>
  <si>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</si>
  <si>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</si>
  <si>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</si>
  <si>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</si>
  <si>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</si>
  <si>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</si>
  <si>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</si>
  <si>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</si>
  <si>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</si>
  <si>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</si>
  <si>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</si>
  <si>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</si>
  <si>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</si>
  <si>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</si>
  <si>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</si>
  <si>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</si>
  <si>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</si>
  <si>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</si>
  <si>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</si>
  <si>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</si>
  <si>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</si>
  <si>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</si>
  <si>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</si>
  <si>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</si>
  <si>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</si>
  <si>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</si>
  <si>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</si>
  <si>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</si>
  <si>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</si>
  <si>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</si>
  <si>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</si>
  <si>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</si>
  <si>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</si>
  <si>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</si>
  <si>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</si>
  <si>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</si>
  <si>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</si>
  <si>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</si>
  <si>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</si>
  <si>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</si>
  <si>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</si>
  <si>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</si>
  <si>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</si>
  <si>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</si>
  <si>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</si>
  <si>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</si>
  <si>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</si>
  <si>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</si>
  <si>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</si>
  <si>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</si>
  <si>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</si>
  <si>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</si>
  <si>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</si>
  <si>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</si>
  <si>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</si>
  <si>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</si>
  <si>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</si>
  <si>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</si>
  <si>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</si>
  <si>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</si>
  <si>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</si>
  <si>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</si>
  <si>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</si>
  <si>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</si>
  <si>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</si>
  <si>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</si>
  <si>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</si>
  <si>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</si>
  <si>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</si>
  <si>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</si>
  <si>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</si>
  <si>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</si>
  <si>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</si>
  <si>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</si>
  <si>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</si>
  <si>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</si>
  <si>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</si>
  <si>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</si>
  <si>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</si>
  <si>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</si>
  <si>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</si>
  <si>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</si>
  <si>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</si>
  <si>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</si>
  <si>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</si>
  <si>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</si>
  <si>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</si>
  <si>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</si>
  <si>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</si>
  <si>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</si>
  <si>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</si>
  <si>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</si>
  <si>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</si>
  <si>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</si>
  <si>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</si>
  <si>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</si>
  <si>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</si>
  <si>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</si>
  <si>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</si>
  <si>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</si>
  <si>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</si>
  <si>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</si>
  <si>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</si>
  <si>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</si>
  <si>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</si>
  <si>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</si>
  <si>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</si>
  <si>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</si>
  <si>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</si>
  <si>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</si>
  <si>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</si>
  <si>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</si>
  <si>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</si>
  <si>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</si>
  <si>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</si>
  <si>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</si>
  <si>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</si>
  <si>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</si>
  <si>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</si>
  <si>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</si>
  <si>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</si>
  <si>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</si>
  <si>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</si>
  <si>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</si>
  <si>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</si>
  <si>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</si>
  <si>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</si>
  <si>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</si>
  <si>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</si>
  <si>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</si>
  <si>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</si>
  <si>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</si>
  <si>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</si>
  <si>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</si>
  <si>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</si>
  <si>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</si>
  <si>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</si>
  <si>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</si>
  <si>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</si>
  <si>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</si>
  <si>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</si>
  <si>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</si>
  <si>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</si>
  <si>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</si>
  <si>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</si>
  <si>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</si>
  <si>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</si>
  <si>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</si>
  <si>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</si>
  <si>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</si>
  <si>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</si>
  <si>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</si>
  <si>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</si>
  <si>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</si>
  <si>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</si>
  <si>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</si>
  <si>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</si>
  <si>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</si>
  <si>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</si>
  <si>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</si>
  <si>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</si>
  <si>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</si>
  <si>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</si>
  <si>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</si>
  <si>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</si>
  <si>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</si>
  <si>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</si>
  <si>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</si>
  <si>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</si>
  <si>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</si>
  <si>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</si>
  <si>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</si>
  <si>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</si>
  <si>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</si>
  <si>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</si>
  <si>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</si>
  <si>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</si>
  <si>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</si>
  <si>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</si>
  <si>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</si>
  <si>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</si>
  <si>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</si>
  <si>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</si>
  <si>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</si>
  <si>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</si>
  <si>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</si>
  <si>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</si>
  <si>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</si>
  <si>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</si>
  <si>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</si>
  <si>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</si>
  <si>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</si>
  <si>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</si>
  <si>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</si>
  <si>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</si>
  <si>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</si>
  <si>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</si>
  <si>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</si>
  <si>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</si>
  <si>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</si>
  <si>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</si>
  <si>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</si>
  <si>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</si>
  <si>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</si>
  <si>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</si>
  <si>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</si>
  <si>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</si>
  <si>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SJKC.TYOUSA_Ver.3_20181101</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</si>
  <si>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</si>
  <si>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</si>
  <si>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</si>
  <si>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</si>
  <si>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</si>
  <si>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</si>
  <si>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</si>
  <si>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</si>
  <si>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</si>
  <si>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</si>
  <si>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</si>
  <si>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</si>
  <si>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</si>
  <si>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</si>
  <si>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</si>
  <si>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</si>
  <si>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</si>
  <si>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</si>
  <si>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</si>
  <si>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</si>
  <si>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</si>
  <si>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</si>
  <si>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</si>
  <si>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</si>
  <si>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</si>
  <si>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</si>
  <si>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</si>
  <si>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</si>
  <si>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</si>
  <si>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</si>
  <si>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</si>
  <si>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</si>
  <si>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</si>
  <si>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</si>
  <si>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</si>
  <si>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</si>
  <si>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</si>
  <si>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</si>
  <si>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</si>
  <si>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</si>
  <si>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</si>
  <si>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</si>
  <si>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</si>
  <si>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</si>
  <si>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</si>
  <si>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</si>
  <si>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</si>
  <si>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</si>
  <si>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</si>
  <si>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</si>
  <si>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</si>
  <si>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</si>
  <si>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</si>
  <si>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</si>
  <si>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</si>
  <si>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</si>
  <si>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</si>
  <si>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</si>
  <si>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</si>
  <si>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</si>
  <si>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</si>
  <si>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</si>
  <si>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</si>
  <si>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</si>
  <si>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</si>
  <si>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</si>
  <si>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</si>
  <si>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</si>
  <si>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</si>
  <si>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</si>
  <si>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</si>
  <si>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</si>
  <si>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</si>
  <si>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</si>
  <si>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</si>
  <si>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</si>
  <si>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</si>
  <si>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</si>
  <si>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</si>
  <si>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</si>
  <si>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</si>
  <si>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宅地造成等規制法（埼玉県内該当なし）</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</si>
  <si>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</si>
  <si>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</si>
  <si>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</si>
  <si>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</si>
  <si>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</si>
  <si>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</si>
  <si>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</si>
  <si>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</si>
  <si>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</si>
  <si>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</si>
  <si>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</si>
  <si>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</si>
  <si>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</si>
  <si>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</si>
  <si>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</si>
  <si>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</si>
  <si>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</si>
  <si>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</si>
  <si>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</si>
  <si>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</si>
  <si>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</si>
  <si>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</si>
  <si>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</si>
  <si>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</si>
  <si>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</si>
  <si>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</si>
  <si>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</si>
  <si>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</si>
  <si>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</si>
  <si>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</si>
  <si>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</si>
  <si>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</si>
  <si>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</si>
  <si>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</si>
  <si>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</si>
  <si>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</si>
  <si>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</si>
  <si>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</si>
  <si>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</si>
  <si>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</si>
  <si>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</si>
  <si>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</si>
  <si>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</si>
  <si>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</si>
  <si>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</si>
  <si>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</si>
  <si>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</si>
  <si>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</si>
  <si>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</si>
  <si>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</si>
  <si>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</si>
  <si>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</si>
  <si>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</si>
  <si>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</si>
  <si>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</si>
  <si>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</si>
  <si>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</si>
  <si>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</si>
  <si>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</si>
  <si>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</si>
  <si>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</si>
  <si>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</si>
  <si>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</si>
  <si>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</si>
  <si>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</si>
  <si>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</si>
  <si>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</si>
  <si>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</si>
  <si>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</si>
  <si>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</si>
  <si>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</si>
  <si>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</si>
  <si>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</si>
  <si>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</si>
  <si>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</si>
  <si>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</si>
  <si>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</si>
  <si>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</si>
  <si>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</si>
  <si>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</si>
  <si>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</si>
  <si>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</si>
  <si>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</si>
  <si>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</si>
  <si>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</si>
  <si>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</si>
  <si>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</si>
  <si>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</si>
  <si>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</si>
  <si>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</si>
  <si>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</si>
  <si>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</si>
  <si>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</si>
  <si>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</si>
  <si>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</si>
  <si>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</si>
  <si>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</si>
  <si>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</si>
  <si>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</si>
  <si>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</si>
  <si>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</si>
  <si>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</si>
  <si>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</si>
  <si>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</si>
  <si>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</si>
  <si>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</si>
  <si>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</si>
  <si>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</si>
  <si>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</si>
  <si>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</si>
  <si>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</si>
  <si>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</si>
  <si>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</si>
  <si>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</si>
  <si>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</si>
  <si>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</si>
  <si>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</si>
  <si>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</si>
  <si>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</si>
  <si>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</si>
  <si>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</si>
  <si>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</si>
  <si>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</si>
  <si>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</si>
  <si>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</si>
  <si>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</si>
  <si>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</si>
  <si>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</si>
  <si>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</si>
  <si>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</si>
  <si>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</si>
  <si>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</si>
  <si>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</si>
  <si>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</si>
  <si>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</si>
  <si>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</si>
  <si>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</si>
  <si>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</si>
  <si>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</si>
  <si>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</si>
  <si>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</si>
  <si>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</si>
  <si>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</si>
  <si>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</si>
  <si>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</si>
  <si>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</si>
  <si>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</si>
  <si>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</si>
  <si>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</si>
  <si>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</si>
  <si>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</si>
  <si>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</si>
  <si>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</si>
  <si>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</si>
  <si>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</si>
  <si>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</si>
  <si>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</si>
  <si>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</si>
  <si>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</si>
  <si>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</si>
  <si>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</si>
  <si>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</si>
  <si>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</si>
  <si>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</si>
  <si>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</si>
  <si>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</si>
  <si>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</si>
  <si>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</si>
  <si>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</si>
  <si>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</si>
  <si>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</si>
  <si>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</si>
  <si>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</si>
  <si>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</si>
  <si>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</si>
  <si>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</si>
  <si>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</si>
  <si>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</si>
  <si>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</si>
  <si>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</si>
  <si>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</si>
  <si>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</si>
  <si>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</si>
  <si>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</si>
  <si>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</si>
  <si>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</si>
  <si>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</si>
  <si>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</si>
  <si>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</si>
  <si>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</si>
  <si>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</si>
  <si>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</si>
  <si>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</si>
  <si>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</si>
  <si>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</si>
  <si>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</si>
  <si>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</si>
  <si>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</si>
  <si>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</si>
  <si>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</si>
  <si>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</si>
  <si>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</si>
  <si>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</si>
  <si>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</si>
  <si>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</si>
  <si>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</si>
  <si>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</si>
  <si>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</si>
  <si>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</si>
  <si>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</si>
  <si>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</si>
  <si>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</si>
  <si>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</si>
  <si>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</si>
  <si>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</si>
  <si>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</si>
  <si>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</si>
  <si>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</si>
  <si>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</si>
  <si>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</si>
  <si>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</si>
  <si>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</si>
  <si>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</si>
  <si>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</si>
  <si>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</si>
  <si>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</si>
  <si>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</si>
  <si>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</si>
  <si>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</si>
  <si>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</si>
  <si>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</si>
  <si>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</si>
  <si>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</si>
  <si>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</si>
  <si>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</si>
  <si>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</si>
  <si>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</si>
  <si>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</si>
  <si>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</si>
  <si>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</si>
  <si>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</si>
  <si>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</si>
  <si>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</si>
  <si>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</si>
  <si>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</si>
  <si>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</si>
  <si>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</si>
  <si>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</si>
  <si>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</si>
  <si>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</si>
  <si>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</si>
  <si>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</si>
  <si>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</si>
  <si>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</si>
  <si>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</si>
  <si>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</si>
  <si>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</si>
  <si>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</si>
  <si>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</si>
  <si>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</si>
  <si>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</si>
  <si>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</si>
  <si>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</si>
  <si>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</si>
  <si>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</si>
  <si>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</si>
  <si>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</si>
  <si>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</si>
  <si>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</si>
  <si>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</si>
  <si>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</si>
  <si>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</si>
  <si>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</si>
  <si>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</si>
  <si>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</si>
  <si>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</si>
  <si>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</si>
  <si>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</si>
  <si>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</si>
  <si>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</si>
  <si>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</si>
  <si>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</si>
  <si>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</si>
  <si>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</si>
  <si>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</si>
  <si>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</si>
  <si>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</si>
  <si>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</si>
  <si>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</si>
  <si>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</si>
  <si>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</si>
  <si>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</si>
  <si>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</si>
  <si>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</si>
  <si>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</si>
  <si>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</si>
  <si>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</si>
  <si>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</si>
  <si>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</si>
  <si>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</si>
  <si>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</si>
  <si>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</si>
  <si>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</si>
  <si>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</si>
  <si>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</si>
  <si>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</si>
  <si>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</si>
  <si>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</si>
  <si>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</si>
  <si>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</si>
  <si>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</si>
  <si>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</si>
  <si>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</si>
  <si>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</si>
  <si>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</si>
  <si>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</si>
  <si>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</si>
  <si>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</si>
  <si>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</si>
  <si>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</si>
  <si>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</si>
  <si>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</si>
  <si>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</si>
  <si>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</si>
  <si>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</si>
  <si>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</si>
  <si>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</si>
  <si>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</si>
  <si>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</si>
  <si>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</si>
  <si>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</si>
  <si>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</si>
  <si>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</si>
  <si>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</si>
  <si>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</si>
  <si>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</si>
  <si>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</si>
  <si>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</si>
  <si>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</si>
  <si>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</si>
  <si>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</si>
  <si>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</si>
  <si>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</si>
  <si>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</si>
  <si>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</si>
  <si>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</si>
  <si>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</si>
  <si>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</si>
  <si>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</si>
  <si>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</si>
  <si>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</si>
  <si>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</si>
  <si>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</si>
  <si>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</si>
  <si>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</si>
  <si>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</si>
  <si>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</si>
  <si>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</si>
  <si>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</si>
  <si>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</si>
  <si>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</si>
  <si>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</si>
  <si>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</si>
  <si>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</si>
  <si>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</si>
  <si>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</si>
  <si>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</si>
  <si>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</si>
  <si>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</si>
  <si>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</si>
  <si>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</si>
  <si>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</si>
  <si>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</si>
  <si>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</si>
  <si>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</si>
  <si>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</si>
  <si>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</si>
  <si>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</si>
  <si>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</si>
  <si>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</si>
  <si>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</si>
  <si>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</si>
  <si>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</si>
  <si>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</si>
  <si>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</si>
  <si>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</si>
  <si>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</si>
  <si>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</si>
  <si>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</si>
  <si>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</si>
  <si>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</si>
  <si>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</si>
  <si>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</si>
  <si>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</si>
  <si>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</si>
  <si>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</si>
  <si>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</si>
  <si>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</si>
  <si>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</si>
  <si>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</si>
  <si>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</si>
  <si>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</si>
  <si>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</si>
  <si>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</si>
  <si>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</si>
  <si>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</si>
  <si>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</si>
  <si>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</si>
  <si>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</si>
  <si>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</si>
  <si>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</si>
  <si>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</si>
  <si>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</si>
  <si>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</si>
  <si>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</si>
  <si>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</si>
  <si>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</si>
  <si>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</si>
  <si>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</si>
  <si>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</si>
  <si>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</si>
  <si>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</si>
  <si>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</si>
  <si>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</si>
  <si>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</si>
  <si>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</si>
  <si>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</si>
  <si>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</si>
  <si>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</si>
  <si>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</si>
  <si>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</si>
  <si>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</si>
  <si>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</si>
  <si>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</si>
  <si>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</si>
  <si>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</si>
  <si>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</si>
  <si>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</si>
  <si>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</si>
  <si>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</si>
  <si>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</si>
  <si>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</si>
  <si>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</si>
  <si>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</si>
  <si>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</si>
  <si>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</si>
  <si>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</si>
  <si>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</si>
  <si>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</si>
  <si>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</si>
  <si>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</si>
  <si>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</si>
  <si>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</si>
  <si>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</si>
  <si>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</si>
  <si>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</si>
  <si>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</si>
  <si>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</si>
  <si>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</si>
  <si>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</si>
  <si>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</si>
  <si>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</si>
  <si>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</si>
  <si>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</si>
  <si>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</si>
  <si>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</si>
  <si>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</si>
  <si>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</si>
  <si>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</si>
  <si>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</si>
  <si>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</si>
  <si>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</si>
  <si>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</si>
  <si>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</si>
  <si>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</si>
  <si>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</si>
  <si>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</si>
  <si>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</si>
  <si>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</si>
  <si>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</si>
  <si>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</si>
  <si>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</si>
  <si>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</si>
  <si>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</si>
  <si>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</si>
  <si>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</si>
  <si>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</si>
  <si>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</si>
  <si>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</si>
  <si>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</si>
  <si>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</si>
  <si>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</si>
  <si>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</si>
  <si>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</si>
  <si>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</si>
  <si>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</si>
  <si>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</si>
  <si>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</si>
  <si>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</si>
  <si>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</si>
  <si>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</si>
  <si>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</si>
  <si>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</si>
  <si>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</si>
  <si>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</si>
  <si>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</si>
  <si>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</si>
  <si>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</si>
  <si>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</si>
  <si>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</si>
  <si>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</si>
  <si>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</si>
  <si>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</si>
  <si>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</si>
  <si>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</si>
  <si>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</si>
  <si>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</si>
  <si>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</si>
  <si>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</si>
  <si>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</si>
  <si>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</si>
  <si>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</si>
  <si>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</si>
  <si>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</si>
  <si>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</si>
  <si>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</si>
  <si>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</si>
  <si>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</si>
  <si>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</si>
  <si>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</si>
  <si>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</si>
  <si>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</si>
  <si>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</si>
  <si>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</si>
  <si>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</si>
  <si>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</si>
  <si>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</si>
  <si>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</si>
  <si>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</si>
  <si>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</si>
  <si>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</si>
  <si>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</si>
  <si>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</si>
  <si>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</si>
  <si>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</si>
  <si>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</si>
  <si>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</si>
  <si>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</si>
  <si>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</si>
  <si>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</si>
  <si>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</si>
  <si>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</si>
  <si>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</si>
  <si>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</si>
  <si>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</si>
  <si>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</si>
  <si>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</si>
  <si>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</si>
  <si>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</si>
  <si>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</si>
  <si>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</si>
  <si>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</si>
  <si>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</si>
  <si>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</si>
  <si>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</si>
  <si>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</si>
  <si>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</si>
  <si>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</si>
  <si>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</si>
  <si>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</si>
  <si>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</si>
  <si>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</si>
  <si>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</si>
  <si>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</si>
  <si>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</si>
  <si>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</si>
  <si>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</si>
  <si>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</si>
  <si>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</si>
  <si>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</si>
  <si>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</si>
  <si>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</si>
  <si>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</si>
  <si>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</si>
  <si>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</si>
  <si>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</si>
  <si>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</si>
  <si>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</si>
  <si>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</si>
  <si>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</si>
  <si>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</si>
  <si>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</si>
  <si>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</si>
  <si>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</si>
  <si>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</si>
  <si>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</si>
  <si>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</si>
  <si>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</si>
  <si>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</si>
  <si>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</si>
  <si>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</si>
  <si>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</si>
  <si>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</si>
  <si>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</si>
  <si>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</si>
  <si>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</si>
  <si>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</si>
  <si>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</si>
  <si>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</si>
  <si>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</si>
  <si>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</si>
  <si>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</si>
  <si>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</si>
  <si>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</si>
  <si>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</si>
  <si>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</si>
  <si>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</si>
  <si>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</si>
  <si>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</si>
  <si>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</si>
  <si>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</si>
  <si>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</si>
  <si>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</si>
  <si>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</si>
  <si>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</si>
  <si>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</si>
  <si>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</si>
  <si>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</si>
  <si>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</si>
  <si>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</si>
  <si>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</si>
  <si>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</si>
  <si>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</si>
  <si>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</si>
  <si>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</si>
  <si>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</si>
  <si>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</si>
  <si>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</si>
  <si>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</si>
  <si>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</si>
  <si>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</si>
  <si>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</si>
  <si>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</si>
  <si>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</si>
  <si>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</si>
  <si>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</si>
  <si>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</si>
  <si>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</si>
  <si>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</si>
  <si>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</si>
  <si>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</si>
  <si>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</si>
  <si>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</si>
  <si>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</si>
  <si>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</si>
  <si>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</si>
  <si>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</si>
  <si>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</si>
  <si>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</si>
  <si>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</si>
  <si>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</si>
  <si>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</si>
  <si>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</si>
  <si>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</si>
  <si>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</si>
  <si>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</si>
  <si>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</si>
  <si>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</si>
  <si>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</si>
  <si>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</si>
  <si>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</si>
  <si>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</si>
  <si>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</si>
  <si>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</si>
  <si>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</si>
  <si>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</si>
  <si>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</si>
  <si>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</si>
  <si>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</si>
  <si>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</si>
  <si>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</si>
  <si>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</si>
  <si>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</si>
  <si>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</si>
  <si>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</si>
  <si>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</si>
  <si>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</si>
  <si>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</si>
  <si>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</si>
  <si>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</si>
  <si>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</si>
  <si>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</si>
  <si>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</si>
  <si>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</si>
  <si>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</si>
  <si>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</si>
  <si>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</si>
  <si>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</si>
  <si>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</si>
  <si>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</si>
  <si>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</si>
  <si>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</si>
  <si>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</si>
  <si>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</si>
  <si>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</si>
  <si>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</si>
  <si>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</si>
  <si>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</si>
  <si>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</si>
  <si>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</si>
  <si>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</si>
  <si>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</si>
  <si>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</si>
  <si>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</si>
  <si>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</si>
  <si>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</si>
  <si>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</si>
  <si>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</si>
  <si>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</si>
  <si>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</si>
  <si>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</si>
  <si>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</si>
  <si>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</si>
  <si>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</si>
  <si>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</si>
  <si>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</si>
  <si>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</si>
  <si>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</si>
  <si>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</si>
  <si>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</si>
  <si>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</si>
  <si>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</si>
  <si>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</si>
  <si>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</si>
  <si>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</si>
  <si>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</si>
  <si>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</si>
  <si>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</si>
  <si>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</si>
  <si>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</si>
  <si>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</si>
  <si>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</si>
  <si>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</si>
  <si>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</si>
  <si>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</si>
  <si>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</si>
  <si>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</si>
  <si>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</si>
  <si>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</si>
  <si>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</si>
  <si>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</si>
  <si>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</si>
  <si>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</si>
  <si>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</si>
  <si>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</si>
  <si>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</si>
  <si>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</si>
  <si>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</si>
  <si>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</si>
  <si>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</si>
  <si>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</si>
  <si>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</si>
  <si>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</si>
  <si>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</si>
  <si>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</si>
  <si>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</si>
  <si>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</si>
  <si>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</si>
  <si>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</si>
  <si>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</si>
  <si>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</si>
  <si>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</si>
  <si>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</si>
  <si>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</si>
  <si>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</si>
  <si>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</si>
  <si>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</si>
  <si>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</si>
  <si>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</si>
  <si>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</si>
  <si>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</si>
  <si>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</si>
  <si>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</si>
  <si>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</si>
  <si>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</si>
  <si>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</si>
  <si>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</si>
  <si>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</si>
  <si>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</si>
  <si>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</si>
  <si>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</si>
  <si>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</si>
  <si>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</si>
  <si>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</si>
  <si>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</si>
  <si>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</si>
  <si>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</si>
  <si>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</si>
  <si>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</si>
  <si>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</si>
  <si>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</si>
  <si>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</si>
  <si>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</si>
  <si>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</si>
  <si>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</si>
  <si>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</si>
  <si>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</si>
  <si>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</si>
  <si>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</si>
  <si>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</si>
  <si>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</si>
  <si>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</si>
  <si>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</si>
  <si>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</si>
  <si>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</si>
  <si>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</si>
  <si>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</si>
  <si>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</si>
  <si>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</si>
  <si>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</si>
  <si>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</si>
  <si>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</si>
  <si>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</si>
  <si>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</si>
  <si>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</si>
  <si>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</si>
  <si>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</si>
  <si>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</si>
  <si>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</si>
  <si>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</si>
  <si>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</si>
  <si>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</si>
  <si>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</si>
  <si>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</si>
  <si>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</si>
  <si>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</si>
  <si>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</si>
  <si>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</si>
  <si>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</si>
  <si>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</si>
  <si>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</si>
  <si>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</si>
  <si>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</si>
  <si>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</si>
  <si>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</si>
  <si>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</si>
  <si>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</si>
  <si>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</si>
  <si>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</si>
  <si>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</si>
  <si>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</si>
  <si>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</si>
  <si>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</si>
  <si>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</si>
  <si>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</si>
  <si>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</si>
  <si>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</si>
  <si>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</si>
  <si>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</si>
  <si>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</si>
  <si>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</si>
  <si>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</si>
  <si>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</si>
  <si>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</si>
  <si>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</si>
  <si>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</si>
  <si>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</si>
  <si>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</si>
  <si>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</si>
  <si>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</si>
  <si>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</si>
  <si>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</si>
  <si>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</si>
  <si>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</si>
  <si>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</si>
  <si>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</si>
  <si>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</si>
  <si>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</si>
  <si>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</si>
  <si>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</si>
  <si>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</si>
  <si>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</si>
  <si>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</si>
  <si>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</si>
  <si>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</si>
  <si>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</si>
  <si>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</si>
  <si>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</si>
  <si>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</si>
  <si>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</si>
  <si>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</si>
  <si>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</si>
  <si>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</si>
  <si>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</si>
  <si>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</si>
  <si>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</si>
  <si>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</si>
  <si>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</si>
  <si>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</si>
  <si>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</si>
  <si>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</si>
  <si>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</si>
  <si>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</si>
  <si>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</si>
  <si>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</si>
  <si>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</si>
  <si>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</si>
  <si>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</si>
  <si>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</si>
  <si>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</si>
  <si>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</si>
  <si>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</si>
  <si>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</si>
  <si>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</si>
  <si>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</si>
  <si>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</si>
  <si>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</si>
  <si>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</si>
  <si>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</si>
  <si>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</si>
  <si>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</si>
  <si>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</si>
  <si>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</si>
  <si>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</si>
  <si>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</si>
  <si>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</si>
  <si>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</si>
  <si>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</si>
  <si>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</si>
  <si>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</si>
  <si>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</si>
  <si>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</si>
  <si>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</si>
  <si>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</si>
  <si>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</si>
  <si>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</si>
  <si>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</si>
  <si>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</si>
  <si>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</si>
  <si>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</si>
  <si>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</si>
  <si>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</si>
  <si>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</si>
  <si>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</si>
  <si>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</si>
  <si>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</si>
  <si>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</si>
  <si>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</si>
  <si>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</si>
  <si>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</si>
  <si>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</si>
  <si>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</si>
  <si>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</si>
  <si>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</si>
  <si>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</si>
  <si>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</si>
  <si>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</si>
  <si>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</si>
  <si>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</si>
  <si>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</si>
  <si>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</si>
  <si>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</si>
  <si>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</si>
  <si>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</si>
  <si>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</si>
  <si>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</si>
  <si>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</si>
  <si>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</si>
  <si>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</si>
  <si>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</si>
  <si>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</si>
  <si>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</si>
  <si>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</si>
  <si>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</si>
  <si>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</si>
  <si>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</si>
  <si>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</si>
  <si>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</si>
  <si>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</si>
  <si>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</si>
  <si>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</si>
  <si>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</si>
  <si>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</si>
  <si>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</si>
  <si>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</si>
  <si>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</si>
  <si>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</si>
  <si>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</si>
  <si>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</si>
  <si>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</si>
  <si>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</si>
  <si>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</si>
  <si>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</si>
  <si>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</si>
  <si>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</si>
  <si>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</si>
  <si>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</si>
  <si>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</si>
  <si>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</si>
  <si>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</si>
  <si>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</si>
  <si>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</si>
  <si>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</si>
  <si>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</si>
  <si>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</si>
  <si>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</si>
  <si>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</si>
  <si>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</si>
  <si>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</si>
  <si>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</si>
  <si>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</si>
  <si>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</si>
  <si>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</si>
  <si>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</si>
  <si>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</si>
  <si>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</si>
  <si>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</si>
  <si>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</si>
  <si>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</si>
  <si>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</si>
  <si>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</si>
  <si>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</si>
  <si>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</si>
  <si>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</si>
  <si>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</si>
  <si>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</si>
  <si>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</si>
  <si>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</si>
  <si>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</si>
  <si>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</si>
  <si>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</si>
  <si>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</si>
  <si>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</si>
  <si>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</si>
  <si>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</si>
  <si>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</si>
  <si>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</si>
  <si>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</si>
  <si>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</si>
  <si>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</si>
  <si>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</si>
  <si>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</si>
  <si>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</si>
  <si>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</si>
  <si>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</si>
  <si>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</si>
  <si>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</si>
  <si>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</si>
  <si>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</si>
  <si>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</si>
  <si>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</si>
  <si>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</si>
  <si>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</si>
  <si>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</si>
  <si>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</si>
  <si>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</si>
  <si>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</si>
  <si>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</si>
  <si>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</si>
  <si>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</si>
  <si>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</si>
  <si>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</si>
  <si>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</si>
  <si>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</si>
  <si>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</si>
  <si>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</si>
  <si>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</si>
  <si>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</si>
  <si>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</si>
  <si>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</si>
  <si>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</si>
  <si>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</si>
  <si>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</si>
  <si>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</si>
  <si>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</si>
  <si>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</si>
  <si>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</si>
  <si>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</si>
  <si>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</si>
  <si>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</si>
  <si>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</si>
  <si>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</si>
  <si>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</si>
  <si>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</si>
  <si>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</si>
  <si>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</si>
  <si>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</si>
  <si>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</si>
  <si>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</si>
  <si>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</si>
  <si>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</si>
  <si>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</si>
  <si>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</si>
  <si>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</si>
  <si>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</si>
  <si>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</si>
  <si>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</si>
  <si>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</si>
  <si>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</si>
  <si>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</si>
  <si>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</si>
  <si>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</si>
  <si>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</si>
  <si>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</si>
  <si>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</si>
  <si>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</si>
  <si>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</si>
  <si>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</si>
  <si>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</si>
  <si>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</si>
  <si>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</si>
  <si>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</si>
  <si>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</si>
  <si>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</si>
  <si>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</si>
  <si>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</si>
  <si>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</si>
  <si>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</si>
  <si>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</si>
  <si>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</si>
  <si>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</si>
  <si>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</si>
  <si>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</si>
  <si>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</si>
  <si>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</si>
  <si>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</si>
  <si>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</si>
  <si>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</si>
  <si>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</si>
  <si>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</si>
  <si>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</si>
  <si>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</si>
  <si>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</si>
  <si>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</si>
  <si>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</si>
  <si>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</si>
  <si>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</si>
  <si>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</si>
  <si>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</si>
  <si>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</si>
  <si>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</si>
  <si>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</si>
  <si>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</si>
  <si>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</si>
  <si>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</si>
  <si>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</si>
  <si>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</si>
  <si>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</si>
  <si>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</si>
  <si>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</si>
  <si>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</si>
  <si>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</si>
  <si>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</si>
  <si>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</si>
  <si>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</si>
  <si>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</si>
  <si>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</si>
  <si>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</si>
  <si>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</si>
  <si>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</si>
  <si>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</si>
  <si>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</si>
  <si>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</si>
  <si>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</si>
  <si>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</si>
  <si>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</si>
  <si>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</si>
  <si>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</si>
  <si>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</si>
  <si>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</si>
  <si>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</si>
  <si>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</si>
  <si>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</si>
  <si>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</si>
  <si>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</si>
  <si>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</si>
  <si>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</si>
  <si>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</si>
  <si>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</si>
  <si>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</si>
  <si>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</si>
  <si>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</si>
  <si>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</si>
  <si>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</si>
  <si>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</si>
  <si>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</si>
  <si>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</si>
  <si>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</si>
  <si>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</si>
  <si>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</si>
  <si>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</si>
  <si>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</si>
  <si>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</si>
  <si>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</si>
  <si>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</si>
  <si>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</si>
  <si>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</si>
  <si>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</si>
  <si>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</si>
  <si>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</si>
  <si>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</si>
  <si>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</si>
  <si>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</si>
  <si>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</si>
  <si>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</si>
  <si>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</si>
  <si>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</si>
  <si>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</si>
  <si>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</si>
  <si>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</si>
  <si>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</si>
  <si>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</si>
  <si>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</si>
  <si>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</si>
  <si>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</si>
  <si>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</si>
  <si>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</si>
  <si>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</si>
  <si>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</si>
  <si>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</si>
  <si>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</si>
  <si>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</si>
  <si>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</si>
  <si>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</si>
  <si>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</si>
  <si>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</si>
  <si>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</si>
  <si>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</si>
  <si>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</si>
  <si>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</si>
  <si>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</si>
  <si>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</si>
  <si>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</si>
  <si>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</si>
  <si>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</si>
  <si>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</si>
  <si>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</si>
  <si>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</si>
  <si>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</si>
  <si>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</si>
  <si>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</si>
  <si>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</si>
  <si>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</si>
  <si>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</si>
  <si>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</si>
  <si>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</si>
  <si>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</si>
  <si>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</si>
  <si>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</si>
  <si>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</si>
  <si>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</si>
  <si>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</si>
  <si>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</si>
  <si>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</si>
  <si>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</si>
  <si>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</si>
  <si>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</si>
  <si>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</si>
  <si>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</si>
  <si>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</si>
  <si>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</si>
  <si>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</si>
  <si>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</si>
  <si>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</si>
  <si>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</si>
  <si>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</si>
  <si>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</si>
  <si>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</si>
  <si>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</si>
  <si>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</si>
  <si>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</si>
  <si>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</si>
  <si>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</si>
  <si>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</si>
  <si>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</si>
  <si>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</si>
  <si>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</si>
  <si>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</si>
  <si>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</si>
  <si>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</si>
  <si>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</si>
  <si>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</si>
  <si>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</si>
  <si>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</si>
  <si>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</si>
  <si>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</si>
  <si>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</si>
  <si>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</si>
  <si>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</si>
  <si>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</si>
  <si>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</si>
  <si>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</si>
  <si>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</si>
  <si>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</si>
  <si>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</si>
  <si>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</si>
  <si>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</si>
  <si>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</si>
  <si>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</si>
  <si>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</si>
  <si>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</si>
  <si>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</si>
  <si>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</si>
  <si>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</si>
  <si>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</si>
  <si>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</si>
  <si>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</si>
  <si>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</si>
  <si>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</si>
  <si>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</si>
  <si>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</si>
  <si>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</si>
  <si>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</si>
  <si>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</si>
  <si>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</si>
  <si>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</si>
  <si>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</si>
  <si>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</si>
  <si>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</si>
  <si>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</si>
  <si>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</si>
  <si>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</si>
  <si>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</si>
  <si>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</si>
  <si>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</si>
  <si>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</si>
  <si>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</si>
  <si>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</si>
  <si>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</si>
  <si>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</si>
  <si>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</si>
  <si>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</si>
  <si>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</si>
  <si>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</si>
  <si>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</si>
  <si>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</si>
  <si>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</si>
  <si>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</si>
  <si>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</si>
  <si>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</si>
  <si>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</si>
  <si>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</si>
  <si>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</si>
  <si>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</si>
  <si>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</si>
  <si>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</si>
  <si>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</si>
  <si>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</si>
  <si>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</si>
  <si>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</si>
  <si>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</si>
  <si>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</si>
  <si>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</si>
  <si>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</si>
  <si>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</si>
  <si>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</si>
  <si>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</si>
  <si>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</si>
  <si>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</si>
  <si>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</si>
  <si>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</si>
  <si>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</si>
  <si>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</si>
  <si>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</si>
  <si>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</si>
  <si>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</si>
  <si>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</si>
  <si>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</si>
  <si>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</si>
  <si>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</si>
  <si>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</si>
  <si>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</si>
  <si>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</si>
  <si>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</si>
  <si>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</si>
  <si>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</si>
  <si>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</si>
  <si>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</si>
  <si>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</si>
  <si>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</si>
  <si>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</si>
  <si>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</si>
  <si>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</si>
  <si>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</si>
  <si>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</si>
  <si>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</si>
  <si>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</si>
  <si>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</si>
  <si>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</si>
  <si>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</si>
  <si>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</si>
  <si>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</si>
  <si>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</si>
  <si>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</si>
  <si>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</si>
  <si>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</si>
  <si>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</si>
  <si>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</si>
  <si>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</si>
  <si>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</si>
  <si>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</si>
  <si>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</si>
  <si>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</si>
  <si>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</si>
  <si>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</si>
  <si>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</si>
  <si>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</si>
  <si>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</si>
  <si>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</si>
  <si>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</si>
  <si>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</si>
  <si>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</si>
  <si>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</si>
  <si>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</si>
  <si>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</si>
  <si>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</si>
  <si>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</si>
  <si>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</si>
  <si>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</si>
  <si>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</si>
  <si>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</si>
  <si>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</si>
  <si>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</si>
  <si>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</si>
  <si>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</si>
  <si>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</si>
  <si>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</si>
  <si>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</si>
  <si>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</si>
  <si>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</si>
  <si>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</si>
  <si>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</si>
  <si>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</si>
  <si>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</si>
  <si>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</si>
  <si>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</si>
  <si>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</si>
  <si>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</si>
  <si>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</si>
  <si>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</si>
  <si>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</si>
  <si>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</si>
  <si>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</si>
  <si>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</si>
  <si>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</si>
  <si>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</si>
  <si>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</si>
  <si>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</si>
  <si>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</si>
  <si>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</si>
  <si>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</si>
  <si>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</si>
  <si>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</si>
  <si>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</si>
  <si>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</si>
  <si>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</si>
  <si>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</si>
  <si>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</si>
  <si>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</si>
  <si>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</si>
  <si>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</si>
  <si>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</si>
  <si>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</si>
  <si>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</si>
  <si>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</si>
  <si>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</si>
  <si>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</si>
  <si>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</si>
  <si>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</si>
  <si>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</si>
  <si>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</si>
  <si>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</si>
  <si>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</si>
  <si>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</si>
  <si>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</si>
  <si>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</si>
  <si>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</si>
  <si>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</si>
  <si>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</si>
  <si>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</si>
  <si>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</si>
  <si>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</si>
  <si>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</si>
  <si>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</si>
  <si>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</si>
  <si>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</si>
  <si>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</si>
  <si>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</si>
  <si>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</si>
  <si>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</si>
  <si>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</si>
  <si>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</si>
  <si>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</si>
  <si>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</si>
  <si>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</si>
  <si>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</si>
  <si>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</si>
  <si>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</si>
  <si>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</si>
  <si>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</si>
  <si>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</si>
  <si>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</si>
  <si>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</si>
  <si>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</si>
  <si>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</si>
  <si>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</si>
  <si>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</si>
  <si>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</si>
  <si>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</si>
  <si>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</si>
  <si>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</si>
  <si>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</si>
  <si>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</si>
  <si>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</si>
  <si>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</si>
  <si>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</si>
  <si>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</si>
  <si>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</si>
  <si>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</si>
  <si>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</si>
  <si>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</si>
  <si>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</si>
  <si>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</si>
  <si>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</si>
  <si>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</si>
  <si>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</si>
  <si>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</si>
  <si>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</si>
  <si>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</si>
  <si>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</si>
  <si>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</si>
  <si>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</si>
  <si>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</si>
  <si>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</si>
  <si>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</si>
  <si>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</si>
  <si>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</si>
  <si>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</si>
  <si>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</si>
  <si>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</si>
  <si>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</si>
  <si>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</si>
  <si>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</si>
  <si>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</si>
  <si>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</si>
  <si>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</si>
  <si>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</si>
  <si>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</si>
  <si>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</si>
  <si>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</si>
  <si>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</si>
  <si>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</si>
  <si>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</si>
  <si>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</si>
  <si>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</si>
  <si>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</si>
  <si>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</si>
  <si>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</si>
  <si>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</si>
  <si>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</si>
  <si>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</si>
  <si>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</si>
  <si>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</si>
  <si>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</si>
  <si>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</si>
  <si>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</si>
  <si>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</si>
  <si>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</si>
  <si>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</si>
  <si>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</si>
  <si>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</si>
  <si>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</si>
  <si>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</si>
  <si>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</si>
  <si>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</si>
  <si>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</si>
  <si>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</si>
  <si>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</si>
  <si>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</si>
  <si>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</si>
  <si>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</si>
  <si>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</si>
  <si>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</si>
  <si>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</si>
  <si>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</si>
  <si>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</si>
  <si>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</si>
  <si>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</si>
  <si>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</si>
  <si>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</si>
  <si>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</si>
  <si>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</si>
  <si>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</si>
  <si>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</si>
  <si>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</si>
  <si>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</si>
  <si>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</si>
  <si>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</si>
  <si>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</si>
  <si>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</si>
  <si>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</si>
  <si>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</si>
  <si>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</si>
  <si>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</si>
  <si>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</si>
  <si>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</si>
  <si>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</si>
  <si>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</si>
  <si>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</si>
  <si>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</si>
  <si>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</si>
  <si>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</si>
  <si>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</si>
  <si>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</si>
  <si>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</si>
  <si>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</si>
  <si>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</si>
  <si>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</si>
  <si>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</si>
  <si>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</si>
  <si>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</si>
  <si>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</si>
  <si>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</si>
  <si>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</si>
  <si>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</si>
  <si>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</si>
  <si>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</si>
  <si>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</si>
  <si>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</si>
  <si>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</si>
  <si>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</si>
  <si>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</si>
  <si>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</si>
  <si>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</si>
  <si>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</si>
  <si>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</si>
  <si>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</si>
  <si>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</si>
  <si>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</si>
  <si>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</si>
  <si>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</si>
  <si>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</si>
  <si>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</si>
  <si>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</si>
  <si>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</si>
  <si>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</si>
  <si>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</si>
  <si>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</si>
  <si>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</si>
  <si>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</si>
  <si>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</si>
  <si>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</si>
  <si>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</si>
  <si>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</si>
  <si>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</si>
  <si>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</si>
  <si>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</si>
  <si>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</si>
  <si>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</si>
  <si>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</si>
  <si>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</si>
  <si>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</si>
  <si>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</si>
  <si>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</si>
  <si>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</si>
  <si>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</si>
  <si>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</si>
  <si>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</si>
  <si>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</si>
  <si>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</si>
  <si>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</si>
  <si>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</si>
  <si>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</si>
  <si>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</si>
  <si>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</si>
  <si>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</si>
  <si>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</si>
  <si>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</si>
  <si>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</si>
  <si>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</si>
  <si>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</si>
  <si>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</si>
  <si>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</si>
  <si>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</si>
  <si>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</si>
  <si>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</si>
  <si>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</si>
  <si>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</si>
  <si>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</si>
  <si>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</si>
  <si>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</si>
  <si>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</si>
  <si>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</si>
  <si>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</si>
  <si>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</si>
  <si>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</si>
  <si>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</si>
  <si>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</si>
  <si>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</si>
  <si>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</si>
  <si>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</si>
  <si>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</si>
  <si>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</si>
  <si>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</si>
  <si>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</si>
  <si>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</si>
  <si>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</si>
  <si>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</si>
  <si>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</si>
  <si>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</si>
  <si>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</si>
  <si>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</si>
  <si>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</si>
  <si>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</si>
  <si>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</si>
  <si>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</si>
  <si>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</si>
  <si>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</si>
  <si>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</si>
  <si>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</si>
  <si>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</si>
  <si>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</si>
  <si>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</si>
  <si>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</si>
  <si>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</si>
  <si>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</si>
  <si>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</si>
  <si>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</si>
  <si>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</si>
  <si>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</si>
  <si>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</si>
  <si>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</si>
  <si>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</si>
  <si>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</si>
  <si>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</si>
  <si>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</si>
  <si>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</si>
  <si>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</si>
  <si>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</si>
  <si>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</si>
  <si>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</si>
  <si>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</si>
  <si>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</si>
  <si>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</si>
  <si>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</si>
  <si>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</si>
  <si>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</si>
  <si>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</si>
  <si>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</si>
  <si>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</si>
  <si>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</si>
  <si>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</si>
  <si>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</si>
  <si>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</si>
  <si>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</si>
  <si>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</si>
  <si>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</si>
  <si>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</si>
  <si>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</si>
  <si>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</si>
  <si>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</si>
  <si>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</si>
  <si>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</si>
  <si>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</si>
  <si>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</si>
  <si>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</si>
  <si>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</si>
  <si>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</si>
  <si>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</si>
  <si>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</si>
  <si>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</si>
  <si>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</si>
  <si>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</si>
  <si>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</si>
  <si>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</si>
  <si>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</si>
  <si>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</si>
  <si>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</si>
  <si>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</si>
  <si>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</si>
  <si>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</si>
  <si>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</si>
  <si>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</si>
  <si>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</si>
  <si>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</si>
  <si>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</si>
  <si>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</si>
  <si>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</si>
  <si>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</si>
  <si>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</si>
  <si>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</si>
  <si>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</si>
  <si>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</si>
  <si>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</si>
  <si>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</si>
  <si>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</si>
  <si>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</si>
  <si>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</si>
  <si>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</si>
  <si>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</si>
  <si>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</si>
  <si>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</si>
  <si>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</si>
  <si>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</si>
  <si>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</si>
  <si>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</si>
  <si>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</si>
  <si>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</si>
  <si>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</si>
  <si>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</si>
  <si>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</si>
  <si>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</si>
  <si>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</si>
  <si>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</si>
  <si>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</si>
  <si>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</si>
  <si>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</si>
  <si>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</si>
  <si>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</si>
  <si>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</si>
  <si>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</si>
  <si>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</si>
  <si>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</si>
  <si>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</si>
  <si>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</si>
  <si>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</si>
  <si>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</si>
  <si>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</si>
  <si>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</si>
  <si>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</si>
  <si>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</si>
  <si>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</si>
  <si>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</si>
  <si>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</si>
  <si>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</si>
  <si>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</si>
  <si>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</si>
  <si>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</si>
  <si>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</si>
  <si>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</si>
  <si>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</si>
  <si>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</si>
  <si>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</si>
  <si>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</si>
  <si>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</si>
  <si>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</si>
  <si>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</si>
  <si>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</si>
  <si>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</si>
  <si>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</si>
  <si>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</si>
  <si>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</si>
  <si>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</si>
  <si>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</si>
  <si>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</si>
  <si>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</si>
  <si>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</si>
  <si>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</si>
  <si>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</si>
  <si>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</si>
  <si>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</si>
  <si>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</si>
  <si>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</si>
  <si>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</si>
  <si>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</si>
  <si>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</si>
  <si>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</si>
  <si>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</si>
  <si>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</si>
  <si>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</si>
  <si>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</si>
  <si>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</si>
  <si>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</si>
  <si>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</si>
  <si>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</si>
  <si>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</si>
  <si>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</si>
  <si>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</si>
  <si>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</si>
  <si>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</si>
  <si>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</si>
  <si>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</si>
  <si>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</si>
  <si>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</si>
  <si>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</si>
  <si>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</si>
  <si>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</si>
  <si>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</si>
  <si>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</si>
  <si>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</si>
  <si>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</si>
  <si>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</si>
  <si>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</si>
  <si>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</si>
  <si>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</si>
  <si>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</si>
  <si>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</si>
  <si>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</si>
  <si>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</si>
  <si>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</si>
  <si>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</si>
  <si>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</si>
  <si>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</si>
  <si>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</si>
  <si>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</si>
  <si>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</si>
  <si>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</si>
  <si>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</si>
  <si>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</si>
  <si>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</si>
  <si>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</si>
  <si>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</si>
  <si>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</si>
  <si>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</si>
  <si>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</si>
  <si>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</si>
  <si>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</si>
  <si>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</si>
  <si>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</si>
  <si>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</si>
  <si>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</si>
  <si>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</si>
  <si>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</si>
  <si>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</si>
  <si>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</si>
  <si>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</si>
  <si>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</si>
  <si>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</si>
  <si>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</si>
  <si>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</si>
  <si>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</si>
  <si>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</si>
  <si>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</si>
  <si>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</si>
  <si>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</si>
  <si>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</si>
  <si>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</si>
  <si>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</si>
  <si>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</si>
  <si>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</si>
  <si>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</si>
  <si>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</si>
  <si>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</si>
  <si>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</si>
  <si>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</si>
  <si>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</si>
  <si>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</si>
  <si>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</si>
  <si>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</si>
  <si>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</si>
  <si>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</si>
  <si>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</si>
  <si>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</si>
  <si>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</si>
  <si>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</si>
  <si>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</si>
  <si>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</si>
  <si>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</si>
  <si>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</si>
  <si>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</si>
  <si>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</si>
  <si>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</si>
  <si>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</si>
  <si>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</si>
  <si>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</si>
  <si>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</si>
  <si>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</si>
  <si>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</si>
  <si>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</si>
  <si>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</si>
  <si>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</si>
  <si>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</si>
  <si>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</si>
  <si>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</si>
  <si>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</si>
  <si>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</si>
  <si>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</si>
  <si>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</si>
  <si>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</si>
  <si>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</si>
  <si>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</si>
  <si>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</si>
  <si>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</si>
  <si>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</si>
  <si>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</si>
  <si>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</si>
  <si>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</si>
  <si>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</si>
  <si>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</si>
  <si>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</si>
  <si>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</si>
  <si>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</si>
  <si>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</si>
  <si>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</si>
  <si>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</si>
  <si>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</si>
  <si>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</si>
  <si>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</si>
  <si>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</si>
  <si>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</si>
  <si>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</si>
  <si>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</si>
  <si>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</si>
  <si>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</si>
  <si>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</si>
  <si>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</si>
  <si>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</si>
  <si>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</si>
  <si>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</si>
  <si>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</si>
  <si>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</si>
  <si>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</si>
  <si>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</si>
  <si>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</si>
  <si>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</si>
  <si>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</si>
  <si>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</si>
  <si>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</si>
  <si>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</si>
  <si>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</si>
  <si>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</si>
  <si>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</si>
  <si>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</si>
  <si>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</si>
  <si>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</si>
  <si>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</si>
  <si>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</si>
  <si>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</si>
  <si>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</si>
  <si>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</si>
  <si>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</si>
  <si>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</si>
  <si>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</si>
  <si>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</si>
  <si>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</si>
  <si>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</si>
  <si>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</si>
  <si>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</si>
  <si>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</si>
  <si>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</si>
  <si>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</si>
  <si>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</si>
  <si>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</si>
  <si>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</si>
  <si>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</si>
  <si>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</si>
  <si>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</si>
  <si>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</si>
  <si>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</si>
  <si>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</si>
  <si>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</si>
  <si>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</si>
  <si>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</si>
  <si>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</si>
  <si>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</si>
  <si>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</si>
  <si>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</si>
  <si>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</si>
  <si>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</si>
  <si>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</si>
  <si>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</si>
  <si>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</si>
  <si>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</si>
  <si>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</si>
  <si>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</si>
  <si>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</si>
  <si>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</si>
  <si>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</si>
  <si>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</si>
  <si>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</si>
  <si>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</si>
  <si>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</si>
  <si>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</si>
  <si>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</si>
  <si>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</si>
  <si>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</si>
  <si>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</si>
  <si>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</si>
  <si>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</si>
  <si>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</si>
  <si>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</si>
  <si>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</si>
  <si>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</si>
  <si>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</si>
  <si>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</si>
  <si>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</si>
  <si>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</si>
  <si>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</si>
  <si>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</si>
  <si>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</si>
  <si>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</si>
  <si>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</si>
  <si>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</si>
  <si>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</si>
  <si>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</si>
  <si>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</si>
  <si>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</si>
  <si>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</si>
  <si>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</si>
  <si>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</si>
  <si>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</si>
  <si>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</si>
  <si>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</si>
  <si>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</si>
  <si>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</si>
  <si>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</si>
  <si>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</si>
  <si>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</si>
  <si>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</si>
  <si>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</si>
  <si>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</si>
  <si>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</si>
  <si>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</si>
  <si>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</si>
  <si>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</si>
  <si>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</si>
  <si>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</si>
  <si>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</si>
  <si>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</si>
  <si>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</si>
  <si>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</si>
  <si>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</si>
  <si>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</si>
  <si>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</si>
  <si>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</si>
  <si>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</si>
  <si>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</si>
  <si>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</si>
  <si>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</si>
  <si>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</si>
  <si>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</si>
  <si>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</si>
  <si>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</si>
  <si>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</si>
  <si>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</si>
  <si>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</si>
  <si>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</si>
  <si>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</si>
  <si>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</si>
  <si>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</si>
  <si>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</si>
  <si>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</si>
  <si>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</si>
  <si>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</si>
  <si>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</si>
  <si>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</si>
  <si>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</si>
  <si>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</si>
  <si>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</si>
  <si>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</si>
  <si>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</si>
  <si>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</si>
  <si>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</si>
  <si>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</si>
  <si>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</si>
  <si>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</si>
  <si>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</si>
  <si>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</si>
  <si>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</si>
  <si>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</si>
  <si>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</si>
  <si>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</si>
  <si>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</si>
  <si>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</si>
  <si>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</si>
  <si>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</si>
  <si>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</si>
  <si>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</si>
  <si>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</si>
  <si>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</si>
  <si>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</si>
  <si>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</si>
  <si>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</si>
  <si>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</si>
  <si>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</si>
  <si>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</si>
  <si>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</si>
  <si>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</si>
  <si>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</si>
  <si>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</si>
  <si>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</si>
  <si>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</si>
  <si>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</si>
  <si>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</si>
  <si>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</si>
  <si>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</si>
  <si>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</si>
  <si>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</si>
  <si>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</si>
  <si>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</si>
  <si>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</si>
  <si>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</si>
  <si>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</si>
  <si>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</si>
  <si>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</si>
  <si>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</si>
  <si>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</si>
  <si>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</si>
  <si>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</si>
  <si>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</si>
  <si>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</si>
  <si>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</si>
  <si>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</si>
  <si>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</si>
  <si>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</si>
  <si>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</si>
  <si>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</si>
  <si>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</si>
  <si>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</si>
  <si>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</si>
  <si>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</si>
  <si>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</si>
  <si>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</si>
  <si>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</si>
  <si>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</si>
  <si>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</si>
  <si>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</si>
  <si>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</si>
  <si>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</si>
  <si>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</si>
  <si>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</si>
  <si>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</si>
  <si>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</si>
  <si>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</si>
  <si>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</si>
  <si>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</si>
  <si>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</si>
  <si>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</si>
  <si>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</si>
  <si>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</si>
  <si>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</si>
  <si>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</si>
  <si>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</si>
  <si>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</si>
  <si>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</si>
  <si>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</si>
  <si>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</si>
  <si>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</si>
  <si>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</si>
  <si>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</si>
  <si>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</si>
  <si>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</si>
  <si>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</si>
  <si>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</si>
  <si>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</si>
  <si>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</si>
  <si>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</si>
  <si>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</si>
  <si>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</si>
  <si>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</si>
  <si>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</si>
  <si>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</si>
  <si>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</si>
  <si>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</si>
  <si>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</si>
  <si>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</si>
  <si>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</si>
  <si>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</si>
  <si>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</si>
  <si>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</si>
  <si>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</si>
  <si>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</si>
  <si>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</si>
  <si>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</si>
  <si>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</si>
  <si>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</si>
  <si>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</si>
  <si>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</si>
  <si>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</si>
  <si>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</si>
  <si>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</si>
  <si>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</si>
  <si>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</si>
  <si>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</si>
  <si>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</si>
  <si>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</si>
  <si>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</si>
  <si>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</si>
  <si>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</si>
  <si>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</si>
  <si>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</si>
  <si>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</si>
  <si>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</si>
  <si>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</si>
  <si>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</si>
  <si>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</si>
  <si>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</si>
  <si>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</si>
  <si>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</si>
  <si>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</si>
  <si>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</si>
  <si>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</si>
  <si>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</si>
  <si>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</si>
  <si>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</si>
  <si>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</si>
  <si>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</si>
  <si>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</si>
  <si>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</si>
  <si>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</si>
  <si>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</si>
  <si>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</si>
  <si>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</si>
  <si>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</si>
  <si>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</si>
  <si>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</si>
  <si>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</si>
  <si>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</si>
  <si>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</si>
  <si>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</si>
  <si>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</si>
  <si>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</si>
  <si>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</si>
  <si>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</si>
  <si>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</si>
  <si>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</si>
  <si>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</si>
  <si>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</si>
  <si>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</si>
  <si>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</si>
  <si>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</si>
  <si>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</si>
  <si>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</si>
  <si>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</si>
  <si>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</si>
  <si>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</si>
  <si>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</si>
  <si>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</si>
  <si>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</si>
  <si>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</si>
  <si>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</si>
  <si>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</si>
  <si>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</si>
  <si>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</si>
  <si>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</si>
  <si>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</si>
  <si>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</si>
  <si>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</si>
  <si>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</si>
  <si>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</si>
  <si>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</si>
  <si>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</si>
  <si>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</si>
  <si>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</si>
  <si>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</si>
  <si>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</si>
  <si>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</si>
  <si>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</si>
  <si>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</si>
  <si>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</si>
  <si>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</si>
  <si>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</si>
  <si>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</si>
  <si>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</si>
  <si>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</si>
  <si>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</si>
  <si>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</si>
  <si>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</si>
  <si>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</si>
  <si>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</si>
  <si>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</si>
  <si>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</si>
  <si>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</si>
  <si>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</si>
  <si>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</si>
  <si>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</si>
  <si>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</si>
  <si>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</si>
  <si>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</si>
  <si>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</si>
  <si>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</si>
  <si>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</si>
  <si>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</si>
  <si>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</si>
  <si>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</si>
  <si>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</si>
  <si>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</si>
  <si>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</si>
  <si>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</si>
  <si>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</si>
  <si>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</si>
  <si>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</si>
  <si>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</si>
  <si>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</si>
  <si>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</si>
  <si>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</si>
  <si>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</si>
  <si>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</si>
  <si>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</si>
  <si>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</si>
  <si>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</si>
  <si>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</si>
  <si>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</si>
  <si>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</si>
  <si>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</si>
  <si>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</si>
  <si>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</si>
  <si>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</si>
  <si>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</si>
  <si>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</si>
  <si>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</si>
  <si>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</si>
  <si>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</si>
  <si>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</si>
  <si>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</si>
  <si>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</si>
  <si>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</si>
  <si>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</si>
  <si>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</si>
  <si>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</si>
  <si>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</si>
  <si>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</si>
  <si>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</si>
  <si>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</si>
  <si>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</si>
  <si>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</si>
  <si>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</si>
  <si>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</si>
  <si>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</si>
  <si>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</si>
  <si>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</si>
  <si>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</si>
  <si>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</si>
  <si>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</si>
  <si>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</si>
  <si>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</si>
  <si>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</si>
  <si>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</si>
  <si>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</si>
  <si>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</si>
  <si>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</si>
  <si>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</si>
  <si>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</si>
  <si>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</si>
  <si>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</si>
  <si>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</si>
  <si>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</si>
  <si>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</si>
  <si>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</si>
  <si>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</si>
  <si>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</si>
  <si>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</si>
  <si>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</si>
  <si>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</si>
  <si>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</si>
  <si>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</si>
  <si>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</si>
  <si>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</si>
  <si>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</si>
  <si>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</si>
  <si>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</si>
  <si>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</si>
  <si>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</si>
  <si>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</si>
  <si>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</si>
  <si>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</si>
  <si>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</si>
  <si>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</si>
  <si>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</si>
  <si>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</si>
  <si>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</si>
  <si>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</si>
  <si>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</si>
  <si>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</si>
  <si>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</si>
  <si>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</si>
  <si>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</si>
  <si>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</si>
  <si>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</si>
  <si>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</si>
  <si>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</si>
  <si>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</si>
  <si>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</si>
  <si>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</si>
  <si>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</si>
  <si>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</si>
  <si>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</si>
  <si>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</si>
  <si>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</si>
  <si>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</si>
  <si>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</si>
  <si>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</si>
  <si>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</si>
  <si>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</si>
  <si>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</si>
  <si>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</si>
  <si>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</si>
  <si>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</si>
  <si>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</si>
  <si>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</si>
  <si>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</si>
  <si>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</si>
  <si>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</si>
  <si>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</si>
  <si>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</si>
  <si>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</si>
  <si>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</si>
  <si>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</si>
  <si>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</si>
  <si>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</si>
  <si>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</si>
  <si>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</si>
  <si>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</si>
  <si>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</si>
  <si>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</si>
  <si>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</si>
  <si>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</si>
  <si>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</si>
  <si>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</si>
  <si>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</si>
  <si>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</si>
  <si>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</si>
  <si>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</si>
  <si>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</si>
  <si>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</si>
  <si>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</si>
  <si>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</si>
  <si>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</si>
  <si>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</si>
  <si>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</si>
  <si>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</si>
  <si>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</si>
  <si>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</si>
  <si>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</si>
  <si>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</si>
  <si>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</si>
  <si>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</si>
  <si>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</si>
  <si>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</si>
  <si>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</si>
  <si>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</si>
  <si>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</si>
  <si>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</si>
  <si>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</si>
  <si>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</si>
  <si>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</si>
  <si>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</si>
  <si>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</si>
  <si>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</si>
  <si>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</si>
  <si>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</si>
  <si>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</si>
  <si>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</si>
  <si>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</si>
  <si>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</si>
  <si>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</si>
  <si>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</si>
  <si>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</si>
  <si>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</si>
  <si>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</si>
  <si>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</si>
  <si>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</si>
  <si>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</si>
  <si>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</si>
  <si>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</si>
  <si>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</si>
  <si>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</si>
  <si>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</si>
  <si>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</si>
  <si>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</si>
  <si>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</si>
  <si>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</si>
  <si>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</si>
  <si>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</si>
  <si>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</si>
  <si>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</si>
  <si>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</si>
  <si>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</si>
  <si>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</si>
  <si>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</si>
  <si>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</si>
  <si>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</si>
  <si>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</si>
  <si>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</si>
  <si>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</si>
  <si>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</si>
  <si>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</si>
  <si>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</si>
  <si>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</si>
  <si>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</si>
  <si>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</si>
  <si>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</si>
  <si>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</si>
  <si>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</si>
  <si>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</si>
  <si>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</si>
  <si>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</si>
  <si>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</si>
  <si>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</si>
  <si>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</si>
  <si>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</si>
  <si>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</si>
  <si>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</si>
  <si>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</si>
  <si>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</si>
  <si>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</si>
  <si>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</si>
  <si>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</si>
  <si>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</si>
  <si>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</si>
  <si>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</si>
  <si>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</si>
  <si>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</si>
  <si>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</si>
  <si>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</si>
  <si>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</si>
  <si>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</si>
  <si>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</si>
  <si>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</si>
  <si>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</si>
  <si>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</si>
  <si>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</si>
  <si>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</si>
  <si>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</si>
  <si>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</si>
  <si>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</si>
  <si>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</si>
  <si>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</si>
  <si>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</si>
  <si>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</si>
  <si>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</si>
  <si>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</si>
  <si>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</si>
  <si>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</si>
  <si>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</si>
  <si>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</si>
  <si>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</si>
  <si>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</si>
  <si>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</si>
  <si>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</si>
  <si>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</si>
  <si>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</si>
  <si>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</si>
  <si>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</si>
  <si>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</si>
  <si>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</si>
  <si>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</si>
  <si>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</si>
  <si>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</si>
  <si>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</si>
  <si>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</si>
  <si>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</si>
  <si>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</si>
  <si>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</si>
  <si>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</si>
  <si>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</si>
  <si>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</si>
  <si>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</si>
  <si>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</si>
  <si>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</si>
  <si>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</si>
  <si>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</si>
  <si>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</si>
  <si>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</si>
  <si>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</si>
  <si>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</si>
  <si>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</si>
  <si>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</si>
  <si>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</si>
  <si>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</si>
  <si>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</si>
  <si>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</si>
  <si>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</si>
  <si>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</si>
  <si>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</si>
  <si>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</si>
  <si>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</si>
  <si>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</si>
  <si>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</si>
  <si>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</si>
  <si>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</si>
  <si>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</si>
  <si>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</si>
  <si>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</si>
  <si>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</si>
  <si>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</si>
  <si>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</si>
  <si>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</si>
  <si>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</si>
  <si>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</si>
  <si>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</si>
  <si>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</si>
  <si>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</si>
  <si>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</si>
  <si>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</si>
  <si>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</si>
  <si>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</si>
  <si>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</si>
  <si>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</si>
  <si>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</si>
  <si>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</si>
  <si>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</si>
  <si>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</si>
  <si>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</si>
  <si>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</si>
  <si>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</si>
  <si>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</si>
  <si>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</si>
  <si>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</si>
  <si>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</si>
  <si>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</si>
  <si>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</si>
  <si>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</si>
  <si>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</si>
  <si>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</si>
  <si>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</si>
  <si>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</si>
  <si>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</si>
  <si>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</si>
  <si>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</si>
  <si>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</si>
  <si>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</si>
  <si>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</si>
  <si>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</si>
  <si>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</si>
  <si>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</si>
  <si>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</si>
  <si>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</si>
  <si>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</si>
  <si>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</si>
  <si>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</si>
  <si>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</si>
  <si>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</si>
  <si>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</si>
  <si>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</si>
  <si>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</si>
  <si>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</si>
  <si>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</si>
  <si>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</si>
  <si>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</si>
  <si>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</si>
  <si>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</si>
  <si>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</si>
  <si>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</si>
  <si>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</si>
  <si>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</si>
  <si>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</si>
  <si>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</si>
  <si>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</si>
  <si>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</si>
  <si>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</si>
  <si>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</si>
  <si>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</si>
  <si>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</si>
  <si>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</si>
  <si>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</si>
  <si>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</si>
  <si>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</si>
  <si>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</si>
  <si>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</si>
  <si>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</si>
  <si>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</si>
  <si>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</si>
  <si>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</si>
  <si>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</si>
  <si>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</si>
  <si>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</si>
  <si>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</si>
  <si>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</si>
  <si>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</si>
  <si>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</si>
  <si>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</si>
  <si>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</si>
  <si>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</si>
  <si>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</si>
  <si>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</si>
  <si>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</si>
  <si>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</si>
  <si>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</si>
  <si>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</si>
  <si>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</si>
  <si>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</si>
  <si>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</si>
  <si>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</si>
  <si>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</si>
  <si>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</si>
  <si>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</si>
  <si>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</si>
  <si>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</si>
  <si>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</si>
  <si>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</si>
  <si>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</si>
  <si>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</si>
  <si>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</si>
  <si>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</si>
  <si>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</si>
  <si>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</si>
  <si>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</si>
  <si>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</si>
  <si>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</si>
  <si>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</si>
  <si>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</si>
  <si>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</si>
  <si>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</si>
  <si>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</si>
  <si>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</si>
  <si>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</si>
  <si>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</si>
  <si>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</si>
  <si>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</si>
  <si>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</si>
  <si>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</si>
  <si>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</si>
  <si>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</si>
  <si>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</si>
  <si>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</si>
  <si>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</si>
  <si>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</si>
  <si>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</si>
  <si>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</si>
  <si>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</si>
  <si>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</si>
  <si>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</si>
  <si>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</si>
  <si>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</si>
  <si>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</si>
  <si>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</si>
  <si>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</si>
  <si>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</si>
  <si>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</si>
  <si>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</si>
  <si>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</si>
  <si>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</si>
  <si>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</si>
  <si>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</si>
  <si>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</si>
  <si>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</si>
  <si>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</si>
  <si>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</si>
  <si>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</si>
  <si>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</si>
  <si>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</si>
  <si>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</si>
  <si>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</si>
  <si>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</si>
  <si>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</si>
  <si>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</si>
  <si>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</si>
  <si>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</si>
  <si>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</si>
  <si>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</si>
  <si>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</si>
  <si>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</si>
  <si>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</si>
  <si>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</si>
  <si>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</si>
  <si>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</si>
  <si>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</si>
  <si>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</si>
  <si>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</si>
  <si>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</si>
  <si>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</si>
  <si>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</si>
  <si>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</si>
  <si>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</si>
  <si>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</si>
  <si>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</si>
  <si>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</si>
  <si>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</si>
  <si>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</si>
  <si>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</si>
  <si>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</si>
  <si>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</si>
  <si>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</si>
  <si>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</si>
  <si>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</si>
  <si>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</si>
  <si>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</si>
  <si>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</si>
  <si>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</si>
  <si>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</si>
  <si>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</si>
  <si>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</si>
  <si>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</si>
  <si>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</si>
  <si>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</si>
  <si>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</si>
  <si>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</si>
  <si>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</si>
  <si>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</si>
  <si>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</si>
  <si>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</si>
  <si>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</si>
  <si>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</si>
  <si>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</si>
  <si>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</si>
  <si>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</si>
  <si>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</si>
  <si>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</si>
  <si>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</si>
  <si>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</si>
  <si>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</si>
  <si>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</si>
  <si>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</si>
  <si>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</si>
  <si>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</si>
  <si>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</si>
  <si>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</si>
  <si>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</si>
  <si>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</si>
  <si>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</si>
  <si>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</si>
  <si>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</si>
  <si>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</si>
  <si>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</si>
  <si>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</si>
  <si>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</si>
  <si>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</si>
  <si>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</si>
  <si>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</si>
  <si>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</si>
  <si>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</si>
  <si>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</si>
  <si>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</si>
  <si>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</si>
  <si>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</si>
  <si>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</si>
  <si>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</si>
  <si>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</si>
  <si>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</si>
  <si>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</si>
  <si>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</si>
  <si>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</si>
  <si>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</si>
  <si>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</si>
  <si>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</si>
  <si>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</si>
  <si>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</si>
  <si>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</si>
  <si>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</si>
  <si>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</si>
  <si>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</si>
  <si>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</si>
  <si>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</si>
  <si>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</si>
  <si>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</si>
  <si>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</si>
  <si>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</si>
  <si>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</si>
  <si>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</si>
  <si>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</si>
  <si>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</si>
  <si>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</si>
  <si>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</si>
  <si>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</si>
  <si>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</si>
  <si>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</si>
  <si>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</si>
  <si>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</si>
  <si>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</si>
  <si>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</si>
  <si>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</si>
  <si>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</si>
  <si>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</si>
  <si>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</si>
  <si>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</si>
  <si>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</si>
  <si>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</si>
  <si>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</si>
  <si>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</si>
  <si>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</si>
  <si>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</si>
  <si>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</si>
  <si>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</si>
  <si>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</si>
  <si>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</si>
  <si>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</si>
  <si>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</si>
  <si>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</si>
  <si>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</si>
  <si>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</si>
  <si>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</si>
  <si>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</si>
  <si>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</si>
  <si>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</si>
  <si>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</si>
  <si>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</si>
  <si>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</si>
  <si>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</si>
  <si>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</si>
  <si>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</si>
  <si>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</si>
  <si>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</si>
  <si>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</si>
  <si>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</si>
  <si>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</si>
  <si>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</si>
  <si>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</si>
  <si>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</si>
  <si>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</si>
  <si>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</si>
  <si>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</si>
  <si>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</si>
  <si>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</si>
  <si>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</si>
  <si>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</si>
  <si>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</si>
  <si>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</si>
  <si>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</si>
  <si>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</si>
  <si>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</si>
  <si>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</si>
  <si>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</si>
  <si>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</si>
  <si>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</si>
  <si>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</si>
  <si>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</si>
  <si>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</si>
  <si>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</si>
  <si>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</si>
  <si>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</si>
  <si>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</si>
  <si>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</si>
  <si>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</si>
  <si>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</si>
  <si>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</si>
  <si>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</si>
  <si>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</si>
  <si>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</si>
  <si>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</si>
  <si>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</si>
  <si>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</si>
  <si>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</si>
  <si>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</si>
  <si>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</si>
  <si>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</si>
  <si>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</si>
  <si>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</si>
  <si>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</si>
  <si>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</si>
  <si>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</si>
  <si>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</si>
  <si>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</si>
  <si>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</si>
  <si>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</si>
  <si>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</si>
  <si>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</si>
  <si>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</si>
  <si>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</si>
  <si>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</si>
  <si>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</si>
  <si>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</si>
  <si>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</si>
  <si>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</si>
  <si>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</si>
  <si>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</si>
  <si>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</si>
  <si>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</si>
  <si>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</si>
  <si>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</si>
  <si>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</si>
  <si>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</si>
  <si>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</si>
  <si>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</si>
  <si>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</si>
  <si>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</si>
  <si>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</si>
  <si>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</si>
  <si>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</si>
  <si>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</si>
  <si>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</si>
  <si>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</si>
  <si>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埼玉県さいたま市浦和区仲町</t>
  </si>
  <si>
    <t>さいたま市浦和区仲町</t>
  </si>
  <si>
    <t>埼玉県</t>
  </si>
  <si>
    <t>eigyouテスト</t>
  </si>
  <si>
    <t>一般財団法人 さいたま住宅検査センター　理事長</t>
  </si>
  <si>
    <t>□</t>
    <phoneticPr fontId="136"/>
  </si>
  <si>
    <t>戸</t>
    <phoneticPr fontId="136"/>
  </si>
  <si>
    <t>一般財団法人　さいたま住宅検査センター　理事長　福島　克季</t>
    <phoneticPr fontId="1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</si>
</sst>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b/>
      <sz val="20"/>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
      <patternFill patternType="solid">
        <fgColor theme="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5"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5"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5"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5" fillId="0" borderId="0" applyFont="0" applyAlignment="0" applyProtection="0"/>
    <xf numFmtId="0" fontId="54" fillId="7" borderId="4" applyNumberFormat="0" applyAlignment="0" applyProtection="0">
      <alignment vertical="center"/>
    </xf>
    <xf numFmtId="0" fontId="30" fillId="0" borderId="0"/>
    <xf numFmtId="0" fontId="135" fillId="0" borderId="0">
      <alignment vertical="center"/>
    </xf>
    <xf numFmtId="0" fontId="135" fillId="0" borderId="0"/>
    <xf numFmtId="0" fontId="135" fillId="0" borderId="0"/>
    <xf numFmtId="0" fontId="135" fillId="0" borderId="0">
      <alignment vertical="center"/>
    </xf>
    <xf numFmtId="0" fontId="55" fillId="4" borderId="0" applyNumberFormat="0" applyAlignment="0" applyProtection="0">
      <alignment vertical="center"/>
    </xf>
    <xf numFmtId="0" fontId="38" fillId="0" borderId="0">
      <alignment vertical="center"/>
    </xf>
    <xf numFmtId="0" fontId="135" fillId="0" borderId="0">
      <alignment vertical="center"/>
    </xf>
    <xf numFmtId="0" fontId="30" fillId="0" borderId="0"/>
    <xf numFmtId="0" fontId="135" fillId="0" borderId="0"/>
    <xf numFmtId="9" fontId="135" fillId="0" borderId="0" applyFont="0" applyAlignment="0" applyProtection="0"/>
    <xf numFmtId="9" fontId="135"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5" fillId="0" borderId="0" applyFont="0" applyAlignment="0" applyProtection="0"/>
    <xf numFmtId="6" fontId="2" fillId="0" borderId="0" applyFont="0" applyAlignment="0" applyProtection="0">
      <alignment vertical="center"/>
    </xf>
    <xf numFmtId="6" fontId="135" fillId="0" borderId="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0"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alignment vertical="center"/>
    </xf>
    <xf numFmtId="0" fontId="30" fillId="0" borderId="0"/>
    <xf numFmtId="0" fontId="135" fillId="0" borderId="0">
      <alignment vertical="center"/>
    </xf>
    <xf numFmtId="0" fontId="135" fillId="0" borderId="0">
      <alignment vertical="center"/>
    </xf>
    <xf numFmtId="0" fontId="135" fillId="0" borderId="0">
      <alignment vertical="center"/>
    </xf>
    <xf numFmtId="0" fontId="38" fillId="0" borderId="0">
      <alignment vertical="center"/>
    </xf>
    <xf numFmtId="0" fontId="30" fillId="0" borderId="0"/>
    <xf numFmtId="0" fontId="8" fillId="0" borderId="0">
      <alignment vertical="center"/>
    </xf>
    <xf numFmtId="0" fontId="135" fillId="0" borderId="0"/>
    <xf numFmtId="0" fontId="135" fillId="0" borderId="0"/>
    <xf numFmtId="9" fontId="57"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35" fillId="0" borderId="0">
      <alignment vertical="center"/>
    </xf>
    <xf numFmtId="0" fontId="135" fillId="0" borderId="0">
      <alignment vertical="center"/>
    </xf>
    <xf numFmtId="0" fontId="1" fillId="0" borderId="0">
      <alignment vertical="center"/>
    </xf>
    <xf numFmtId="0" fontId="135" fillId="0" borderId="0"/>
    <xf numFmtId="0" fontId="57" fillId="2" borderId="0">
      <alignment vertical="center"/>
    </xf>
    <xf numFmtId="0" fontId="135" fillId="0" borderId="0"/>
    <xf numFmtId="0" fontId="135" fillId="0" borderId="0"/>
    <xf numFmtId="0" fontId="135" fillId="0" borderId="0"/>
    <xf numFmtId="0" fontId="135" fillId="0" borderId="0"/>
    <xf numFmtId="0" fontId="135" fillId="0" borderId="0"/>
    <xf numFmtId="0" fontId="8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xf numFmtId="0" fontId="1"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alignment vertical="center"/>
    </xf>
  </cellStyleXfs>
  <cellXfs count="5731">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36" borderId="60" xfId="120" applyNumberFormat="1" applyFont="1" applyFill="1" applyBorder="1" applyAlignment="1">
      <alignment vertical="center" shrinkToFit="1"/>
    </xf>
    <xf numFmtId="0" fontId="58" fillId="0" borderId="61" xfId="120" applyNumberFormat="1" applyFont="1" applyBorder="1">
      <alignment vertical="center"/>
    </xf>
    <xf numFmtId="0" fontId="58" fillId="27" borderId="62" xfId="120" applyNumberFormat="1" applyFont="1" applyFill="1" applyBorder="1" applyAlignment="1" applyProtection="1">
      <alignment horizontal="center" vertical="center" shrinkToFit="1"/>
      <protection locked="0"/>
    </xf>
    <xf numFmtId="0" fontId="58" fillId="0" borderId="46" xfId="120" applyNumberFormat="1" applyFont="1" applyBorder="1">
      <alignment vertical="center"/>
    </xf>
    <xf numFmtId="0" fontId="58" fillId="27" borderId="46" xfId="120" applyNumberFormat="1" applyFont="1" applyFill="1" applyBorder="1" applyAlignment="1" applyProtection="1">
      <alignment horizontal="center" vertical="center" shrinkToFit="1"/>
      <protection locked="0"/>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27" borderId="13" xfId="120" applyNumberFormat="1" applyFont="1" applyFill="1" applyBorder="1" applyAlignment="1" applyProtection="1">
      <alignment horizontal="center" vertical="center"/>
      <protection locked="0"/>
    </xf>
    <xf numFmtId="0" fontId="58" fillId="0" borderId="55" xfId="120" applyNumberFormat="1" applyFont="1" applyBorder="1">
      <alignment vertical="center"/>
    </xf>
    <xf numFmtId="0" fontId="58" fillId="27" borderId="55" xfId="120" applyNumberFormat="1" applyFont="1" applyFill="1" applyBorder="1" applyAlignment="1" applyProtection="1">
      <alignment horizontal="center" vertical="center"/>
      <protection locked="0"/>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27" borderId="50" xfId="120" applyNumberFormat="1" applyFont="1" applyFill="1" applyBorder="1" applyAlignment="1" applyProtection="1">
      <alignment horizontal="center" vertical="center"/>
      <protection locked="0"/>
    </xf>
    <xf numFmtId="0" fontId="58" fillId="0" borderId="50" xfId="120" applyNumberFormat="1" applyFont="1" applyBorder="1">
      <alignment vertical="center"/>
    </xf>
    <xf numFmtId="0" fontId="58" fillId="0" borderId="14" xfId="120" applyNumberFormat="1" applyFont="1" applyBorder="1">
      <alignment vertical="center"/>
    </xf>
    <xf numFmtId="0" fontId="58" fillId="27" borderId="12" xfId="120" applyNumberFormat="1" applyFont="1" applyFill="1" applyBorder="1" applyAlignment="1" applyProtection="1">
      <alignment horizontal="center" vertical="center"/>
      <protection locked="0"/>
    </xf>
    <xf numFmtId="0" fontId="58" fillId="27" borderId="0" xfId="120" applyNumberFormat="1" applyFont="1" applyFill="1" applyAlignment="1" applyProtection="1">
      <alignment horizontal="center" vertical="center"/>
      <protection locked="0"/>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6" borderId="0" xfId="120" applyNumberFormat="1" applyFont="1" applyFill="1" applyAlignment="1">
      <alignment horizontal="center" vertical="center"/>
    </xf>
    <xf numFmtId="0" fontId="58" fillId="36" borderId="55" xfId="120" applyNumberFormat="1" applyFont="1" applyFill="1" applyBorder="1" applyAlignment="1">
      <alignment horizontal="center"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27" borderId="52" xfId="120" applyNumberFormat="1" applyFont="1" applyFill="1" applyBorder="1" applyAlignment="1" applyProtection="1">
      <alignment horizontal="center" vertical="center"/>
      <protection locked="0"/>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33" borderId="50" xfId="120" applyNumberFormat="1" applyFont="1" applyFill="1" applyBorder="1">
      <alignment vertical="center"/>
    </xf>
    <xf numFmtId="0" fontId="58" fillId="0" borderId="0" xfId="120" applyNumberFormat="1" applyFont="1" applyAlignment="1">
      <alignment horizontal="right" vertical="center"/>
    </xf>
    <xf numFmtId="0" fontId="58" fillId="33" borderId="0" xfId="120" applyNumberFormat="1" applyFont="1" applyFill="1">
      <alignment vertical="center"/>
    </xf>
    <xf numFmtId="0" fontId="58" fillId="35" borderId="12" xfId="120" applyNumberFormat="1" applyFont="1" applyFill="1" applyBorder="1" applyAlignment="1">
      <alignment horizontal="center" vertical="center"/>
    </xf>
    <xf numFmtId="0" fontId="58" fillId="33" borderId="55" xfId="120" applyNumberFormat="1" applyFont="1" applyFill="1" applyBorder="1" applyAlignment="1">
      <alignment vertical="center" shrinkToFit="1"/>
    </xf>
    <xf numFmtId="0" fontId="62" fillId="0" borderId="13" xfId="120" applyNumberFormat="1" applyFont="1" applyBorder="1">
      <alignment vertical="center"/>
    </xf>
    <xf numFmtId="0" fontId="62" fillId="0" borderId="55" xfId="120" applyNumberFormat="1" applyFont="1" applyBorder="1">
      <alignment vertical="center"/>
    </xf>
    <xf numFmtId="0" fontId="62" fillId="0" borderId="64"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0" xfId="120" applyNumberFormat="1" applyFont="1">
      <alignment vertical="center"/>
    </xf>
    <xf numFmtId="0" fontId="61" fillId="0" borderId="0" xfId="120" applyNumberFormat="1" applyFont="1">
      <alignment vertical="center"/>
    </xf>
    <xf numFmtId="0" fontId="58" fillId="0" borderId="10" xfId="120" applyNumberFormat="1" applyFont="1" applyBorder="1">
      <alignment vertical="center"/>
    </xf>
    <xf numFmtId="0" fontId="59" fillId="35" borderId="50" xfId="120" applyNumberFormat="1" applyFont="1" applyFill="1" applyBorder="1" applyAlignment="1">
      <alignment horizontal="center" vertical="center"/>
    </xf>
    <xf numFmtId="0" fontId="59" fillId="35" borderId="0" xfId="120" applyNumberFormat="1" applyFont="1" applyFill="1" applyAlignment="1">
      <alignment horizontal="center" vertical="center"/>
    </xf>
    <xf numFmtId="0" fontId="59" fillId="35" borderId="55" xfId="120" applyNumberFormat="1" applyFont="1" applyFill="1" applyBorder="1" applyAlignment="1">
      <alignment horizontal="center" vertical="center"/>
    </xf>
    <xf numFmtId="0" fontId="59" fillId="0" borderId="55" xfId="120" applyNumberFormat="1" applyFont="1" applyBorder="1">
      <alignment vertical="center"/>
    </xf>
    <xf numFmtId="0" fontId="66" fillId="0" borderId="55" xfId="120" applyNumberFormat="1" applyFont="1" applyBorder="1">
      <alignment vertical="center"/>
    </xf>
    <xf numFmtId="0" fontId="66" fillId="0" borderId="55" xfId="120" applyNumberFormat="1" applyFont="1" applyBorder="1" applyAlignment="1">
      <alignment horizontal="right" vertical="center"/>
    </xf>
    <xf numFmtId="0" fontId="57" fillId="0" borderId="55" xfId="120" applyNumberFormat="1" applyBorder="1">
      <alignment vertical="center"/>
    </xf>
    <xf numFmtId="0" fontId="59" fillId="0" borderId="55" xfId="120" applyNumberFormat="1" applyFont="1" applyBorder="1" applyAlignment="1">
      <alignment horizontal="right" vertical="center"/>
    </xf>
    <xf numFmtId="0" fontId="67"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5" fillId="0" borderId="0" xfId="52"/>
    <xf numFmtId="0" fontId="69"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3"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4"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5"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5" fillId="0" borderId="13" xfId="0" applyFont="1" applyBorder="1">
      <alignment vertical="center"/>
    </xf>
    <xf numFmtId="0" fontId="34" fillId="0" borderId="22"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Alignment="1">
      <alignment horizontal="center" vertical="center"/>
    </xf>
    <xf numFmtId="0" fontId="77" fillId="0" borderId="0" xfId="0" applyFont="1" applyAlignment="1">
      <alignment horizontal="center" vertical="center"/>
    </xf>
    <xf numFmtId="0" fontId="77"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6" fillId="0" borderId="0" xfId="0" applyFont="1">
      <alignment vertical="center"/>
    </xf>
    <xf numFmtId="0" fontId="76"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9" fillId="0" borderId="55" xfId="0" applyFont="1" applyBorder="1">
      <alignment vertical="center"/>
    </xf>
    <xf numFmtId="0" fontId="79"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9" fillId="0" borderId="0" xfId="0" applyFont="1">
      <alignment vertical="center"/>
    </xf>
    <xf numFmtId="49" fontId="31" fillId="0" borderId="85" xfId="0" applyNumberFormat="1" applyFont="1" applyBorder="1">
      <alignment vertical="center"/>
    </xf>
    <xf numFmtId="0" fontId="79"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3" fillId="0" borderId="0" xfId="122" applyFont="1" applyAlignment="1">
      <alignment vertical="top"/>
    </xf>
    <xf numFmtId="0" fontId="83" fillId="0" borderId="0" xfId="122" applyFont="1" applyAlignment="1">
      <alignment horizontal="center" vertical="top"/>
    </xf>
    <xf numFmtId="0" fontId="84"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3" fillId="0" borderId="0" xfId="122" applyFont="1" applyAlignment="1">
      <alignment horizontal="left" vertical="top"/>
    </xf>
    <xf numFmtId="0" fontId="9" fillId="0" borderId="0" xfId="122" applyFont="1" applyAlignment="1">
      <alignment horizontal="left" vertical="top"/>
    </xf>
    <xf numFmtId="0" fontId="83" fillId="0" borderId="0" xfId="122" applyFont="1" applyAlignment="1">
      <alignment vertical="top" wrapText="1"/>
    </xf>
    <xf numFmtId="0" fontId="84"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6" fillId="0" borderId="0" xfId="123" applyFont="1" applyAlignment="1">
      <alignment vertical="top"/>
    </xf>
    <xf numFmtId="0" fontId="86" fillId="0" borderId="0" xfId="123" applyFont="1" applyAlignment="1">
      <alignment vertical="top" wrapText="1"/>
    </xf>
    <xf numFmtId="0" fontId="86" fillId="0" borderId="0" xfId="123" applyFont="1" applyAlignment="1">
      <alignment horizontal="center" vertical="top"/>
    </xf>
    <xf numFmtId="0" fontId="86" fillId="0" borderId="0" xfId="123" applyFont="1" applyAlignment="1">
      <alignment horizontal="left" vertical="top"/>
    </xf>
    <xf numFmtId="0" fontId="87" fillId="0" borderId="0" xfId="123" applyFont="1" applyAlignment="1">
      <alignment horizontal="left" vertical="top"/>
    </xf>
    <xf numFmtId="0" fontId="88" fillId="0" borderId="0" xfId="123" applyFont="1" applyAlignment="1">
      <alignment horizontal="center" vertical="top"/>
    </xf>
    <xf numFmtId="0" fontId="88" fillId="0" borderId="0" xfId="123" applyFont="1" applyAlignment="1">
      <alignment horizontal="right" vertical="top"/>
    </xf>
    <xf numFmtId="0" fontId="88" fillId="0" borderId="0" xfId="123" applyFont="1" applyAlignment="1">
      <alignment vertical="top"/>
    </xf>
    <xf numFmtId="0" fontId="89" fillId="0" borderId="0" xfId="123" applyFont="1" applyAlignment="1">
      <alignment vertical="top"/>
    </xf>
    <xf numFmtId="0" fontId="89" fillId="0" borderId="0" xfId="123" applyFont="1" applyAlignment="1">
      <alignment vertical="top" wrapText="1"/>
    </xf>
    <xf numFmtId="0" fontId="89" fillId="0" borderId="0" xfId="123" applyFont="1" applyAlignment="1">
      <alignment horizontal="center" vertical="top"/>
    </xf>
    <xf numFmtId="0" fontId="89" fillId="0" borderId="0" xfId="123" applyFont="1" applyAlignment="1">
      <alignment horizontal="left" vertical="top"/>
    </xf>
    <xf numFmtId="0" fontId="90" fillId="0" borderId="0" xfId="123" applyFont="1" applyAlignment="1">
      <alignment horizontal="left" vertical="top"/>
    </xf>
    <xf numFmtId="0" fontId="89" fillId="0" borderId="0" xfId="123" applyFont="1">
      <alignment vertical="center"/>
    </xf>
    <xf numFmtId="0" fontId="89" fillId="0" borderId="86" xfId="123" applyFont="1" applyBorder="1" applyAlignment="1">
      <alignment horizontal="center" vertical="center"/>
    </xf>
    <xf numFmtId="0" fontId="89" fillId="0" borderId="87" xfId="123" applyFont="1" applyBorder="1" applyAlignment="1">
      <alignment horizontal="center" vertical="center"/>
    </xf>
    <xf numFmtId="0" fontId="89" fillId="0" borderId="88" xfId="123" applyFont="1" applyBorder="1" applyAlignment="1">
      <alignment horizontal="center" vertical="center"/>
    </xf>
    <xf numFmtId="0" fontId="89" fillId="0" borderId="89" xfId="123" applyFont="1" applyBorder="1" applyAlignment="1">
      <alignment horizontal="center" vertical="top"/>
    </xf>
    <xf numFmtId="0" fontId="89" fillId="0" borderId="99" xfId="123" applyFont="1" applyBorder="1" applyAlignment="1">
      <alignment horizontal="center" vertical="top"/>
    </xf>
    <xf numFmtId="0" fontId="89" fillId="0" borderId="90" xfId="123" applyFont="1" applyBorder="1" applyAlignment="1">
      <alignment horizontal="center" vertical="top"/>
    </xf>
    <xf numFmtId="0" fontId="89" fillId="0" borderId="89" xfId="123" applyFont="1" applyBorder="1" applyAlignment="1">
      <alignment vertical="top"/>
    </xf>
    <xf numFmtId="0" fontId="89" fillId="0" borderId="91" xfId="123" applyFont="1" applyBorder="1" applyAlignment="1">
      <alignment horizontal="center" vertical="top"/>
    </xf>
    <xf numFmtId="0" fontId="89" fillId="0" borderId="12" xfId="123" applyFont="1" applyBorder="1" applyAlignment="1">
      <alignment horizontal="center" vertical="top"/>
    </xf>
    <xf numFmtId="0" fontId="89" fillId="0" borderId="15" xfId="123" applyFont="1" applyBorder="1" applyAlignment="1">
      <alignment horizontal="center" vertical="top"/>
    </xf>
    <xf numFmtId="0" fontId="89" fillId="0" borderId="94" xfId="123" applyFont="1" applyBorder="1" applyAlignment="1">
      <alignment horizontal="center" vertical="top"/>
    </xf>
    <xf numFmtId="0" fontId="89" fillId="0" borderId="12" xfId="123" applyFont="1" applyBorder="1" applyAlignment="1">
      <alignment vertical="top"/>
    </xf>
    <xf numFmtId="0" fontId="89" fillId="0" borderId="95" xfId="123" applyFont="1" applyBorder="1" applyAlignment="1">
      <alignment horizontal="center" vertical="top"/>
    </xf>
    <xf numFmtId="0" fontId="89" fillId="0" borderId="12" xfId="123" applyFont="1" applyBorder="1" applyAlignment="1">
      <alignment horizontal="center" vertical="top" wrapText="1"/>
    </xf>
    <xf numFmtId="0" fontId="89" fillId="0" borderId="12" xfId="123" applyFont="1" applyBorder="1" applyAlignment="1">
      <alignment vertical="top" wrapText="1"/>
    </xf>
    <xf numFmtId="0" fontId="89" fillId="0" borderId="94" xfId="123" applyFont="1" applyBorder="1" applyAlignment="1">
      <alignment horizontal="center" vertical="top" wrapText="1"/>
    </xf>
    <xf numFmtId="0" fontId="85" fillId="0" borderId="94" xfId="123" applyBorder="1" applyAlignment="1">
      <alignment vertical="top" wrapText="1"/>
    </xf>
    <xf numFmtId="0" fontId="85" fillId="0" borderId="94" xfId="123" applyBorder="1" applyAlignment="1">
      <alignment vertical="top"/>
    </xf>
    <xf numFmtId="0" fontId="89" fillId="0" borderId="13" xfId="123" applyFont="1" applyBorder="1" applyAlignment="1">
      <alignment horizontal="center" vertical="top"/>
    </xf>
    <xf numFmtId="0" fontId="89" fillId="0" borderId="22" xfId="123" applyFont="1" applyBorder="1" applyAlignment="1">
      <alignment horizontal="center" vertical="top"/>
    </xf>
    <xf numFmtId="0" fontId="89" fillId="0" borderId="84" xfId="123" applyFont="1" applyBorder="1" applyAlignment="1">
      <alignment horizontal="center" vertical="top"/>
    </xf>
    <xf numFmtId="0" fontId="89" fillId="0" borderId="13" xfId="123" applyFont="1" applyBorder="1" applyAlignment="1">
      <alignment vertical="top"/>
    </xf>
    <xf numFmtId="0" fontId="89" fillId="0" borderId="92" xfId="123" applyFont="1" applyBorder="1" applyAlignment="1">
      <alignment horizontal="center" vertical="top"/>
    </xf>
    <xf numFmtId="0" fontId="89" fillId="0" borderId="10" xfId="123" applyFont="1" applyBorder="1" applyAlignment="1">
      <alignment horizontal="center" vertical="top"/>
    </xf>
    <xf numFmtId="0" fontId="89" fillId="0" borderId="14" xfId="123" applyFont="1" applyBorder="1" applyAlignment="1">
      <alignment horizontal="center" vertical="top"/>
    </xf>
    <xf numFmtId="0" fontId="89" fillId="0" borderId="56" xfId="123" applyFont="1" applyBorder="1" applyAlignment="1">
      <alignment horizontal="center" vertical="top"/>
    </xf>
    <xf numFmtId="0" fontId="89" fillId="0" borderId="10" xfId="123" applyFont="1" applyBorder="1" applyAlignment="1">
      <alignment vertical="top"/>
    </xf>
    <xf numFmtId="0" fontId="89" fillId="0" borderId="93" xfId="123" applyFont="1" applyBorder="1" applyAlignment="1">
      <alignment horizontal="center" vertical="top"/>
    </xf>
    <xf numFmtId="0" fontId="85" fillId="0" borderId="84" xfId="123" applyBorder="1" applyAlignment="1">
      <alignment vertical="top" wrapText="1"/>
    </xf>
    <xf numFmtId="0" fontId="85" fillId="0" borderId="97" xfId="123" applyBorder="1" applyAlignment="1">
      <alignment vertical="top"/>
    </xf>
    <xf numFmtId="0" fontId="89" fillId="0" borderId="78" xfId="123" applyFont="1" applyBorder="1" applyAlignment="1">
      <alignment horizontal="center" vertical="top"/>
    </xf>
    <xf numFmtId="0" fontId="89" fillId="0" borderId="96" xfId="123" applyFont="1" applyBorder="1" applyAlignment="1">
      <alignment horizontal="center" vertical="top"/>
    </xf>
    <xf numFmtId="0" fontId="89" fillId="0" borderId="97" xfId="123" applyFont="1" applyBorder="1" applyAlignment="1">
      <alignment horizontal="center" vertical="top"/>
    </xf>
    <xf numFmtId="0" fontId="89" fillId="0" borderId="78" xfId="123" applyFont="1" applyBorder="1" applyAlignment="1">
      <alignment vertical="top"/>
    </xf>
    <xf numFmtId="0" fontId="89"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3" fillId="0" borderId="0" xfId="124" applyFont="1" applyAlignment="1">
      <alignment vertical="top"/>
    </xf>
    <xf numFmtId="0" fontId="83" fillId="0" borderId="0" xfId="124" applyFont="1" applyAlignment="1">
      <alignment horizontal="center" vertical="top"/>
    </xf>
    <xf numFmtId="0" fontId="83" fillId="0" borderId="0" xfId="124" applyFont="1" applyAlignment="1">
      <alignment horizontal="left" vertical="top"/>
    </xf>
    <xf numFmtId="0" fontId="84"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3" fillId="0" borderId="0" xfId="124" applyFont="1" applyAlignment="1">
      <alignment horizontal="center" vertical="top" wrapText="1"/>
    </xf>
    <xf numFmtId="0" fontId="83" fillId="0" borderId="0" xfId="124" applyFont="1" applyAlignment="1">
      <alignment horizontal="left" vertical="top" wrapText="1"/>
    </xf>
    <xf numFmtId="0" fontId="84"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1" fillId="0" borderId="0" xfId="127" applyFont="1">
      <alignment vertical="center"/>
    </xf>
    <xf numFmtId="0" fontId="1" fillId="0" borderId="0" xfId="127">
      <alignment vertical="center"/>
    </xf>
    <xf numFmtId="0" fontId="91"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3"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5" fillId="0" borderId="0" xfId="128"/>
    <xf numFmtId="0" fontId="92"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2"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5" fillId="0" borderId="0" xfId="129" applyFont="1" applyFill="1">
      <alignment vertical="center"/>
    </xf>
    <xf numFmtId="0" fontId="95" fillId="0" borderId="0" xfId="129" applyFont="1" applyFill="1" applyAlignment="1">
      <alignment horizontal="right" vertical="center"/>
    </xf>
    <xf numFmtId="0" fontId="95" fillId="25" borderId="0" xfId="129" applyFont="1" applyFill="1" applyAlignment="1" applyProtection="1">
      <alignment horizontal="center" vertical="center"/>
      <protection locked="0" hidden="1"/>
    </xf>
    <xf numFmtId="0" fontId="95" fillId="0" borderId="0" xfId="129" applyFont="1" applyFill="1" applyAlignment="1">
      <alignment vertical="top"/>
    </xf>
    <xf numFmtId="0" fontId="95" fillId="0" borderId="0" xfId="129" applyFont="1" applyFill="1" applyAlignment="1">
      <alignment wrapText="1"/>
    </xf>
    <xf numFmtId="0" fontId="95" fillId="0" borderId="0" xfId="129" applyFont="1" applyFill="1" applyAlignment="1">
      <alignment vertical="center" wrapText="1"/>
    </xf>
    <xf numFmtId="0" fontId="95" fillId="27" borderId="0" xfId="129" applyFont="1" applyFill="1" applyAlignment="1" applyProtection="1">
      <alignment horizontal="center" vertical="center"/>
      <protection locked="0" hidden="1"/>
    </xf>
    <xf numFmtId="0" fontId="95" fillId="26" borderId="0" xfId="129" applyFont="1" applyFill="1" applyAlignment="1" applyProtection="1">
      <alignment horizontal="center" vertical="center"/>
      <protection locked="0" hidden="1"/>
    </xf>
    <xf numFmtId="0" fontId="96" fillId="0" borderId="0" xfId="129" applyFont="1" applyFill="1" applyAlignment="1">
      <alignment horizontal="left" vertical="center" shrinkToFit="1"/>
    </xf>
    <xf numFmtId="0" fontId="95" fillId="0" borderId="0" xfId="129" applyFont="1" applyFill="1" applyAlignment="1">
      <alignment horizontal="center" vertical="center"/>
    </xf>
    <xf numFmtId="0" fontId="95" fillId="0" borderId="0" xfId="129" applyFont="1" applyFill="1" applyAlignment="1">
      <alignment horizontal="left" vertical="center"/>
    </xf>
    <xf numFmtId="0" fontId="98" fillId="0" borderId="0" xfId="129" applyFont="1" applyFill="1" applyAlignment="1">
      <alignment horizontal="center" vertical="center"/>
    </xf>
    <xf numFmtId="0" fontId="99" fillId="0" borderId="0" xfId="129" applyFont="1" applyFill="1">
      <alignment vertical="center"/>
    </xf>
    <xf numFmtId="0" fontId="96"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5" fillId="0" borderId="0" xfId="130" applyAlignment="1">
      <alignment vertical="center" shrinkToFit="1"/>
    </xf>
    <xf numFmtId="0" fontId="5" fillId="0" borderId="0" xfId="130" applyFont="1" applyAlignment="1">
      <alignment horizontal="left" vertical="center" shrinkToFit="1"/>
    </xf>
    <xf numFmtId="0" fontId="135" fillId="0" borderId="0" xfId="130" applyAlignment="1">
      <alignment horizontal="left" vertical="center"/>
    </xf>
    <xf numFmtId="0" fontId="135" fillId="0" borderId="0" xfId="130" applyAlignment="1">
      <alignment horizontal="left"/>
    </xf>
    <xf numFmtId="58" fontId="135"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100"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1" fillId="0" borderId="0" xfId="130" applyFont="1" applyAlignment="1">
      <alignment horizontal="center" vertical="center" shrinkToFit="1"/>
    </xf>
    <xf numFmtId="0" fontId="102" fillId="0" borderId="0" xfId="130" applyFont="1" applyAlignment="1">
      <alignment horizontal="center" vertical="center" wrapText="1"/>
    </xf>
    <xf numFmtId="0" fontId="102" fillId="0" borderId="0" xfId="130" applyFont="1" applyAlignment="1">
      <alignment horizontal="center" vertical="center" shrinkToFit="1"/>
    </xf>
    <xf numFmtId="0" fontId="101" fillId="0" borderId="47" xfId="130" applyFont="1" applyBorder="1" applyAlignment="1">
      <alignment horizontal="center" vertical="center" shrinkToFit="1"/>
    </xf>
    <xf numFmtId="0" fontId="102" fillId="0" borderId="47" xfId="130" applyFont="1" applyBorder="1" applyAlignment="1">
      <alignment horizontal="center" vertical="center" wrapText="1"/>
    </xf>
    <xf numFmtId="0" fontId="101" fillId="0" borderId="47" xfId="130" applyFont="1" applyBorder="1" applyAlignment="1">
      <alignment horizontal="center" vertical="center" wrapText="1" shrinkToFit="1"/>
    </xf>
    <xf numFmtId="0" fontId="39" fillId="0" borderId="0" xfId="130" applyFont="1" applyAlignment="1">
      <alignment vertical="center" wrapText="1"/>
    </xf>
    <xf numFmtId="0" fontId="100" fillId="0" borderId="0" xfId="130" applyFont="1" applyAlignment="1">
      <alignment vertical="center"/>
    </xf>
    <xf numFmtId="0" fontId="103" fillId="0" borderId="0" xfId="130" applyFont="1" applyAlignment="1">
      <alignment vertical="center"/>
    </xf>
    <xf numFmtId="0" fontId="103"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100"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5"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5"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5"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5" fillId="0" borderId="0" xfId="133" applyNumberFormat="1" applyAlignment="1" applyProtection="1">
      <alignment horizontal="center" vertical="center" shrinkToFit="1"/>
      <protection locked="0"/>
    </xf>
    <xf numFmtId="58" fontId="135"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100"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5"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6" fillId="0" borderId="0" xfId="135" applyFont="1" applyAlignment="1">
      <alignment vertical="top"/>
    </xf>
    <xf numFmtId="0" fontId="86" fillId="0" borderId="0" xfId="135" applyFont="1" applyAlignment="1">
      <alignment horizontal="center" vertical="top"/>
    </xf>
    <xf numFmtId="0" fontId="86" fillId="0" borderId="0" xfId="135" applyFont="1" applyAlignment="1">
      <alignment horizontal="left" vertical="top"/>
    </xf>
    <xf numFmtId="0" fontId="87" fillId="0" borderId="0" xfId="135" applyFont="1" applyAlignment="1">
      <alignment horizontal="left" vertical="top"/>
    </xf>
    <xf numFmtId="0" fontId="88" fillId="0" borderId="0" xfId="135" applyFont="1" applyAlignment="1">
      <alignment horizontal="center" vertical="top"/>
    </xf>
    <xf numFmtId="0" fontId="88" fillId="0" borderId="0" xfId="135" applyFont="1" applyAlignment="1">
      <alignment horizontal="right" vertical="top"/>
    </xf>
    <xf numFmtId="0" fontId="88" fillId="0" borderId="0" xfId="135" applyFont="1" applyAlignment="1">
      <alignment vertical="top"/>
    </xf>
    <xf numFmtId="0" fontId="89" fillId="0" borderId="0" xfId="135" applyFont="1">
      <alignment vertical="center"/>
    </xf>
    <xf numFmtId="0" fontId="89" fillId="0" borderId="86" xfId="135" applyFont="1" applyBorder="1" applyAlignment="1">
      <alignment horizontal="center" vertical="center"/>
    </xf>
    <xf numFmtId="0" fontId="89" fillId="0" borderId="87" xfId="135" applyFont="1" applyBorder="1" applyAlignment="1">
      <alignment horizontal="center" vertical="center"/>
    </xf>
    <xf numFmtId="0" fontId="89" fillId="0" borderId="88" xfId="135" applyFont="1" applyBorder="1" applyAlignment="1">
      <alignment horizontal="center" vertical="center"/>
    </xf>
    <xf numFmtId="0" fontId="89" fillId="0" borderId="89" xfId="135" applyFont="1" applyBorder="1" applyAlignment="1">
      <alignment horizontal="center" vertical="top"/>
    </xf>
    <xf numFmtId="0" fontId="89" fillId="0" borderId="99" xfId="135" applyFont="1" applyBorder="1" applyAlignment="1">
      <alignment vertical="top"/>
    </xf>
    <xf numFmtId="0" fontId="89" fillId="0" borderId="89" xfId="135" applyFont="1" applyBorder="1" applyAlignment="1">
      <alignment horizontal="center" vertical="top" wrapText="1"/>
    </xf>
    <xf numFmtId="0" fontId="89" fillId="0" borderId="90" xfId="135" applyFont="1" applyBorder="1" applyAlignment="1">
      <alignment horizontal="center" vertical="top"/>
    </xf>
    <xf numFmtId="0" fontId="89" fillId="0" borderId="91" xfId="135" applyFont="1" applyBorder="1" applyAlignment="1">
      <alignment horizontal="center" vertical="top"/>
    </xf>
    <xf numFmtId="0" fontId="89" fillId="0" borderId="12" xfId="135" applyFont="1" applyBorder="1" applyAlignment="1">
      <alignment horizontal="center" vertical="top"/>
    </xf>
    <xf numFmtId="0" fontId="89" fillId="0" borderId="15" xfId="135" applyFont="1" applyBorder="1" applyAlignment="1">
      <alignment vertical="top"/>
    </xf>
    <xf numFmtId="0" fontId="89" fillId="0" borderId="12" xfId="135" applyFont="1" applyBorder="1" applyAlignment="1">
      <alignment horizontal="center" vertical="top" wrapText="1"/>
    </xf>
    <xf numFmtId="0" fontId="89" fillId="0" borderId="94" xfId="135" applyFont="1" applyBorder="1" applyAlignment="1">
      <alignment horizontal="center" vertical="top"/>
    </xf>
    <xf numFmtId="0" fontId="90" fillId="0" borderId="51" xfId="135" applyFont="1" applyBorder="1" applyAlignment="1">
      <alignment vertical="top" wrapText="1"/>
    </xf>
    <xf numFmtId="0" fontId="89" fillId="0" borderId="95" xfId="135" applyFont="1" applyBorder="1" applyAlignment="1">
      <alignment horizontal="center" vertical="top"/>
    </xf>
    <xf numFmtId="0" fontId="85" fillId="0" borderId="94" xfId="135" applyBorder="1" applyAlignment="1">
      <alignment horizontal="distributed" vertical="top"/>
    </xf>
    <xf numFmtId="0" fontId="89" fillId="0" borderId="15" xfId="135" applyFont="1" applyBorder="1" applyAlignment="1">
      <alignment horizontal="left" vertical="top" wrapText="1"/>
    </xf>
    <xf numFmtId="0" fontId="90" fillId="0" borderId="51" xfId="135" applyFont="1" applyBorder="1" applyAlignment="1">
      <alignment horizontal="left" vertical="top" wrapText="1"/>
    </xf>
    <xf numFmtId="0" fontId="89" fillId="0" borderId="109" xfId="135" applyFont="1" applyBorder="1" applyAlignment="1">
      <alignment horizontal="center" vertical="top"/>
    </xf>
    <xf numFmtId="0" fontId="89" fillId="0" borderId="13" xfId="135" applyFont="1" applyBorder="1" applyAlignment="1">
      <alignment horizontal="center" vertical="top"/>
    </xf>
    <xf numFmtId="0" fontId="89" fillId="0" borderId="22" xfId="135" applyFont="1" applyBorder="1" applyAlignment="1">
      <alignment vertical="top"/>
    </xf>
    <xf numFmtId="0" fontId="89" fillId="0" borderId="84" xfId="135" applyFont="1" applyBorder="1" applyAlignment="1">
      <alignment horizontal="center" vertical="top"/>
    </xf>
    <xf numFmtId="0" fontId="89" fillId="0" borderId="92" xfId="135" applyFont="1" applyBorder="1" applyAlignment="1">
      <alignment horizontal="center" vertical="top"/>
    </xf>
    <xf numFmtId="0" fontId="106" fillId="0" borderId="56" xfId="135" applyFont="1" applyBorder="1" applyAlignment="1">
      <alignment horizontal="distributed" vertical="top"/>
    </xf>
    <xf numFmtId="0" fontId="89" fillId="0" borderId="10" xfId="135" applyFont="1" applyBorder="1" applyAlignment="1">
      <alignment horizontal="center" vertical="top"/>
    </xf>
    <xf numFmtId="0" fontId="89" fillId="0" borderId="14" xfId="135" applyFont="1" applyBorder="1" applyAlignment="1">
      <alignment horizontal="center" vertical="top"/>
    </xf>
    <xf numFmtId="0" fontId="89" fillId="0" borderId="56" xfId="135" applyFont="1" applyBorder="1" applyAlignment="1">
      <alignment horizontal="center" vertical="top"/>
    </xf>
    <xf numFmtId="0" fontId="90" fillId="0" borderId="48" xfId="135" applyFont="1" applyBorder="1" applyAlignment="1">
      <alignment horizontal="left" vertical="top" wrapText="1"/>
    </xf>
    <xf numFmtId="0" fontId="89" fillId="0" borderId="93" xfId="135" applyFont="1" applyBorder="1" applyAlignment="1">
      <alignment horizontal="center" vertical="top"/>
    </xf>
    <xf numFmtId="0" fontId="106" fillId="0" borderId="94" xfId="135" applyFont="1" applyBorder="1" applyAlignment="1">
      <alignment horizontal="distributed" vertical="top"/>
    </xf>
    <xf numFmtId="0" fontId="89" fillId="0" borderId="15" xfId="135" applyFont="1" applyBorder="1" applyAlignment="1">
      <alignment horizontal="center" vertical="top"/>
    </xf>
    <xf numFmtId="0" fontId="85" fillId="0" borderId="84" xfId="135" applyBorder="1" applyAlignment="1">
      <alignment horizontal="distributed" vertical="top"/>
    </xf>
    <xf numFmtId="0" fontId="89" fillId="0" borderId="22" xfId="135" applyFont="1" applyBorder="1" applyAlignment="1">
      <alignment horizontal="center" vertical="top"/>
    </xf>
    <xf numFmtId="0" fontId="90" fillId="0" borderId="64" xfId="135" applyFont="1" applyBorder="1" applyAlignment="1">
      <alignment vertical="top" wrapText="1"/>
    </xf>
    <xf numFmtId="0" fontId="89" fillId="0" borderId="110" xfId="135" applyFont="1" applyBorder="1" applyAlignment="1">
      <alignment horizontal="center" vertical="top"/>
    </xf>
    <xf numFmtId="0" fontId="89" fillId="0" borderId="13" xfId="135" applyFont="1" applyBorder="1" applyAlignment="1">
      <alignment horizontal="center" vertical="top" wrapText="1"/>
    </xf>
    <xf numFmtId="0" fontId="89" fillId="0" borderId="0" xfId="135" applyFont="1" applyAlignment="1">
      <alignment vertical="top"/>
    </xf>
    <xf numFmtId="0" fontId="89" fillId="0" borderId="78" xfId="135" applyFont="1" applyBorder="1" applyAlignment="1">
      <alignment horizontal="center" vertical="top"/>
    </xf>
    <xf numFmtId="0" fontId="89" fillId="0" borderId="96" xfId="135" applyFont="1" applyBorder="1" applyAlignment="1">
      <alignment horizontal="center" vertical="top"/>
    </xf>
    <xf numFmtId="0" fontId="89" fillId="0" borderId="97" xfId="135" applyFont="1" applyBorder="1" applyAlignment="1">
      <alignment horizontal="center" vertical="top"/>
    </xf>
    <xf numFmtId="0" fontId="89" fillId="0" borderId="98" xfId="135" applyFont="1" applyBorder="1" applyAlignment="1">
      <alignment horizontal="center" vertical="top"/>
    </xf>
    <xf numFmtId="0" fontId="89" fillId="0" borderId="0" xfId="135" applyFont="1" applyAlignment="1">
      <alignment horizontal="center" vertical="center"/>
    </xf>
    <xf numFmtId="0" fontId="89" fillId="0" borderId="0" xfId="135" applyFont="1" applyAlignment="1">
      <alignment horizontal="distributed" vertical="top" wrapText="1"/>
    </xf>
    <xf numFmtId="0" fontId="89" fillId="0" borderId="0" xfId="135" applyFont="1" applyAlignment="1">
      <alignment horizontal="distributed" vertical="top"/>
    </xf>
    <xf numFmtId="0" fontId="89" fillId="0" borderId="0" xfId="135" applyFont="1" applyAlignment="1">
      <alignment horizontal="center" vertical="top"/>
    </xf>
    <xf numFmtId="0" fontId="89" fillId="0" borderId="0" xfId="135" applyFont="1" applyAlignment="1">
      <alignment horizontal="left" vertical="top"/>
    </xf>
    <xf numFmtId="0" fontId="90" fillId="0" borderId="0" xfId="135" applyFont="1" applyAlignment="1">
      <alignment horizontal="left" vertical="top" wrapText="1"/>
    </xf>
    <xf numFmtId="0" fontId="90" fillId="0" borderId="0" xfId="135" applyFont="1" applyAlignment="1">
      <alignment horizontal="left" vertical="top"/>
    </xf>
    <xf numFmtId="0" fontId="89" fillId="0" borderId="99" xfId="135" applyFont="1" applyBorder="1" applyAlignment="1">
      <alignment horizontal="center" vertical="top"/>
    </xf>
    <xf numFmtId="0" fontId="86" fillId="0" borderId="0" xfId="135" applyFont="1" applyAlignment="1">
      <alignment horizontal="right" vertical="top"/>
    </xf>
    <xf numFmtId="0" fontId="89" fillId="0" borderId="12" xfId="135" applyFont="1" applyBorder="1" applyAlignment="1">
      <alignment horizontal="center" vertical="center"/>
    </xf>
    <xf numFmtId="0" fontId="89" fillId="0" borderId="15" xfId="135" applyFont="1" applyBorder="1" applyAlignment="1">
      <alignment horizontal="left" vertical="center"/>
    </xf>
    <xf numFmtId="0" fontId="89" fillId="0" borderId="94" xfId="135" applyFont="1" applyBorder="1" applyAlignment="1">
      <alignment horizontal="center" vertical="center"/>
    </xf>
    <xf numFmtId="0" fontId="90" fillId="0" borderId="48" xfId="135" applyFont="1" applyBorder="1" applyAlignment="1">
      <alignment vertical="center" wrapText="1"/>
    </xf>
    <xf numFmtId="0" fontId="89" fillId="0" borderId="15" xfId="135" applyFont="1" applyBorder="1" applyAlignment="1">
      <alignment horizontal="center" vertical="center"/>
    </xf>
    <xf numFmtId="0" fontId="89" fillId="0" borderId="109" xfId="135" applyFont="1" applyBorder="1" applyAlignment="1">
      <alignment horizontal="center" vertical="center"/>
    </xf>
    <xf numFmtId="0" fontId="89" fillId="0" borderId="84" xfId="135" applyFont="1" applyBorder="1" applyAlignment="1">
      <alignment horizontal="center" vertical="center"/>
    </xf>
    <xf numFmtId="0" fontId="89" fillId="0" borderId="13" xfId="135" applyFont="1" applyBorder="1" applyAlignment="1">
      <alignment horizontal="center" vertical="center"/>
    </xf>
    <xf numFmtId="0" fontId="89" fillId="0" borderId="22" xfId="135" applyFont="1" applyBorder="1" applyAlignment="1">
      <alignment horizontal="left" vertical="center"/>
    </xf>
    <xf numFmtId="0" fontId="89" fillId="0" borderId="22" xfId="135" applyFont="1" applyBorder="1" applyAlignment="1">
      <alignment horizontal="center" vertical="center"/>
    </xf>
    <xf numFmtId="0" fontId="89" fillId="0" borderId="110" xfId="135" applyFont="1" applyBorder="1" applyAlignment="1">
      <alignment horizontal="center" vertical="center"/>
    </xf>
    <xf numFmtId="0" fontId="83" fillId="0" borderId="0" xfId="136" applyFont="1" applyAlignment="1">
      <alignment vertical="top"/>
    </xf>
    <xf numFmtId="0" fontId="83" fillId="0" borderId="0" xfId="136" applyFont="1" applyAlignment="1">
      <alignment horizontal="center" vertical="top"/>
    </xf>
    <xf numFmtId="0" fontId="84"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8"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1"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5"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5"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2"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2"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5"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5"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9" fillId="0" borderId="55" xfId="138" applyFont="1" applyBorder="1">
      <alignment vertical="center"/>
    </xf>
    <xf numFmtId="0" fontId="31" fillId="0" borderId="0" xfId="138" applyFont="1">
      <alignment vertical="center"/>
    </xf>
    <xf numFmtId="0" fontId="79"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4" fillId="0" borderId="0" xfId="0" applyFont="1">
      <alignment vertical="center"/>
    </xf>
    <xf numFmtId="0" fontId="114"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5"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7"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7" fillId="0" borderId="16" xfId="138" applyFont="1" applyBorder="1">
      <alignment vertical="center"/>
    </xf>
    <xf numFmtId="0" fontId="117"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1" fillId="0" borderId="55" xfId="125" applyFont="1" applyBorder="1">
      <alignment vertical="center"/>
    </xf>
    <xf numFmtId="0" fontId="81" fillId="0" borderId="0" xfId="125" applyFont="1">
      <alignment vertical="center"/>
    </xf>
    <xf numFmtId="0" fontId="35" fillId="0" borderId="0" xfId="125" applyFont="1" applyAlignment="1">
      <alignment vertical="center" shrinkToFit="1"/>
    </xf>
    <xf numFmtId="0" fontId="135" fillId="0" borderId="0" xfId="125" applyAlignment="1">
      <alignment vertical="center" shrinkToFit="1"/>
    </xf>
    <xf numFmtId="0" fontId="35" fillId="0" borderId="50" xfId="125" applyFont="1" applyBorder="1" applyAlignment="1">
      <alignment vertical="center" shrinkToFit="1"/>
    </xf>
    <xf numFmtId="0" fontId="135" fillId="0" borderId="50" xfId="125" applyBorder="1" applyAlignment="1">
      <alignment vertical="center" shrinkToFit="1"/>
    </xf>
    <xf numFmtId="0" fontId="35" fillId="0" borderId="55" xfId="125" applyFont="1" applyBorder="1" applyAlignment="1">
      <alignment vertical="center" shrinkToFit="1"/>
    </xf>
    <xf numFmtId="0" fontId="135"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5"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5" fillId="0" borderId="46" xfId="143" applyBorder="1" applyAlignment="1">
      <alignment vertical="center" shrinkToFit="1"/>
    </xf>
    <xf numFmtId="0" fontId="135"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5" fillId="0" borderId="55" xfId="143" applyBorder="1" applyAlignment="1">
      <alignment vertical="center" shrinkToFit="1"/>
    </xf>
    <xf numFmtId="0" fontId="135"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5" fillId="0" borderId="50" xfId="143" applyBorder="1" applyAlignment="1">
      <alignment vertical="center" shrinkToFit="1"/>
    </xf>
    <xf numFmtId="0" fontId="135" fillId="0" borderId="48" xfId="143" applyBorder="1" applyAlignment="1">
      <alignment vertical="center" shrinkToFit="1"/>
    </xf>
    <xf numFmtId="0" fontId="13" fillId="0" borderId="31" xfId="143" applyFont="1" applyBorder="1" applyAlignment="1">
      <alignment horizontal="left" vertical="center"/>
    </xf>
    <xf numFmtId="0" fontId="135" fillId="0" borderId="31" xfId="143" applyBorder="1" applyAlignment="1">
      <alignment vertical="center" shrinkToFit="1"/>
    </xf>
    <xf numFmtId="0" fontId="135" fillId="0" borderId="49" xfId="143" applyBorder="1" applyAlignment="1">
      <alignment vertical="center" shrinkToFit="1"/>
    </xf>
    <xf numFmtId="0" fontId="13" fillId="0" borderId="85" xfId="143" applyFont="1" applyBorder="1" applyAlignment="1">
      <alignment horizontal="left" vertical="center"/>
    </xf>
    <xf numFmtId="0" fontId="135" fillId="0" borderId="85" xfId="143" applyBorder="1" applyAlignment="1">
      <alignment vertical="center" shrinkToFit="1"/>
    </xf>
    <xf numFmtId="0" fontId="135"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5"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5" fillId="0" borderId="77" xfId="143" applyBorder="1" applyAlignment="1">
      <alignment vertical="center" shrinkToFit="1"/>
    </xf>
    <xf numFmtId="0" fontId="135" fillId="0" borderId="76" xfId="143" applyBorder="1" applyAlignment="1">
      <alignment horizontal="left" vertical="center"/>
    </xf>
    <xf numFmtId="0" fontId="135" fillId="0" borderId="85" xfId="143" applyBorder="1" applyAlignment="1">
      <alignment horizontal="left" vertical="center"/>
    </xf>
    <xf numFmtId="0" fontId="13" fillId="0" borderId="0" xfId="143" applyFont="1" applyAlignment="1">
      <alignment horizontal="left" vertical="center"/>
    </xf>
    <xf numFmtId="0" fontId="135" fillId="0" borderId="0" xfId="143" applyAlignment="1">
      <alignment horizontal="left" vertical="center"/>
    </xf>
    <xf numFmtId="0" fontId="135" fillId="0" borderId="51" xfId="143" applyBorder="1" applyAlignment="1">
      <alignment vertical="center" shrinkToFit="1"/>
    </xf>
    <xf numFmtId="0" fontId="135" fillId="0" borderId="31" xfId="143" applyBorder="1" applyAlignment="1">
      <alignment horizontal="left" vertical="center"/>
    </xf>
    <xf numFmtId="0" fontId="135" fillId="0" borderId="0" xfId="143" applyAlignment="1">
      <alignment vertical="center" wrapText="1" shrinkToFit="1"/>
    </xf>
    <xf numFmtId="0" fontId="135"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5"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5"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5" fillId="0" borderId="13" xfId="143" applyBorder="1" applyAlignment="1">
      <alignment vertical="center" shrinkToFit="1"/>
    </xf>
    <xf numFmtId="0" fontId="135" fillId="0" borderId="22" xfId="143" applyBorder="1" applyAlignment="1">
      <alignment vertical="center" shrinkToFit="1"/>
    </xf>
    <xf numFmtId="0" fontId="135"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5" fillId="0" borderId="0" xfId="144" applyAlignment="1">
      <alignment vertical="center"/>
    </xf>
    <xf numFmtId="0" fontId="135" fillId="0" borderId="47" xfId="144" applyBorder="1" applyAlignment="1">
      <alignment vertical="center" shrinkToFit="1"/>
    </xf>
    <xf numFmtId="0" fontId="12" fillId="0" borderId="46" xfId="144" applyFont="1" applyBorder="1" applyAlignment="1">
      <alignment horizontal="left" vertical="center"/>
    </xf>
    <xf numFmtId="0" fontId="135"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5" fillId="0" borderId="83" xfId="144" applyBorder="1" applyAlignment="1">
      <alignment vertical="center" shrinkToFit="1"/>
    </xf>
    <xf numFmtId="0" fontId="135"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5" fillId="0" borderId="118" xfId="144" applyBorder="1" applyAlignment="1">
      <alignment vertical="center" shrinkToFit="1"/>
    </xf>
    <xf numFmtId="0" fontId="135" fillId="0" borderId="119" xfId="144" applyBorder="1" applyAlignment="1">
      <alignment vertical="center" shrinkToFit="1"/>
    </xf>
    <xf numFmtId="0" fontId="12" fillId="31" borderId="46" xfId="144" applyFont="1" applyFill="1" applyBorder="1" applyAlignment="1">
      <alignment vertical="center"/>
    </xf>
    <xf numFmtId="0" fontId="135" fillId="31" borderId="46" xfId="144" applyFill="1" applyBorder="1" applyAlignment="1">
      <alignment vertical="center" shrinkToFit="1"/>
    </xf>
    <xf numFmtId="0" fontId="135" fillId="31" borderId="74" xfId="144" applyFill="1" applyBorder="1" applyAlignment="1">
      <alignment vertical="center" shrinkToFit="1"/>
    </xf>
    <xf numFmtId="0" fontId="12" fillId="31" borderId="115" xfId="144" applyFont="1" applyFill="1" applyBorder="1" applyAlignment="1">
      <alignment vertical="center" wrapText="1"/>
    </xf>
    <xf numFmtId="0" fontId="135" fillId="0" borderId="50" xfId="144" applyBorder="1" applyAlignment="1">
      <alignment vertical="center" shrinkToFit="1"/>
    </xf>
    <xf numFmtId="0" fontId="135"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5" fillId="0" borderId="55" xfId="144" applyBorder="1" applyAlignment="1">
      <alignment vertical="center" shrinkToFit="1"/>
    </xf>
    <xf numFmtId="0" fontId="135"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5" fillId="0" borderId="51" xfId="144" applyBorder="1" applyAlignment="1">
      <alignment vertical="center" shrinkToFit="1"/>
    </xf>
    <xf numFmtId="0" fontId="11" fillId="0" borderId="31" xfId="144" applyFont="1" applyBorder="1" applyAlignment="1">
      <alignment horizontal="left" vertical="center"/>
    </xf>
    <xf numFmtId="0" fontId="135" fillId="0" borderId="31" xfId="144" applyBorder="1" applyAlignment="1">
      <alignment vertical="center" shrinkToFit="1"/>
    </xf>
    <xf numFmtId="0" fontId="11" fillId="0" borderId="85" xfId="144" applyFont="1" applyBorder="1" applyAlignment="1">
      <alignment horizontal="left" vertical="center"/>
    </xf>
    <xf numFmtId="0" fontId="135" fillId="0" borderId="85" xfId="144" applyBorder="1" applyAlignment="1">
      <alignment vertical="center" shrinkToFit="1"/>
    </xf>
    <xf numFmtId="0" fontId="135" fillId="0" borderId="108" xfId="144" applyBorder="1" applyAlignment="1">
      <alignment vertical="center" shrinkToFit="1"/>
    </xf>
    <xf numFmtId="0" fontId="135"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5" fillId="0" borderId="76" xfId="144" applyBorder="1" applyAlignment="1">
      <alignment vertical="center" shrinkToFit="1"/>
    </xf>
    <xf numFmtId="0" fontId="11" fillId="0" borderId="76" xfId="144" applyFont="1" applyBorder="1" applyAlignment="1">
      <alignment horizontal="center" vertical="center"/>
    </xf>
    <xf numFmtId="0" fontId="135" fillId="0" borderId="76" xfId="144" applyBorder="1" applyAlignment="1">
      <alignment horizontal="left" vertical="center"/>
    </xf>
    <xf numFmtId="0" fontId="135" fillId="0" borderId="77" xfId="144" applyBorder="1" applyAlignment="1">
      <alignment vertical="center" shrinkToFit="1"/>
    </xf>
    <xf numFmtId="0" fontId="135" fillId="0" borderId="85" xfId="144" applyBorder="1" applyAlignment="1">
      <alignment horizontal="left" vertical="center"/>
    </xf>
    <xf numFmtId="0" fontId="11" fillId="0" borderId="0" xfId="144" applyFont="1" applyAlignment="1">
      <alignment horizontal="left" vertical="center"/>
    </xf>
    <xf numFmtId="0" fontId="135" fillId="0" borderId="0" xfId="144" applyAlignment="1">
      <alignment horizontal="left" vertical="center"/>
    </xf>
    <xf numFmtId="0" fontId="135" fillId="0" borderId="31" xfId="144" applyBorder="1" applyAlignment="1">
      <alignment horizontal="left" vertical="center"/>
    </xf>
    <xf numFmtId="0" fontId="135"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5"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5" fillId="0" borderId="123" xfId="144" applyBorder="1" applyAlignment="1">
      <alignment vertical="center" shrinkToFit="1"/>
    </xf>
    <xf numFmtId="0" fontId="135"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5"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5"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5"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5"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8"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5"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5" fillId="0" borderId="83" xfId="145" applyBorder="1" applyAlignment="1">
      <alignment vertical="center" shrinkToFit="1"/>
    </xf>
    <xf numFmtId="0" fontId="135"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5" fillId="0" borderId="118" xfId="145" applyBorder="1" applyAlignment="1">
      <alignment vertical="center" shrinkToFit="1"/>
    </xf>
    <xf numFmtId="0" fontId="135" fillId="0" borderId="51" xfId="145" applyBorder="1" applyAlignment="1">
      <alignment vertical="center" shrinkToFit="1"/>
    </xf>
    <xf numFmtId="0" fontId="12" fillId="31" borderId="46" xfId="145" applyFont="1" applyFill="1" applyBorder="1" applyAlignment="1">
      <alignment vertical="center"/>
    </xf>
    <xf numFmtId="0" fontId="135" fillId="31" borderId="46" xfId="145" applyFill="1" applyBorder="1" applyAlignment="1">
      <alignment vertical="center" shrinkToFit="1"/>
    </xf>
    <xf numFmtId="0" fontId="135" fillId="31" borderId="74" xfId="145" applyFill="1" applyBorder="1" applyAlignment="1">
      <alignment vertical="center" shrinkToFit="1"/>
    </xf>
    <xf numFmtId="0" fontId="118" fillId="31" borderId="0" xfId="145" applyFont="1" applyFill="1" applyAlignment="1">
      <alignment vertical="center" wrapText="1"/>
    </xf>
    <xf numFmtId="0" fontId="118" fillId="0" borderId="50" xfId="145" applyFont="1" applyBorder="1" applyAlignment="1">
      <alignment vertical="center"/>
    </xf>
    <xf numFmtId="0" fontId="118" fillId="0" borderId="50" xfId="145" applyFont="1" applyBorder="1" applyAlignment="1">
      <alignment vertical="center" wrapText="1"/>
    </xf>
    <xf numFmtId="0" fontId="135"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5" fillId="0" borderId="55" xfId="145" applyBorder="1" applyAlignment="1">
      <alignment vertical="center" shrinkToFit="1"/>
    </xf>
    <xf numFmtId="0" fontId="135"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5" fillId="0" borderId="31" xfId="145" applyBorder="1" applyAlignment="1">
      <alignment vertical="center" shrinkToFit="1"/>
    </xf>
    <xf numFmtId="0" fontId="11" fillId="0" borderId="85" xfId="145" applyFont="1" applyBorder="1" applyAlignment="1">
      <alignment horizontal="left" vertical="center"/>
    </xf>
    <xf numFmtId="0" fontId="135" fillId="0" borderId="85" xfId="145" applyBorder="1" applyAlignment="1">
      <alignment vertical="center" shrinkToFit="1"/>
    </xf>
    <xf numFmtId="0" fontId="135" fillId="0" borderId="108" xfId="145" applyBorder="1" applyAlignment="1">
      <alignment vertical="center" shrinkToFit="1"/>
    </xf>
    <xf numFmtId="0" fontId="135"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5" fillId="0" borderId="76" xfId="145" applyBorder="1" applyAlignment="1">
      <alignment vertical="center" shrinkToFit="1"/>
    </xf>
    <xf numFmtId="0" fontId="11" fillId="0" borderId="76" xfId="145" applyFont="1" applyBorder="1" applyAlignment="1">
      <alignment horizontal="center" vertical="center"/>
    </xf>
    <xf numFmtId="0" fontId="135" fillId="0" borderId="76" xfId="145" applyBorder="1" applyAlignment="1">
      <alignment horizontal="left" vertical="center"/>
    </xf>
    <xf numFmtId="0" fontId="135" fillId="0" borderId="77" xfId="145" applyBorder="1" applyAlignment="1">
      <alignment vertical="center" shrinkToFit="1"/>
    </xf>
    <xf numFmtId="0" fontId="135" fillId="0" borderId="85" xfId="145" applyBorder="1" applyAlignment="1">
      <alignment horizontal="left" vertical="center"/>
    </xf>
    <xf numFmtId="0" fontId="11" fillId="0" borderId="0" xfId="145" applyFont="1" applyAlignment="1">
      <alignment horizontal="left" vertical="center"/>
    </xf>
    <xf numFmtId="0" fontId="135" fillId="0" borderId="0" xfId="145" applyAlignment="1">
      <alignment horizontal="left" vertical="center"/>
    </xf>
    <xf numFmtId="0" fontId="135" fillId="0" borderId="31" xfId="145" applyBorder="1" applyAlignment="1">
      <alignment horizontal="left" vertical="center"/>
    </xf>
    <xf numFmtId="0" fontId="135"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5"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5" fillId="0" borderId="123" xfId="145" applyBorder="1" applyAlignment="1">
      <alignment vertical="center" shrinkToFit="1"/>
    </xf>
    <xf numFmtId="0" fontId="135"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5"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2" fillId="0" borderId="0" xfId="0" applyFont="1" applyAlignment="1">
      <alignment horizontal="center" vertical="top" shrinkToFit="1"/>
    </xf>
    <xf numFmtId="0" fontId="122" fillId="0" borderId="0" xfId="0" applyFont="1" applyAlignment="1">
      <alignment vertical="center" shrinkToFit="1"/>
    </xf>
    <xf numFmtId="0" fontId="122"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5"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1" fillId="0" borderId="55" xfId="147" applyFont="1" applyBorder="1">
      <alignment vertical="center"/>
    </xf>
    <xf numFmtId="0" fontId="81"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5" fillId="0" borderId="0" xfId="147" applyAlignment="1">
      <alignment vertical="center" shrinkToFit="1"/>
    </xf>
    <xf numFmtId="49" fontId="35" fillId="0" borderId="0" xfId="147" applyNumberFormat="1" applyFont="1">
      <alignment vertical="center"/>
    </xf>
    <xf numFmtId="0" fontId="81" fillId="0" borderId="0" xfId="147" applyFont="1">
      <alignment vertical="center"/>
    </xf>
    <xf numFmtId="49" fontId="35" fillId="0" borderId="85" xfId="147" applyNumberFormat="1" applyFont="1" applyBorder="1">
      <alignment vertical="center"/>
    </xf>
    <xf numFmtId="0" fontId="81"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5"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3" fillId="0" borderId="0" xfId="148" applyFont="1" applyAlignment="1" applyProtection="1">
      <alignment vertical="center"/>
      <protection hidden="1"/>
    </xf>
    <xf numFmtId="0" fontId="69"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4" fillId="0" borderId="0" xfId="150" applyFont="1" applyProtection="1">
      <alignment vertical="center"/>
      <protection hidden="1"/>
    </xf>
    <xf numFmtId="0" fontId="30" fillId="0" borderId="0" xfId="150" applyFont="1" applyAlignment="1" applyProtection="1">
      <alignment vertical="center" shrinkToFit="1"/>
      <protection locked="0"/>
    </xf>
    <xf numFmtId="0" fontId="125"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5" fillId="0" borderId="0" xfId="148" applyFont="1" applyAlignment="1">
      <alignment vertical="center"/>
    </xf>
    <xf numFmtId="0" fontId="125" fillId="0" borderId="0" xfId="149" applyFont="1">
      <alignment vertical="center"/>
    </xf>
    <xf numFmtId="0" fontId="30" fillId="0" borderId="0" xfId="150" applyFont="1" applyAlignment="1" applyProtection="1">
      <alignment vertical="center" justifyLastLine="1"/>
      <protection hidden="1"/>
    </xf>
    <xf numFmtId="0" fontId="127"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8"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5"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8"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8"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8"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9" fillId="0" borderId="0" xfId="149" applyFont="1">
      <alignment vertical="center"/>
    </xf>
    <xf numFmtId="0" fontId="130"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1"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5" fillId="0" borderId="0" xfId="150" applyAlignment="1" applyProtection="1">
      <alignment horizontal="right" vertical="center"/>
      <protection hidden="1"/>
    </xf>
    <xf numFmtId="0" fontId="135" fillId="0" borderId="0" xfId="150" applyAlignment="1">
      <alignment vertical="center" wrapText="1"/>
    </xf>
    <xf numFmtId="0" fontId="135"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5" fillId="0" borderId="0" xfId="148"/>
    <xf numFmtId="0" fontId="70" fillId="0" borderId="0" xfId="150" applyFont="1" applyProtection="1">
      <alignment vertical="center"/>
      <protection hidden="1"/>
    </xf>
    <xf numFmtId="0" fontId="71" fillId="0" borderId="0" xfId="150" applyFont="1" applyProtection="1">
      <alignment vertical="center"/>
      <protection hidden="1"/>
    </xf>
    <xf numFmtId="0" fontId="68" fillId="0" borderId="0" xfId="150" applyFont="1" applyAlignment="1" applyProtection="1">
      <alignment horizontal="left" vertical="center"/>
      <protection hidden="1"/>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5"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5" fillId="0" borderId="0" xfId="150" applyAlignment="1" applyProtection="1">
      <alignment vertical="top" wrapText="1"/>
      <protection hidden="1"/>
    </xf>
    <xf numFmtId="0" fontId="69"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5" fillId="0" borderId="0" xfId="150" applyAlignment="1" applyProtection="1">
      <alignment vertical="top"/>
      <protection hidden="1"/>
    </xf>
    <xf numFmtId="0" fontId="7" fillId="0" borderId="0" xfId="150" applyFont="1" applyAlignment="1" applyProtection="1">
      <alignment vertical="top" wrapText="1"/>
      <protection hidden="1"/>
    </xf>
    <xf numFmtId="0" fontId="135"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1" fillId="0" borderId="55" xfId="151" applyFont="1" applyBorder="1">
      <alignment vertical="center"/>
    </xf>
    <xf numFmtId="0" fontId="81" fillId="0" borderId="0" xfId="151" applyFont="1">
      <alignment vertical="center"/>
    </xf>
    <xf numFmtId="0" fontId="35" fillId="0" borderId="0" xfId="151" applyFont="1" applyAlignment="1">
      <alignment vertical="center" shrinkToFit="1"/>
    </xf>
    <xf numFmtId="0" fontId="135" fillId="0" borderId="0" xfId="151" applyAlignment="1">
      <alignment vertical="center" shrinkToFit="1"/>
    </xf>
    <xf numFmtId="0" fontId="35" fillId="0" borderId="50" xfId="151" applyFont="1" applyBorder="1" applyAlignment="1">
      <alignment vertical="center" shrinkToFit="1"/>
    </xf>
    <xf numFmtId="0" fontId="135" fillId="0" borderId="50" xfId="151" applyBorder="1" applyAlignment="1">
      <alignment vertical="center" shrinkToFit="1"/>
    </xf>
    <xf numFmtId="0" fontId="35" fillId="0" borderId="55" xfId="151" applyFont="1" applyBorder="1" applyAlignment="1">
      <alignment vertical="center" shrinkToFit="1"/>
    </xf>
    <xf numFmtId="0" fontId="135"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5"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5" fillId="0" borderId="85" xfId="151" applyBorder="1" applyAlignment="1">
      <alignment vertical="center" shrinkToFit="1"/>
    </xf>
    <xf numFmtId="0" fontId="30" fillId="0" borderId="0" xfId="151" applyFont="1" applyAlignment="1">
      <alignment vertical="center" shrinkToFit="1"/>
    </xf>
    <xf numFmtId="0" fontId="135"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1"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5"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5"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5"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20"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20" fillId="0" borderId="0" xfId="153" applyFont="1">
      <alignment vertical="center"/>
    </xf>
    <xf numFmtId="0" fontId="120" fillId="0" borderId="0" xfId="153" applyFont="1" applyAlignment="1">
      <alignment horizontal="center" vertical="center"/>
    </xf>
    <xf numFmtId="0" fontId="35" fillId="35" borderId="0" xfId="138" applyFont="1" applyFill="1" applyAlignment="1">
      <alignment horizontal="center" vertical="center"/>
    </xf>
    <xf numFmtId="0" fontId="100" fillId="0" borderId="0" xfId="152" applyFont="1"/>
    <xf numFmtId="0" fontId="119"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2"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5" fillId="0" borderId="0" xfId="153">
      <alignment vertical="center"/>
    </xf>
    <xf numFmtId="0" fontId="135"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9" fillId="0" borderId="0" xfId="153" applyFont="1" applyAlignment="1">
      <alignment horizontal="left" vertical="center"/>
    </xf>
    <xf numFmtId="0" fontId="119" fillId="0" borderId="0" xfId="153" applyFont="1">
      <alignment vertical="center"/>
    </xf>
    <xf numFmtId="0" fontId="119"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1"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5"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5" fillId="0" borderId="0" xfId="159">
      <alignment vertical="center"/>
    </xf>
    <xf numFmtId="0" fontId="68" fillId="0" borderId="0" xfId="160" applyFont="1" applyAlignment="1" applyProtection="1">
      <alignment horizontal="left" vertical="center"/>
      <protection hidden="1"/>
    </xf>
    <xf numFmtId="0" fontId="68"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5" fillId="0" borderId="0" xfId="160" applyFont="1" applyProtection="1">
      <alignment vertical="center"/>
      <protection hidden="1"/>
    </xf>
    <xf numFmtId="0" fontId="133" fillId="0" borderId="0" xfId="160" applyFont="1" applyProtection="1">
      <alignment vertical="center"/>
      <protection hidden="1"/>
    </xf>
    <xf numFmtId="0" fontId="133"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3" fillId="0" borderId="123" xfId="160" applyFont="1" applyBorder="1" applyProtection="1">
      <alignment vertical="center"/>
      <protection hidden="1"/>
    </xf>
    <xf numFmtId="0" fontId="92" fillId="0" borderId="0" xfId="160" applyFont="1" applyAlignment="1" applyProtection="1">
      <alignment vertical="top"/>
      <protection hidden="1"/>
    </xf>
    <xf numFmtId="0" fontId="72" fillId="0" borderId="0" xfId="160" applyFont="1" applyProtection="1">
      <alignment vertical="center"/>
      <protection hidden="1"/>
    </xf>
    <xf numFmtId="0" fontId="69" fillId="0" borderId="0" xfId="160" applyFont="1" applyProtection="1">
      <alignment vertical="center"/>
      <protection hidden="1"/>
    </xf>
    <xf numFmtId="0" fontId="125"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2"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4" fillId="0" borderId="0" xfId="160" applyFont="1" applyAlignment="1" applyProtection="1">
      <alignment vertical="top"/>
      <protection hidden="1"/>
    </xf>
    <xf numFmtId="0" fontId="134"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5" fillId="0" borderId="0" xfId="0" applyFont="1">
      <alignment vertical="center"/>
    </xf>
    <xf numFmtId="0" fontId="35" fillId="0" borderId="0" xfId="151" applyFont="1" applyAlignment="1">
      <alignment horizontal="center" vertical="center" wrapText="1" shrinkToFit="1"/>
    </xf>
    <xf numFmtId="0" fontId="135" fillId="0" borderId="0" xfId="151" applyAlignment="1">
      <alignment vertical="center" wrapText="1" shrinkToFit="1"/>
    </xf>
    <xf numFmtId="0" fontId="135"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5" fillId="0" borderId="0" xfId="145" applyAlignment="1">
      <alignment horizontal="left" shrinkToFit="1"/>
    </xf>
    <xf numFmtId="0" fontId="83" fillId="0" borderId="0" xfId="135" applyFont="1" applyAlignment="1">
      <alignment vertical="top"/>
    </xf>
    <xf numFmtId="0" fontId="83" fillId="0" borderId="0" xfId="135" applyFont="1" applyAlignment="1">
      <alignment vertical="top" wrapText="1"/>
    </xf>
    <xf numFmtId="0" fontId="83" fillId="0" borderId="0" xfId="135" applyFont="1" applyAlignment="1">
      <alignment horizontal="center" vertical="top"/>
    </xf>
    <xf numFmtId="0" fontId="83" fillId="0" borderId="0" xfId="135" applyFont="1" applyAlignment="1">
      <alignment horizontal="left" vertical="top"/>
    </xf>
    <xf numFmtId="0" fontId="84"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5"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5"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9"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9" fillId="0" borderId="94" xfId="123" applyFont="1" applyBorder="1" applyAlignment="1">
      <alignment vertical="top"/>
    </xf>
    <xf numFmtId="0" fontId="29" fillId="46" borderId="0" xfId="0" applyFont="1" applyFill="1" applyAlignment="1" applyProtection="1">
      <alignment horizontal="center" vertical="center" shrinkToFit="1"/>
      <protection locked="0" hidden="1"/>
    </xf>
    <xf numFmtId="0" fontId="21" fillId="0" borderId="0" xfId="0" applyFont="1" applyProtection="1">
      <alignment vertical="center"/>
      <protection locked="0" hidden="1"/>
    </xf>
    <xf numFmtId="0" fontId="32" fillId="26" borderId="52" xfId="0" applyFont="1" applyFill="1" applyBorder="1" applyAlignment="1" applyProtection="1">
      <alignment horizontal="center" vertical="center"/>
      <protection locked="0" hidden="1"/>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6"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6" borderId="134" xfId="120" applyNumberFormat="1" applyFont="1" applyFill="1" applyBorder="1" applyAlignment="1">
      <alignment vertical="center" wrapText="1"/>
    </xf>
    <xf numFmtId="0" fontId="58" fillId="36" borderId="123" xfId="120" applyNumberFormat="1" applyFont="1" applyFill="1" applyBorder="1" applyAlignment="1">
      <alignment vertical="center" wrapText="1"/>
    </xf>
    <xf numFmtId="0" fontId="58" fillId="36"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131" xfId="120" applyNumberFormat="1" applyFont="1" applyBorder="1" applyAlignment="1">
      <alignment horizontal="center" vertical="center" wrapText="1"/>
    </xf>
    <xf numFmtId="0" fontId="58" fillId="33" borderId="50"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33" borderId="50" xfId="120" applyNumberFormat="1" applyFont="1" applyFill="1" applyBorder="1" applyAlignment="1">
      <alignment horizontal="center" vertical="center" shrinkToFi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58" fillId="0" borderId="0" xfId="120" applyNumberFormat="1" applyFont="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65"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57" fillId="0" borderId="52" xfId="120" applyNumberFormat="1" applyBorder="1">
      <alignment vertical="center"/>
    </xf>
    <xf numFmtId="0" fontId="57" fillId="0" borderId="32" xfId="120" applyNumberFormat="1" applyBorder="1">
      <alignment vertical="center"/>
    </xf>
    <xf numFmtId="0" fontId="59" fillId="0" borderId="50" xfId="120" applyNumberFormat="1" applyFont="1" applyBorder="1" applyAlignment="1">
      <alignment vertical="center" wrapText="1"/>
    </xf>
    <xf numFmtId="0" fontId="66" fillId="0" borderId="50" xfId="120" applyNumberFormat="1" applyFont="1" applyBorder="1" applyAlignment="1">
      <alignment vertical="center" wrapText="1"/>
    </xf>
    <xf numFmtId="0" fontId="59" fillId="0" borderId="50" xfId="120" applyNumberFormat="1" applyFont="1" applyBorder="1">
      <alignment vertical="center"/>
    </xf>
    <xf numFmtId="0" fontId="66" fillId="0" borderId="50" xfId="120" applyNumberFormat="1" applyFont="1" applyBorder="1">
      <alignment vertical="center"/>
    </xf>
    <xf numFmtId="0" fontId="59" fillId="0" borderId="0" xfId="120" applyNumberFormat="1" applyFont="1">
      <alignment vertical="center"/>
    </xf>
    <xf numFmtId="0" fontId="66" fillId="0" borderId="0" xfId="120" applyNumberFormat="1" applyFont="1">
      <alignment vertical="center"/>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59" fillId="0" borderId="55" xfId="120" applyNumberFormat="1" applyFont="1" applyBorder="1" applyAlignment="1">
      <alignment vertical="center" wrapText="1"/>
    </xf>
    <xf numFmtId="0" fontId="66" fillId="0" borderId="55" xfId="120" applyNumberFormat="1" applyFont="1" applyBorder="1" applyAlignment="1">
      <alignment vertical="center" wrapText="1"/>
    </xf>
    <xf numFmtId="0" fontId="66" fillId="33" borderId="55" xfId="120" applyNumberFormat="1" applyFont="1" applyFill="1" applyBorder="1">
      <alignment vertical="center"/>
    </xf>
    <xf numFmtId="0" fontId="59" fillId="0" borderId="55" xfId="120" applyNumberFormat="1" applyFont="1" applyBorder="1">
      <alignment vertical="center"/>
    </xf>
    <xf numFmtId="0" fontId="66" fillId="0" borderId="55" xfId="120" applyNumberFormat="1" applyFont="1" applyBorder="1">
      <alignment vertical="center"/>
    </xf>
    <xf numFmtId="0" fontId="59" fillId="33" borderId="55" xfId="120" applyNumberFormat="1" applyFont="1" applyFill="1" applyBorder="1">
      <alignment vertical="center"/>
    </xf>
    <xf numFmtId="0" fontId="57" fillId="33" borderId="55" xfId="120" applyNumberFormat="1" applyFill="1" applyBorder="1">
      <alignment vertical="center"/>
    </xf>
    <xf numFmtId="0" fontId="59" fillId="0" borderId="0" xfId="120" applyNumberFormat="1" applyFont="1" applyAlignment="1">
      <alignment vertical="center" wrapText="1"/>
    </xf>
    <xf numFmtId="0" fontId="32" fillId="46" borderId="0" xfId="0" applyFont="1" applyFill="1" applyAlignment="1" applyProtection="1">
      <alignment vertical="center" shrinkToFit="1"/>
      <protection locked="0" hidden="1"/>
    </xf>
    <xf numFmtId="0" fontId="0" fillId="46" borderId="0" xfId="0" applyFill="1"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46" borderId="55" xfId="0" applyFont="1" applyFill="1" applyBorder="1" applyAlignment="1" applyProtection="1">
      <alignment horizontal="right" vertical="center" shrinkToFit="1"/>
      <protection locked="0"/>
    </xf>
    <xf numFmtId="0" fontId="0" fillId="46" borderId="55" xfId="0" applyFill="1" applyBorder="1" applyAlignment="1" applyProtection="1">
      <alignment horizontal="right" vertical="center" shrinkToFit="1"/>
      <protection locked="0"/>
    </xf>
    <xf numFmtId="0" fontId="32" fillId="46" borderId="0" xfId="0" applyFont="1" applyFill="1" applyAlignment="1" applyProtection="1">
      <alignment vertical="center" wrapText="1" shrinkToFit="1"/>
      <protection locked="0" hidden="1"/>
    </xf>
    <xf numFmtId="0" fontId="30" fillId="46" borderId="0" xfId="0" applyFont="1" applyFill="1" applyAlignment="1" applyProtection="1">
      <alignment vertical="center" shrinkToFit="1"/>
      <protection locked="0" hidden="1"/>
    </xf>
    <xf numFmtId="0" fontId="32" fillId="46" borderId="55" xfId="0" applyFont="1" applyFill="1" applyBorder="1" applyAlignment="1" applyProtection="1">
      <alignment vertical="center" shrinkToFit="1"/>
      <protection locked="0" hidden="1"/>
    </xf>
    <xf numFmtId="0" fontId="0" fillId="46" borderId="55" xfId="0" applyFill="1" applyBorder="1" applyAlignment="1" applyProtection="1">
      <alignment vertical="center" shrinkToFit="1"/>
      <protection locked="0" hidden="1"/>
    </xf>
    <xf numFmtId="0" fontId="32" fillId="46" borderId="0" xfId="0" applyFont="1" applyFill="1" applyAlignment="1" applyProtection="1">
      <alignment vertical="center" shrinkToFit="1"/>
      <protection locked="0"/>
    </xf>
    <xf numFmtId="0" fontId="0" fillId="46" borderId="0" xfId="0" applyFill="1" applyAlignment="1" applyProtection="1">
      <alignment vertical="center" shrinkToFit="1"/>
      <protection locked="0"/>
    </xf>
    <xf numFmtId="0" fontId="32" fillId="46" borderId="0" xfId="0" applyFont="1" applyFill="1" applyAlignment="1" applyProtection="1">
      <alignment horizontal="center" vertical="center" shrinkToFit="1"/>
      <protection locked="0"/>
    </xf>
    <xf numFmtId="0" fontId="0" fillId="46" borderId="0" xfId="0" applyFill="1" applyAlignment="1" applyProtection="1">
      <alignment horizontal="center" vertical="center" shrinkToFit="1"/>
      <protection locked="0"/>
    </xf>
    <xf numFmtId="0" fontId="32" fillId="47" borderId="55" xfId="0" applyFont="1" applyFill="1" applyBorder="1" applyProtection="1">
      <alignment vertical="center"/>
      <protection locked="0"/>
    </xf>
    <xf numFmtId="0" fontId="0" fillId="4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46" borderId="55" xfId="0" applyFont="1" applyFill="1" applyBorder="1" applyAlignment="1" applyProtection="1">
      <alignment vertical="center" shrinkToFit="1"/>
      <protection locked="0"/>
    </xf>
    <xf numFmtId="0" fontId="0" fillId="46"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46" borderId="0" xfId="0" applyFont="1" applyFill="1" applyAlignment="1" applyProtection="1">
      <alignment vertical="center" wrapText="1"/>
      <protection locked="0" hidden="1"/>
    </xf>
    <xf numFmtId="0" fontId="30" fillId="46"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46" borderId="50" xfId="0" applyFont="1" applyFill="1" applyBorder="1" applyAlignment="1" applyProtection="1">
      <alignment vertical="center" shrinkToFit="1"/>
      <protection locked="0"/>
    </xf>
    <xf numFmtId="0" fontId="0" fillId="46"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46" borderId="0" xfId="0" applyFont="1" applyFill="1" applyAlignment="1" applyProtection="1">
      <alignment horizontal="right" vertical="center"/>
      <protection locked="0"/>
    </xf>
    <xf numFmtId="0" fontId="0" fillId="46" borderId="0" xfId="0" applyFill="1" applyProtection="1">
      <alignment vertical="center"/>
      <protection locked="0"/>
    </xf>
    <xf numFmtId="0" fontId="32" fillId="46" borderId="0" xfId="0" applyFont="1" applyFill="1" applyProtection="1">
      <alignment vertical="center"/>
      <protection locked="0"/>
    </xf>
    <xf numFmtId="0" fontId="0" fillId="46" borderId="0" xfId="0" applyFill="1">
      <alignment vertical="center"/>
    </xf>
    <xf numFmtId="177" fontId="32" fillId="46" borderId="0" xfId="0" applyNumberFormat="1" applyFont="1" applyFill="1" applyAlignment="1" applyProtection="1">
      <alignment horizontal="center" vertical="center" shrinkToFit="1"/>
      <protection locked="0" hidden="1"/>
    </xf>
    <xf numFmtId="177" fontId="32" fillId="46" borderId="0" xfId="0" applyNumberFormat="1" applyFont="1" applyFill="1" applyAlignment="1" applyProtection="1">
      <alignment horizontal="right" vertical="center" shrinkToFit="1"/>
      <protection locked="0" hidden="1"/>
    </xf>
    <xf numFmtId="177" fontId="0" fillId="46" borderId="0" xfId="0" applyNumberFormat="1" applyFill="1" applyAlignment="1" applyProtection="1">
      <alignment vertical="center" shrinkToFit="1"/>
      <protection locked="0" hidden="1"/>
    </xf>
    <xf numFmtId="0" fontId="32" fillId="46" borderId="0" xfId="0" applyFont="1" applyFill="1" applyAlignment="1" applyProtection="1">
      <alignment horizontal="center" vertical="center" shrinkToFit="1"/>
      <protection locked="0" hidden="1"/>
    </xf>
    <xf numFmtId="0" fontId="32" fillId="46" borderId="55" xfId="0" applyFont="1" applyFill="1" applyBorder="1" applyAlignment="1" applyProtection="1">
      <alignment horizontal="center" vertical="center" shrinkToFit="1"/>
      <protection locked="0" hidden="1"/>
    </xf>
    <xf numFmtId="0" fontId="0" fillId="46" borderId="55" xfId="0" applyFill="1" applyBorder="1" applyAlignment="1" applyProtection="1">
      <alignment horizontal="center" vertical="center" shrinkToFit="1"/>
      <protection locked="0" hidden="1"/>
    </xf>
    <xf numFmtId="177" fontId="32" fillId="46" borderId="52" xfId="0" applyNumberFormat="1" applyFont="1" applyFill="1" applyBorder="1" applyAlignment="1" applyProtection="1">
      <alignment horizontal="right" vertical="center" shrinkToFit="1"/>
      <protection locked="0" hidden="1"/>
    </xf>
    <xf numFmtId="177" fontId="0" fillId="46"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46" borderId="0" xfId="0" applyFont="1" applyFill="1" applyAlignment="1">
      <alignment vertical="center" shrinkToFit="1"/>
    </xf>
    <xf numFmtId="0" fontId="0" fillId="46" borderId="0" xfId="0" applyFill="1" applyAlignment="1">
      <alignment vertical="center" shrinkToFit="1"/>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36" borderId="0" xfId="0" applyFont="1" applyFill="1" applyAlignment="1" applyProtection="1">
      <alignment horizontal="center" vertical="center" shrinkToFit="1"/>
      <protection locked="0"/>
    </xf>
    <xf numFmtId="0" fontId="32" fillId="25" borderId="0" xfId="0" applyFont="1" applyFill="1" applyAlignment="1">
      <alignment vertical="center" shrinkToFit="1"/>
    </xf>
    <xf numFmtId="0" fontId="0" fillId="25" borderId="0" xfId="0" applyFill="1" applyAlignment="1">
      <alignment vertical="center" shrinkToFit="1"/>
    </xf>
    <xf numFmtId="0" fontId="0" fillId="25" borderId="50" xfId="0" applyFill="1" applyBorder="1" applyAlignment="1" applyProtection="1">
      <alignment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5" fillId="36" borderId="0" xfId="129" applyFont="1" applyFill="1" applyAlignment="1">
      <alignment horizontal="left" vertical="center"/>
    </xf>
    <xf numFmtId="0" fontId="96" fillId="27" borderId="0" xfId="129" applyFont="1" applyFill="1" applyAlignment="1" applyProtection="1">
      <alignment horizontal="left" vertical="top" wrapText="1" shrinkToFit="1"/>
      <protection locked="0" hidden="1"/>
    </xf>
    <xf numFmtId="0" fontId="95"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5"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6" fillId="27" borderId="0" xfId="129" applyFont="1" applyFill="1" applyAlignment="1" applyProtection="1">
      <alignment horizontal="left" vertical="center" shrinkToFit="1"/>
      <protection locked="0" hidden="1"/>
    </xf>
    <xf numFmtId="0" fontId="96" fillId="0" borderId="0" xfId="129" applyFont="1" applyFill="1" applyAlignment="1">
      <alignment horizontal="left" vertical="center" shrinkToFit="1"/>
    </xf>
    <xf numFmtId="0" fontId="96" fillId="36" borderId="0" xfId="129" applyFont="1" applyFill="1" applyAlignment="1" applyProtection="1">
      <alignment horizontal="left" vertical="top" shrinkToFit="1"/>
      <protection locked="0" hidden="1"/>
    </xf>
    <xf numFmtId="0" fontId="95" fillId="0" borderId="0" xfId="129" applyFont="1" applyFill="1" applyAlignment="1">
      <alignment horizontal="left" vertical="center"/>
    </xf>
    <xf numFmtId="0" fontId="95" fillId="0" borderId="0" xfId="129" applyFont="1" applyFill="1" applyAlignment="1">
      <alignment horizontal="center" vertical="center"/>
    </xf>
    <xf numFmtId="0" fontId="97"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1"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5"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70"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5"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9"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70"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5"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1"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3"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4"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8" fillId="0" borderId="50" xfId="0" applyFont="1" applyBorder="1" applyAlignment="1">
      <alignment horizontal="center" vertical="center"/>
    </xf>
    <xf numFmtId="0" fontId="68"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5" fillId="0" borderId="142" xfId="130" applyNumberFormat="1" applyBorder="1" applyAlignment="1" applyProtection="1">
      <alignment horizontal="center" vertical="center" shrinkToFit="1"/>
      <protection locked="0"/>
    </xf>
    <xf numFmtId="58" fontId="135" fillId="0" borderId="107" xfId="130" applyNumberFormat="1" applyBorder="1" applyAlignment="1" applyProtection="1">
      <alignment horizontal="center" vertical="center" shrinkToFit="1"/>
      <protection locked="0"/>
    </xf>
    <xf numFmtId="0" fontId="135" fillId="33" borderId="107" xfId="130" applyFill="1" applyBorder="1" applyAlignment="1" applyProtection="1">
      <alignment horizontal="center" vertical="center"/>
      <protection locked="0"/>
    </xf>
    <xf numFmtId="0" fontId="135" fillId="0" borderId="0" xfId="130" applyAlignment="1">
      <alignment vertical="center" shrinkToFit="1"/>
    </xf>
    <xf numFmtId="0" fontId="135" fillId="0" borderId="51" xfId="130" applyBorder="1" applyAlignment="1">
      <alignment vertical="center" shrinkToFit="1"/>
    </xf>
    <xf numFmtId="0" fontId="135" fillId="0" borderId="129" xfId="130" applyBorder="1" applyAlignment="1" applyProtection="1">
      <alignment horizontal="center" vertical="center" shrinkToFit="1"/>
      <protection locked="0"/>
    </xf>
    <xf numFmtId="0" fontId="135" fillId="0" borderId="46" xfId="130" applyBorder="1" applyAlignment="1" applyProtection="1">
      <alignment horizontal="center" vertical="center" shrinkToFit="1"/>
      <protection locked="0"/>
    </xf>
    <xf numFmtId="0" fontId="135" fillId="0" borderId="74" xfId="130" applyBorder="1" applyAlignment="1" applyProtection="1">
      <alignment horizontal="center" vertical="center" shrinkToFit="1"/>
      <protection locked="0"/>
    </xf>
    <xf numFmtId="0" fontId="135" fillId="0" borderId="115" xfId="130" applyBorder="1" applyAlignment="1" applyProtection="1">
      <alignment horizontal="center" vertical="center" shrinkToFit="1"/>
      <protection locked="0"/>
    </xf>
    <xf numFmtId="0" fontId="135" fillId="0" borderId="0" xfId="130" applyAlignment="1" applyProtection="1">
      <alignment horizontal="center" vertical="center" shrinkToFit="1"/>
      <protection locked="0"/>
    </xf>
    <xf numFmtId="0" fontId="135" fillId="0" borderId="51" xfId="130" applyBorder="1" applyAlignment="1" applyProtection="1">
      <alignment horizontal="center" vertical="center" shrinkToFit="1"/>
      <protection locked="0"/>
    </xf>
    <xf numFmtId="0" fontId="135" fillId="0" borderId="130" xfId="130" applyBorder="1" applyAlignment="1" applyProtection="1">
      <alignment horizontal="center" vertical="center" shrinkToFit="1"/>
      <protection locked="0"/>
    </xf>
    <xf numFmtId="0" fontId="135" fillId="0" borderId="47" xfId="130" applyBorder="1" applyAlignment="1" applyProtection="1">
      <alignment horizontal="center" vertical="center" shrinkToFit="1"/>
      <protection locked="0"/>
    </xf>
    <xf numFmtId="0" fontId="135"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5"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5" fillId="0" borderId="0" xfId="143" applyAlignment="1">
      <alignment vertical="center"/>
    </xf>
    <xf numFmtId="0" fontId="5" fillId="0" borderId="0" xfId="143" applyFont="1" applyAlignment="1">
      <alignment horizontal="center" vertical="center"/>
    </xf>
    <xf numFmtId="0" fontId="135"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8" fillId="36" borderId="12" xfId="143" applyNumberFormat="1" applyFont="1" applyFill="1" applyBorder="1" applyAlignment="1">
      <alignment horizontal="center"/>
    </xf>
    <xf numFmtId="177" fontId="118" fillId="36" borderId="0" xfId="143" applyNumberFormat="1" applyFont="1" applyFill="1" applyAlignment="1">
      <alignment horizontal="center"/>
    </xf>
    <xf numFmtId="177" fontId="118" fillId="36" borderId="15" xfId="143" applyNumberFormat="1" applyFont="1" applyFill="1" applyBorder="1" applyAlignment="1">
      <alignment horizontal="center"/>
    </xf>
    <xf numFmtId="177" fontId="118" fillId="36" borderId="13" xfId="143" applyNumberFormat="1" applyFont="1" applyFill="1" applyBorder="1" applyAlignment="1">
      <alignment horizontal="center"/>
    </xf>
    <xf numFmtId="177" fontId="118" fillId="36" borderId="55" xfId="143" applyNumberFormat="1" applyFont="1" applyFill="1" applyBorder="1" applyAlignment="1">
      <alignment horizontal="center"/>
    </xf>
    <xf numFmtId="177" fontId="118"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5" fillId="0" borderId="55" xfId="143" applyBorder="1" applyAlignment="1">
      <alignment horizontal="center" vertical="center" shrinkToFit="1"/>
    </xf>
    <xf numFmtId="0" fontId="135"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8" fillId="35" borderId="10" xfId="143" applyFont="1" applyFill="1" applyBorder="1" applyAlignment="1">
      <alignment horizontal="center" vertical="center" wrapText="1"/>
    </xf>
    <xf numFmtId="0" fontId="118"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8" fillId="0" borderId="50" xfId="143" applyFont="1" applyBorder="1" applyAlignment="1">
      <alignment horizontal="left" vertical="center" wrapText="1"/>
    </xf>
    <xf numFmtId="0" fontId="118"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5" fillId="0" borderId="107" xfId="133" applyBorder="1" applyAlignment="1" applyProtection="1">
      <alignment horizontal="center" vertical="center" shrinkToFit="1"/>
      <protection locked="0"/>
    </xf>
    <xf numFmtId="0" fontId="135" fillId="33" borderId="107" xfId="133" applyFill="1" applyBorder="1" applyAlignment="1" applyProtection="1">
      <alignment horizontal="center" vertical="center" shrinkToFit="1"/>
      <protection locked="0"/>
    </xf>
    <xf numFmtId="0" fontId="135"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5"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5" fillId="0" borderId="142" xfId="133" applyNumberFormat="1" applyBorder="1" applyAlignment="1" applyProtection="1">
      <alignment horizontal="center" vertical="center" shrinkToFit="1"/>
      <protection locked="0"/>
    </xf>
    <xf numFmtId="58" fontId="135"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5" fillId="0" borderId="0" xfId="133" applyAlignment="1">
      <alignment vertical="center" shrinkToFit="1"/>
    </xf>
    <xf numFmtId="0" fontId="135" fillId="0" borderId="51" xfId="133" applyBorder="1" applyAlignment="1">
      <alignment vertical="center" shrinkToFit="1"/>
    </xf>
    <xf numFmtId="0" fontId="135" fillId="0" borderId="129" xfId="133" applyBorder="1" applyAlignment="1">
      <alignment horizontal="center" vertical="center" shrinkToFit="1"/>
    </xf>
    <xf numFmtId="0" fontId="135" fillId="0" borderId="46" xfId="133" applyBorder="1" applyAlignment="1">
      <alignment horizontal="center" vertical="center" shrinkToFit="1"/>
    </xf>
    <xf numFmtId="0" fontId="135" fillId="0" borderId="74" xfId="133" applyBorder="1" applyAlignment="1">
      <alignment horizontal="center" vertical="center" shrinkToFit="1"/>
    </xf>
    <xf numFmtId="0" fontId="135" fillId="0" borderId="115" xfId="133" applyBorder="1" applyAlignment="1">
      <alignment horizontal="center" vertical="center" shrinkToFit="1"/>
    </xf>
    <xf numFmtId="0" fontId="135" fillId="0" borderId="0" xfId="133" applyAlignment="1">
      <alignment horizontal="center" vertical="center" shrinkToFit="1"/>
    </xf>
    <xf numFmtId="0" fontId="135" fillId="0" borderId="51" xfId="133" applyBorder="1" applyAlignment="1">
      <alignment horizontal="center" vertical="center" shrinkToFit="1"/>
    </xf>
    <xf numFmtId="0" fontId="135" fillId="0" borderId="130" xfId="133" applyBorder="1" applyAlignment="1">
      <alignment horizontal="center" vertical="center" shrinkToFit="1"/>
    </xf>
    <xf numFmtId="0" fontId="135" fillId="0" borderId="47" xfId="133" applyBorder="1" applyAlignment="1">
      <alignment horizontal="center" vertical="center" shrinkToFit="1"/>
    </xf>
    <xf numFmtId="0" fontId="135"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5"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8" fillId="36" borderId="12" xfId="144" applyNumberFormat="1" applyFont="1" applyFill="1" applyBorder="1" applyAlignment="1">
      <alignment horizontal="center"/>
    </xf>
    <xf numFmtId="177" fontId="118" fillId="36" borderId="0" xfId="144" applyNumberFormat="1" applyFont="1" applyFill="1" applyAlignment="1">
      <alignment horizontal="center"/>
    </xf>
    <xf numFmtId="177" fontId="118" fillId="36" borderId="15" xfId="144" applyNumberFormat="1" applyFont="1" applyFill="1" applyBorder="1" applyAlignment="1">
      <alignment horizontal="center"/>
    </xf>
    <xf numFmtId="177" fontId="118" fillId="36" borderId="13" xfId="144" applyNumberFormat="1" applyFont="1" applyFill="1" applyBorder="1" applyAlignment="1">
      <alignment horizontal="center"/>
    </xf>
    <xf numFmtId="177" fontId="118" fillId="36" borderId="55" xfId="144" applyNumberFormat="1" applyFont="1" applyFill="1" applyBorder="1" applyAlignment="1">
      <alignment horizontal="center"/>
    </xf>
    <xf numFmtId="177" fontId="118"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8" fillId="35" borderId="10" xfId="144" applyFont="1" applyFill="1" applyBorder="1" applyAlignment="1">
      <alignment horizontal="center" vertical="center" wrapText="1"/>
    </xf>
    <xf numFmtId="0" fontId="118"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8"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8" fillId="36" borderId="12" xfId="145" applyNumberFormat="1" applyFont="1" applyFill="1" applyBorder="1" applyAlignment="1">
      <alignment horizontal="center"/>
    </xf>
    <xf numFmtId="177" fontId="118" fillId="36" borderId="0" xfId="145" applyNumberFormat="1" applyFont="1" applyFill="1" applyAlignment="1">
      <alignment horizontal="center"/>
    </xf>
    <xf numFmtId="177" fontId="118" fillId="36" borderId="15" xfId="145" applyNumberFormat="1" applyFont="1" applyFill="1" applyBorder="1" applyAlignment="1">
      <alignment horizontal="center"/>
    </xf>
    <xf numFmtId="177" fontId="118" fillId="36" borderId="13" xfId="145" applyNumberFormat="1" applyFont="1" applyFill="1" applyBorder="1" applyAlignment="1">
      <alignment horizontal="center"/>
    </xf>
    <xf numFmtId="177" fontId="118" fillId="36" borderId="55" xfId="145" applyNumberFormat="1" applyFont="1" applyFill="1" applyBorder="1" applyAlignment="1">
      <alignment horizontal="center"/>
    </xf>
    <xf numFmtId="177" fontId="118"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8" fillId="35" borderId="10" xfId="145" applyFont="1" applyFill="1" applyBorder="1" applyAlignment="1">
      <alignment horizontal="center" vertical="center" wrapText="1"/>
    </xf>
    <xf numFmtId="0" fontId="118"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8"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5" fillId="36" borderId="0" xfId="151" applyFill="1" applyAlignment="1">
      <alignment vertical="center" shrinkToFit="1"/>
    </xf>
    <xf numFmtId="0" fontId="135"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5"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8"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80"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80"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5"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5"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5" fillId="0" borderId="0" xfId="125" applyAlignment="1">
      <alignment vertical="center" shrinkToFit="1"/>
    </xf>
    <xf numFmtId="0" fontId="68"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80"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5"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5"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70"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5"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2"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3"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5" fillId="0" borderId="94" xfId="136" applyBorder="1" applyAlignment="1">
      <alignment horizontal="distributed" vertical="top"/>
    </xf>
    <xf numFmtId="0" fontId="135"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3"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9" fillId="0" borderId="0" xfId="123" applyFont="1" applyAlignment="1">
      <alignment horizontal="right" vertical="top"/>
    </xf>
    <xf numFmtId="0" fontId="86" fillId="0" borderId="0" xfId="123" applyFont="1" applyAlignment="1">
      <alignment horizontal="right" vertical="top"/>
    </xf>
    <xf numFmtId="0" fontId="89" fillId="0" borderId="138" xfId="123" applyFont="1" applyBorder="1" applyAlignment="1">
      <alignment horizontal="center" vertical="center"/>
    </xf>
    <xf numFmtId="0" fontId="89" fillId="0" borderId="131" xfId="123" applyFont="1" applyBorder="1" applyAlignment="1">
      <alignment horizontal="center" vertical="center"/>
    </xf>
    <xf numFmtId="0" fontId="89" fillId="0" borderId="203" xfId="123" applyFont="1" applyBorder="1" applyAlignment="1">
      <alignment horizontal="center" vertical="center"/>
    </xf>
    <xf numFmtId="0" fontId="89" fillId="0" borderId="139" xfId="123" applyFont="1" applyBorder="1" applyAlignment="1">
      <alignment horizontal="center" vertical="center"/>
    </xf>
    <xf numFmtId="0" fontId="89" fillId="0" borderId="11" xfId="123" applyFont="1" applyBorder="1" applyAlignment="1">
      <alignment horizontal="center" vertical="center"/>
    </xf>
    <xf numFmtId="0" fontId="89" fillId="0" borderId="86" xfId="123" applyFont="1" applyBorder="1" applyAlignment="1">
      <alignment horizontal="center" vertical="center"/>
    </xf>
    <xf numFmtId="0" fontId="89" fillId="0" borderId="139" xfId="123" applyFont="1" applyBorder="1" applyAlignment="1">
      <alignment horizontal="center" vertical="center" wrapText="1"/>
    </xf>
    <xf numFmtId="0" fontId="89" fillId="0" borderId="11" xfId="123" applyFont="1" applyBorder="1" applyAlignment="1">
      <alignment horizontal="center" vertical="center" wrapText="1"/>
    </xf>
    <xf numFmtId="0" fontId="89" fillId="0" borderId="86" xfId="123" applyFont="1" applyBorder="1" applyAlignment="1">
      <alignment horizontal="center" vertical="center" wrapText="1"/>
    </xf>
    <xf numFmtId="0" fontId="89" fillId="0" borderId="195" xfId="123" applyFont="1" applyBorder="1" applyAlignment="1">
      <alignment horizontal="center" vertical="center"/>
    </xf>
    <xf numFmtId="0" fontId="89" fillId="0" borderId="60" xfId="123" applyFont="1" applyBorder="1" applyAlignment="1">
      <alignment horizontal="center" vertical="center"/>
    </xf>
    <xf numFmtId="0" fontId="89" fillId="0" borderId="61" xfId="123" applyFont="1" applyBorder="1" applyAlignment="1">
      <alignment horizontal="center" vertical="center"/>
    </xf>
    <xf numFmtId="0" fontId="89" fillId="0" borderId="10" xfId="123" applyFont="1" applyBorder="1" applyAlignment="1">
      <alignment horizontal="center" vertical="center" wrapText="1"/>
    </xf>
    <xf numFmtId="0" fontId="89" fillId="0" borderId="14" xfId="123" applyFont="1" applyBorder="1" applyAlignment="1">
      <alignment horizontal="center" vertical="center" wrapText="1"/>
    </xf>
    <xf numFmtId="0" fontId="89" fillId="0" borderId="100" xfId="123" applyFont="1" applyBorder="1" applyAlignment="1">
      <alignment horizontal="center" vertical="center" wrapText="1"/>
    </xf>
    <xf numFmtId="0" fontId="89" fillId="0" borderId="101" xfId="123" applyFont="1" applyBorder="1" applyAlignment="1">
      <alignment horizontal="center" vertical="center" wrapText="1"/>
    </xf>
    <xf numFmtId="0" fontId="89" fillId="0" borderId="10" xfId="123" applyFont="1" applyBorder="1" applyAlignment="1">
      <alignment horizontal="center" vertical="center"/>
    </xf>
    <xf numFmtId="0" fontId="89" fillId="0" borderId="14" xfId="123" applyFont="1" applyBorder="1" applyAlignment="1">
      <alignment horizontal="center" vertical="center"/>
    </xf>
    <xf numFmtId="0" fontId="89" fillId="0" borderId="100" xfId="123" applyFont="1" applyBorder="1" applyAlignment="1">
      <alignment horizontal="center" vertical="center"/>
    </xf>
    <xf numFmtId="0" fontId="89" fillId="0" borderId="101" xfId="123" applyFont="1" applyBorder="1" applyAlignment="1">
      <alignment horizontal="center" vertical="center"/>
    </xf>
    <xf numFmtId="0" fontId="89" fillId="0" borderId="48" xfId="123" applyFont="1" applyBorder="1" applyAlignment="1">
      <alignment horizontal="center" vertical="center"/>
    </xf>
    <xf numFmtId="0" fontId="89" fillId="0" borderId="104" xfId="123" applyFont="1" applyBorder="1" applyAlignment="1">
      <alignment horizontal="center" vertical="center"/>
    </xf>
    <xf numFmtId="0" fontId="89" fillId="0" borderId="32" xfId="123" applyFont="1" applyBorder="1" applyAlignment="1">
      <alignment horizontal="center" vertical="center"/>
    </xf>
    <xf numFmtId="0" fontId="89" fillId="0" borderId="202" xfId="123" applyFont="1" applyBorder="1" applyAlignment="1">
      <alignment horizontal="center" vertical="center"/>
    </xf>
    <xf numFmtId="0" fontId="89" fillId="0" borderId="91" xfId="123" applyFont="1" applyBorder="1" applyAlignment="1">
      <alignment horizontal="center" vertical="top" textRotation="255"/>
    </xf>
    <xf numFmtId="0" fontId="89" fillId="0" borderId="95" xfId="123" applyFont="1" applyBorder="1" applyAlignment="1">
      <alignment horizontal="center" vertical="top" textRotation="255"/>
    </xf>
    <xf numFmtId="0" fontId="89" fillId="0" borderId="98" xfId="123" applyFont="1" applyBorder="1" applyAlignment="1">
      <alignment horizontal="center" vertical="top" textRotation="255"/>
    </xf>
    <xf numFmtId="0" fontId="89" fillId="0" borderId="90" xfId="123" applyFont="1" applyBorder="1" applyAlignment="1">
      <alignment horizontal="distributed" vertical="top" wrapText="1"/>
    </xf>
    <xf numFmtId="0" fontId="89" fillId="0" borderId="94" xfId="123" applyFont="1" applyBorder="1" applyAlignment="1">
      <alignment horizontal="distributed" vertical="top" wrapText="1"/>
    </xf>
    <xf numFmtId="0" fontId="85" fillId="0" borderId="94" xfId="123" applyBorder="1" applyAlignment="1">
      <alignment horizontal="distributed" vertical="top" wrapText="1"/>
    </xf>
    <xf numFmtId="0" fontId="85" fillId="0" borderId="84" xfId="123" applyBorder="1" applyAlignment="1">
      <alignment horizontal="distributed" vertical="top" wrapText="1"/>
    </xf>
    <xf numFmtId="0" fontId="89" fillId="0" borderId="99" xfId="123" applyFont="1" applyBorder="1" applyAlignment="1">
      <alignment horizontal="left" vertical="top"/>
    </xf>
    <xf numFmtId="0" fontId="89" fillId="0" borderId="15" xfId="123" applyFont="1" applyBorder="1" applyAlignment="1">
      <alignment horizontal="left" vertical="top"/>
    </xf>
    <xf numFmtId="0" fontId="90" fillId="0" borderId="205" xfId="123" applyFont="1" applyBorder="1" applyAlignment="1">
      <alignment horizontal="left" vertical="top"/>
    </xf>
    <xf numFmtId="0" fontId="90" fillId="0" borderId="51" xfId="123" applyFont="1" applyBorder="1" applyAlignment="1">
      <alignment horizontal="left" vertical="top"/>
    </xf>
    <xf numFmtId="0" fontId="89" fillId="0" borderId="94" xfId="123" applyFont="1" applyBorder="1" applyAlignment="1">
      <alignment horizontal="center" vertical="top" wrapText="1"/>
    </xf>
    <xf numFmtId="0" fontId="89" fillId="0" borderId="56" xfId="123" applyFont="1" applyBorder="1" applyAlignment="1">
      <alignment horizontal="distributed" vertical="top" wrapText="1"/>
    </xf>
    <xf numFmtId="0" fontId="89" fillId="0" borderId="14" xfId="123" applyFont="1" applyBorder="1" applyAlignment="1">
      <alignment horizontal="left" vertical="top"/>
    </xf>
    <xf numFmtId="0" fontId="90" fillId="0" borderId="48" xfId="123" applyFont="1" applyBorder="1" applyAlignment="1">
      <alignment horizontal="left" vertical="top" wrapText="1"/>
    </xf>
    <xf numFmtId="0" fontId="90" fillId="0" borderId="51" xfId="123" applyFont="1" applyBorder="1" applyAlignment="1">
      <alignment horizontal="left" vertical="top" wrapText="1"/>
    </xf>
    <xf numFmtId="0" fontId="89" fillId="0" borderId="11" xfId="123" applyFont="1" applyBorder="1" applyAlignment="1">
      <alignment horizontal="distributed" vertical="top" wrapText="1"/>
    </xf>
    <xf numFmtId="0" fontId="85" fillId="0" borderId="11" xfId="123" applyBorder="1" applyAlignment="1">
      <alignment horizontal="distributed" vertical="top" wrapText="1"/>
    </xf>
    <xf numFmtId="0" fontId="85" fillId="0" borderId="11" xfId="123" applyBorder="1" applyAlignment="1">
      <alignment vertical="top" wrapText="1"/>
    </xf>
    <xf numFmtId="0" fontId="85" fillId="0" borderId="206" xfId="123" applyBorder="1" applyAlignment="1">
      <alignment vertical="top" wrapText="1"/>
    </xf>
    <xf numFmtId="0" fontId="90" fillId="0" borderId="117" xfId="123" applyFont="1" applyBorder="1" applyAlignment="1">
      <alignment horizontal="left" vertical="top" wrapText="1"/>
    </xf>
    <xf numFmtId="0" fontId="90" fillId="0" borderId="108" xfId="123" applyFont="1" applyBorder="1" applyAlignment="1">
      <alignment horizontal="left" vertical="top" wrapText="1"/>
    </xf>
    <xf numFmtId="0" fontId="89" fillId="0" borderId="84" xfId="123" applyFont="1" applyBorder="1" applyAlignment="1">
      <alignment horizontal="distributed" vertical="top" wrapText="1"/>
    </xf>
    <xf numFmtId="0" fontId="89" fillId="0" borderId="90" xfId="123" applyFont="1" applyBorder="1" applyAlignment="1">
      <alignment horizontal="center" vertical="top"/>
    </xf>
    <xf numFmtId="0" fontId="89" fillId="0" borderId="94" xfId="123" applyFont="1" applyBorder="1" applyAlignment="1">
      <alignment horizontal="center" vertical="top"/>
    </xf>
    <xf numFmtId="0" fontId="89" fillId="0" borderId="84" xfId="123" applyFont="1" applyBorder="1" applyAlignment="1">
      <alignment horizontal="center" vertical="top"/>
    </xf>
    <xf numFmtId="0" fontId="89" fillId="0" borderId="204" xfId="123" applyFont="1" applyBorder="1" applyAlignment="1">
      <alignment horizontal="center" vertical="top"/>
    </xf>
    <xf numFmtId="0" fontId="89" fillId="0" borderId="109" xfId="123" applyFont="1" applyBorder="1" applyAlignment="1">
      <alignment horizontal="center" vertical="top"/>
    </xf>
    <xf numFmtId="0" fontId="89" fillId="0" borderId="110" xfId="123" applyFont="1" applyBorder="1" applyAlignment="1">
      <alignment horizontal="center" vertical="top"/>
    </xf>
    <xf numFmtId="0" fontId="89" fillId="0" borderId="22" xfId="123" applyFont="1" applyBorder="1" applyAlignment="1">
      <alignment horizontal="left" vertical="top"/>
    </xf>
    <xf numFmtId="0" fontId="90" fillId="0" borderId="64" xfId="123" applyFont="1" applyBorder="1" applyAlignment="1">
      <alignment horizontal="left" vertical="top" wrapText="1"/>
    </xf>
    <xf numFmtId="0" fontId="89" fillId="0" borderId="56" xfId="123" applyFont="1" applyBorder="1" applyAlignment="1">
      <alignment horizontal="center" vertical="top"/>
    </xf>
    <xf numFmtId="0" fontId="89" fillId="0" borderId="200" xfId="123" applyFont="1" applyBorder="1" applyAlignment="1">
      <alignment horizontal="center" vertical="top"/>
    </xf>
    <xf numFmtId="0" fontId="89" fillId="0" borderId="201" xfId="123" applyFont="1" applyBorder="1" applyAlignment="1">
      <alignment horizontal="center" vertical="top"/>
    </xf>
    <xf numFmtId="0" fontId="89" fillId="0" borderId="97" xfId="123" applyFont="1" applyBorder="1" applyAlignment="1">
      <alignment horizontal="center" vertical="top"/>
    </xf>
    <xf numFmtId="0" fontId="89" fillId="0" borderId="96" xfId="123" applyFont="1" applyBorder="1" applyAlignment="1">
      <alignment horizontal="left" vertical="top"/>
    </xf>
    <xf numFmtId="0" fontId="90" fillId="0" borderId="49" xfId="123" applyFont="1" applyBorder="1" applyAlignment="1">
      <alignment horizontal="left" vertical="top" wrapText="1"/>
    </xf>
    <xf numFmtId="0" fontId="90"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2"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90" fillId="0" borderId="205" xfId="135" applyFont="1" applyBorder="1" applyAlignment="1">
      <alignment horizontal="left" vertical="top" wrapText="1"/>
    </xf>
    <xf numFmtId="0" fontId="90" fillId="0" borderId="51" xfId="135" applyFont="1" applyBorder="1" applyAlignment="1">
      <alignment horizontal="left" vertical="top" wrapText="1"/>
    </xf>
    <xf numFmtId="0" fontId="89" fillId="0" borderId="0" xfId="135" applyFont="1" applyAlignment="1">
      <alignment horizontal="right" vertical="top"/>
    </xf>
    <xf numFmtId="0" fontId="86" fillId="0" borderId="0" xfId="135" applyFont="1" applyAlignment="1">
      <alignment horizontal="right" vertical="top"/>
    </xf>
    <xf numFmtId="0" fontId="89" fillId="0" borderId="138" xfId="135" applyFont="1" applyBorder="1" applyAlignment="1">
      <alignment horizontal="center" vertical="center"/>
    </xf>
    <xf numFmtId="0" fontId="89" fillId="0" borderId="131" xfId="135" applyFont="1" applyBorder="1" applyAlignment="1">
      <alignment horizontal="center" vertical="center"/>
    </xf>
    <xf numFmtId="0" fontId="89" fillId="0" borderId="203" xfId="135" applyFont="1" applyBorder="1" applyAlignment="1">
      <alignment horizontal="center" vertical="center"/>
    </xf>
    <xf numFmtId="0" fontId="89" fillId="0" borderId="139" xfId="135" applyFont="1" applyBorder="1" applyAlignment="1">
      <alignment horizontal="center" vertical="center"/>
    </xf>
    <xf numFmtId="0" fontId="89" fillId="0" borderId="11" xfId="135" applyFont="1" applyBorder="1" applyAlignment="1">
      <alignment horizontal="center" vertical="center"/>
    </xf>
    <xf numFmtId="0" fontId="89" fillId="0" borderId="86" xfId="135" applyFont="1" applyBorder="1" applyAlignment="1">
      <alignment horizontal="center" vertical="center"/>
    </xf>
    <xf numFmtId="0" fontId="89" fillId="0" borderId="195" xfId="135" applyFont="1" applyBorder="1" applyAlignment="1">
      <alignment horizontal="center" vertical="center"/>
    </xf>
    <xf numFmtId="0" fontId="89" fillId="0" borderId="60" xfId="135" applyFont="1" applyBorder="1" applyAlignment="1">
      <alignment horizontal="center" vertical="center"/>
    </xf>
    <xf numFmtId="0" fontId="89" fillId="0" borderId="61" xfId="135" applyFont="1" applyBorder="1" applyAlignment="1">
      <alignment horizontal="center" vertical="center"/>
    </xf>
    <xf numFmtId="0" fontId="89" fillId="0" borderId="10" xfId="135" applyFont="1" applyBorder="1" applyAlignment="1">
      <alignment horizontal="center" vertical="center" wrapText="1"/>
    </xf>
    <xf numFmtId="0" fontId="89" fillId="0" borderId="14" xfId="135" applyFont="1" applyBorder="1" applyAlignment="1">
      <alignment horizontal="center" vertical="center" wrapText="1"/>
    </xf>
    <xf numFmtId="0" fontId="89" fillId="0" borderId="100" xfId="135" applyFont="1" applyBorder="1" applyAlignment="1">
      <alignment horizontal="center" vertical="center" wrapText="1"/>
    </xf>
    <xf numFmtId="0" fontId="89" fillId="0" borderId="101" xfId="135" applyFont="1" applyBorder="1" applyAlignment="1">
      <alignment horizontal="center" vertical="center" wrapText="1"/>
    </xf>
    <xf numFmtId="0" fontId="89" fillId="0" borderId="10" xfId="135" applyFont="1" applyBorder="1" applyAlignment="1">
      <alignment horizontal="center" vertical="center"/>
    </xf>
    <xf numFmtId="0" fontId="89" fillId="0" borderId="14" xfId="135" applyFont="1" applyBorder="1" applyAlignment="1">
      <alignment horizontal="center" vertical="center"/>
    </xf>
    <xf numFmtId="0" fontId="89" fillId="0" borderId="100" xfId="135" applyFont="1" applyBorder="1" applyAlignment="1">
      <alignment horizontal="center" vertical="center"/>
    </xf>
    <xf numFmtId="0" fontId="89" fillId="0" borderId="101" xfId="135" applyFont="1" applyBorder="1" applyAlignment="1">
      <alignment horizontal="center" vertical="center"/>
    </xf>
    <xf numFmtId="0" fontId="89" fillId="0" borderId="48" xfId="135" applyFont="1" applyBorder="1" applyAlignment="1">
      <alignment horizontal="center" vertical="center"/>
    </xf>
    <xf numFmtId="0" fontId="89" fillId="0" borderId="104" xfId="135" applyFont="1" applyBorder="1" applyAlignment="1">
      <alignment horizontal="center" vertical="center"/>
    </xf>
    <xf numFmtId="0" fontId="89" fillId="0" borderId="32" xfId="135" applyFont="1" applyBorder="1" applyAlignment="1">
      <alignment horizontal="center" vertical="center"/>
    </xf>
    <xf numFmtId="0" fontId="89" fillId="0" borderId="202" xfId="135" applyFont="1" applyBorder="1" applyAlignment="1">
      <alignment horizontal="center" vertical="center"/>
    </xf>
    <xf numFmtId="0" fontId="89" fillId="0" borderId="91" xfId="135" applyFont="1" applyBorder="1" applyAlignment="1">
      <alignment horizontal="center" vertical="top" textRotation="255"/>
    </xf>
    <xf numFmtId="0" fontId="89" fillId="0" borderId="95" xfId="135" applyFont="1" applyBorder="1" applyAlignment="1">
      <alignment horizontal="center" vertical="top" textRotation="255"/>
    </xf>
    <xf numFmtId="0" fontId="89" fillId="0" borderId="98" xfId="135" applyFont="1" applyBorder="1" applyAlignment="1">
      <alignment horizontal="center" vertical="top" textRotation="255"/>
    </xf>
    <xf numFmtId="0" fontId="89" fillId="0" borderId="90" xfId="135" applyFont="1" applyBorder="1" applyAlignment="1">
      <alignment horizontal="distributed" vertical="top" wrapText="1"/>
    </xf>
    <xf numFmtId="0" fontId="89" fillId="0" borderId="94" xfId="135" applyFont="1" applyBorder="1" applyAlignment="1">
      <alignment horizontal="distributed" vertical="top" wrapText="1"/>
    </xf>
    <xf numFmtId="0" fontId="89" fillId="0" borderId="84" xfId="135" applyFont="1" applyBorder="1" applyAlignment="1">
      <alignment horizontal="distributed" vertical="top" wrapText="1"/>
    </xf>
    <xf numFmtId="0" fontId="89" fillId="0" borderId="56" xfId="135" applyFont="1" applyBorder="1" applyAlignment="1">
      <alignment horizontal="distributed" vertical="top"/>
    </xf>
    <xf numFmtId="0" fontId="85" fillId="0" borderId="94" xfId="135" applyBorder="1" applyAlignment="1">
      <alignment horizontal="distributed" vertical="top"/>
    </xf>
    <xf numFmtId="0" fontId="89" fillId="0" borderId="99" xfId="135" applyFont="1" applyBorder="1" applyAlignment="1">
      <alignment horizontal="left" vertical="top" wrapText="1"/>
    </xf>
    <xf numFmtId="0" fontId="89" fillId="0" borderId="15" xfId="135" applyFont="1" applyBorder="1" applyAlignment="1">
      <alignment horizontal="left" vertical="top" wrapText="1"/>
    </xf>
    <xf numFmtId="0" fontId="89" fillId="0" borderId="56" xfId="135" applyFont="1" applyBorder="1" applyAlignment="1">
      <alignment horizontal="center" vertical="top"/>
    </xf>
    <xf numFmtId="0" fontId="89" fillId="0" borderId="94" xfId="135" applyFont="1" applyBorder="1" applyAlignment="1">
      <alignment horizontal="center" vertical="top"/>
    </xf>
    <xf numFmtId="0" fontId="89" fillId="0" borderId="200" xfId="135" applyFont="1" applyBorder="1" applyAlignment="1">
      <alignment horizontal="center" vertical="top"/>
    </xf>
    <xf numFmtId="0" fontId="89" fillId="0" borderId="109" xfId="135" applyFont="1" applyBorder="1" applyAlignment="1">
      <alignment horizontal="center" vertical="top"/>
    </xf>
    <xf numFmtId="0" fontId="89" fillId="0" borderId="14" xfId="135" applyFont="1" applyBorder="1" applyAlignment="1">
      <alignment horizontal="left" vertical="top" wrapText="1"/>
    </xf>
    <xf numFmtId="0" fontId="106" fillId="0" borderId="56" xfId="135" applyFont="1" applyBorder="1" applyAlignment="1">
      <alignment horizontal="distributed" vertical="top" wrapText="1"/>
    </xf>
    <xf numFmtId="0" fontId="107" fillId="0" borderId="94" xfId="135" applyFont="1" applyBorder="1" applyAlignment="1">
      <alignment horizontal="distributed" vertical="top" wrapText="1"/>
    </xf>
    <xf numFmtId="0" fontId="90" fillId="0" borderId="48" xfId="135" applyFont="1" applyBorder="1" applyAlignment="1">
      <alignment horizontal="left" vertical="top" wrapText="1"/>
    </xf>
    <xf numFmtId="0" fontId="89" fillId="0" borderId="15" xfId="135" applyFont="1" applyBorder="1" applyAlignment="1">
      <alignment horizontal="center" vertical="top"/>
    </xf>
    <xf numFmtId="0" fontId="89" fillId="0" borderId="15" xfId="135" applyFont="1" applyBorder="1" applyAlignment="1">
      <alignment horizontal="center" vertical="top" wrapText="1"/>
    </xf>
    <xf numFmtId="0" fontId="89" fillId="0" borderId="22" xfId="135" applyFont="1" applyBorder="1" applyAlignment="1">
      <alignment horizontal="center" vertical="top" wrapText="1"/>
    </xf>
    <xf numFmtId="0" fontId="90" fillId="0" borderId="64" xfId="135" applyFont="1" applyBorder="1" applyAlignment="1">
      <alignment horizontal="left" vertical="top" wrapText="1"/>
    </xf>
    <xf numFmtId="0" fontId="89" fillId="0" borderId="56" xfId="135" applyFont="1" applyBorder="1" applyAlignment="1">
      <alignment horizontal="distributed" vertical="top" wrapText="1"/>
    </xf>
    <xf numFmtId="0" fontId="89" fillId="0" borderId="97" xfId="135" applyFont="1" applyBorder="1" applyAlignment="1">
      <alignment horizontal="distributed" vertical="top" wrapText="1"/>
    </xf>
    <xf numFmtId="0" fontId="89" fillId="0" borderId="94" xfId="135" applyFont="1" applyBorder="1" applyAlignment="1">
      <alignment horizontal="distributed" vertical="top"/>
    </xf>
    <xf numFmtId="0" fontId="89" fillId="0" borderId="97" xfId="135" applyFont="1" applyBorder="1" applyAlignment="1">
      <alignment horizontal="distributed" vertical="top"/>
    </xf>
    <xf numFmtId="0" fontId="89" fillId="0" borderId="14" xfId="135" applyFont="1" applyBorder="1" applyAlignment="1">
      <alignment horizontal="center" vertical="top"/>
    </xf>
    <xf numFmtId="0" fontId="89" fillId="0" borderId="50" xfId="135" applyFont="1" applyBorder="1" applyAlignment="1">
      <alignment horizontal="distributed" vertical="top" wrapText="1"/>
    </xf>
    <xf numFmtId="0" fontId="89" fillId="0" borderId="0" xfId="135" applyFont="1" applyAlignment="1">
      <alignment horizontal="distributed" vertical="top" wrapText="1"/>
    </xf>
    <xf numFmtId="0" fontId="89" fillId="0" borderId="55" xfId="135" applyFont="1" applyBorder="1" applyAlignment="1">
      <alignment horizontal="distributed" vertical="top" wrapText="1"/>
    </xf>
    <xf numFmtId="0" fontId="89" fillId="0" borderId="14" xfId="135" applyFont="1" applyBorder="1" applyAlignment="1">
      <alignment horizontal="left" vertical="top"/>
    </xf>
    <xf numFmtId="0" fontId="89" fillId="0" borderId="15" xfId="135" applyFont="1" applyBorder="1" applyAlignment="1">
      <alignment horizontal="left" vertical="top"/>
    </xf>
    <xf numFmtId="0" fontId="89" fillId="0" borderId="97" xfId="135" applyFont="1" applyBorder="1" applyAlignment="1">
      <alignment horizontal="center" vertical="top"/>
    </xf>
    <xf numFmtId="0" fontId="89" fillId="0" borderId="201" xfId="135" applyFont="1" applyBorder="1" applyAlignment="1">
      <alignment horizontal="center" vertical="top"/>
    </xf>
    <xf numFmtId="0" fontId="89" fillId="0" borderId="96" xfId="135" applyFont="1" applyBorder="1" applyAlignment="1">
      <alignment horizontal="center" vertical="top"/>
    </xf>
    <xf numFmtId="0" fontId="90" fillId="0" borderId="79" xfId="135" applyFont="1" applyBorder="1" applyAlignment="1">
      <alignment horizontal="left" vertical="top" wrapText="1"/>
    </xf>
    <xf numFmtId="0" fontId="89" fillId="0" borderId="22" xfId="135" applyFont="1" applyBorder="1" applyAlignment="1">
      <alignment horizontal="center" vertical="top"/>
    </xf>
    <xf numFmtId="0" fontId="89" fillId="0" borderId="84" xfId="135" applyFont="1" applyBorder="1" applyAlignment="1">
      <alignment horizontal="center" vertical="top"/>
    </xf>
    <xf numFmtId="0" fontId="89" fillId="0" borderId="110" xfId="135" applyFont="1" applyBorder="1" applyAlignment="1">
      <alignment horizontal="center" vertical="top"/>
    </xf>
    <xf numFmtId="0" fontId="89" fillId="0" borderId="93" xfId="135" applyFont="1" applyBorder="1" applyAlignment="1">
      <alignment horizontal="center" vertical="top" textRotation="255"/>
    </xf>
    <xf numFmtId="0" fontId="90" fillId="0" borderId="48" xfId="135" applyFont="1" applyBorder="1" applyAlignment="1">
      <alignment horizontal="left" vertical="top"/>
    </xf>
    <xf numFmtId="0" fontId="90" fillId="0" borderId="51" xfId="135" applyFont="1" applyBorder="1" applyAlignment="1">
      <alignment horizontal="left" vertical="top"/>
    </xf>
    <xf numFmtId="0" fontId="89" fillId="0" borderId="90" xfId="135" applyFont="1" applyBorder="1" applyAlignment="1">
      <alignment horizontal="center" vertical="top"/>
    </xf>
    <xf numFmtId="0" fontId="89" fillId="0" borderId="204" xfId="135" applyFont="1" applyBorder="1" applyAlignment="1">
      <alignment horizontal="center" vertical="top"/>
    </xf>
    <xf numFmtId="0" fontId="90" fillId="0" borderId="49" xfId="135" applyFont="1" applyBorder="1" applyAlignment="1">
      <alignment horizontal="left" vertical="top" wrapText="1"/>
    </xf>
    <xf numFmtId="0" fontId="90" fillId="0" borderId="12" xfId="135" applyFont="1" applyBorder="1">
      <alignment vertical="center"/>
    </xf>
    <xf numFmtId="0" fontId="90" fillId="0" borderId="51" xfId="135" applyFont="1" applyBorder="1">
      <alignment vertical="center"/>
    </xf>
    <xf numFmtId="0" fontId="89" fillId="0" borderId="90" xfId="135" applyFont="1" applyBorder="1" applyAlignment="1">
      <alignment horizontal="distributed" vertical="center" wrapText="1"/>
    </xf>
    <xf numFmtId="0" fontId="89" fillId="0" borderId="94" xfId="135" applyFont="1" applyBorder="1" applyAlignment="1">
      <alignment horizontal="distributed" vertical="center"/>
    </xf>
    <xf numFmtId="0" fontId="90" fillId="0" borderId="12" xfId="135" applyFont="1" applyBorder="1" applyAlignment="1">
      <alignment horizontal="left" wrapText="1"/>
    </xf>
    <xf numFmtId="0" fontId="90" fillId="0" borderId="51" xfId="135" applyFont="1" applyBorder="1" applyAlignment="1">
      <alignment horizontal="left" wrapText="1"/>
    </xf>
    <xf numFmtId="0" fontId="90" fillId="0" borderId="12" xfId="135" applyFont="1" applyBorder="1" applyAlignment="1">
      <alignment horizontal="left" vertical="center"/>
    </xf>
    <xf numFmtId="0" fontId="90" fillId="0" borderId="51" xfId="135" applyFont="1" applyBorder="1" applyAlignment="1">
      <alignment horizontal="left" vertical="center"/>
    </xf>
    <xf numFmtId="0" fontId="90" fillId="0" borderId="13" xfId="135" applyFont="1" applyBorder="1">
      <alignment vertical="center"/>
    </xf>
    <xf numFmtId="0" fontId="90" fillId="0" borderId="64" xfId="135" applyFont="1" applyBorder="1">
      <alignment vertical="center"/>
    </xf>
    <xf numFmtId="0" fontId="89" fillId="0" borderId="96" xfId="135" applyFont="1" applyBorder="1" applyAlignment="1">
      <alignment horizontal="left" vertical="top"/>
    </xf>
    <xf numFmtId="0" fontId="89" fillId="0" borderId="22" xfId="135" applyFont="1" applyBorder="1" applyAlignment="1">
      <alignment horizontal="left" vertical="top" wrapText="1"/>
    </xf>
    <xf numFmtId="0" fontId="9" fillId="0" borderId="0" xfId="124" applyFont="1" applyAlignment="1">
      <alignment horizontal="right" vertical="top"/>
    </xf>
    <xf numFmtId="0" fontId="83"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3"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5" fillId="0" borderId="11" xfId="135" applyBorder="1" applyAlignment="1">
      <alignment horizontal="distributed" vertical="top" wrapText="1"/>
    </xf>
    <xf numFmtId="0" fontId="85" fillId="0" borderId="11" xfId="135" applyBorder="1" applyAlignment="1">
      <alignment vertical="top" wrapText="1"/>
    </xf>
    <xf numFmtId="0" fontId="85" fillId="0" borderId="206" xfId="135" applyBorder="1" applyAlignment="1">
      <alignment vertical="top" wrapText="1"/>
    </xf>
    <xf numFmtId="0" fontId="9" fillId="0" borderId="90" xfId="135" applyFont="1" applyBorder="1" applyAlignment="1">
      <alignment horizontal="distributed" vertical="top" wrapText="1"/>
    </xf>
    <xf numFmtId="0" fontId="85" fillId="0" borderId="94" xfId="135" applyBorder="1" applyAlignment="1">
      <alignment horizontal="distributed" vertical="top" wrapText="1"/>
    </xf>
    <xf numFmtId="0" fontId="85"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2"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5" fillId="33" borderId="0" xfId="52" applyNumberFormat="1" applyFill="1" applyAlignment="1" applyProtection="1">
      <alignment horizontal="left" vertical="center"/>
      <protection locked="0"/>
    </xf>
    <xf numFmtId="191" fontId="135"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5" fillId="0" borderId="32" xfId="52" applyBorder="1" applyAlignment="1">
      <alignment horizontal="distributed" justifyLastLine="1"/>
    </xf>
    <xf numFmtId="0" fontId="35" fillId="0" borderId="11" xfId="52" applyFont="1" applyBorder="1" applyAlignment="1">
      <alignment vertical="center"/>
    </xf>
    <xf numFmtId="0" fontId="135"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2"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2"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8"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8"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9" fillId="0" borderId="0" xfId="152" applyFont="1" applyAlignment="1">
      <alignment horizontal="center" vertical="center"/>
    </xf>
    <xf numFmtId="0" fontId="30" fillId="33" borderId="0" xfId="155" applyFont="1" applyFill="1" applyAlignment="1">
      <alignment horizontal="right" vertical="center"/>
    </xf>
    <xf numFmtId="0" fontId="135"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5" fillId="0" borderId="11" xfId="152" applyBorder="1" applyAlignment="1">
      <alignment vertical="center"/>
    </xf>
    <xf numFmtId="0" fontId="30" fillId="0" borderId="11" xfId="152" applyFont="1" applyBorder="1" applyAlignment="1">
      <alignment vertical="top"/>
    </xf>
    <xf numFmtId="0" fontId="135"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5"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5"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9"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5" fillId="0" borderId="11" xfId="128" applyBorder="1" applyAlignment="1">
      <alignment vertical="center"/>
    </xf>
    <xf numFmtId="0" fontId="30" fillId="0" borderId="11" xfId="128" applyFont="1" applyBorder="1" applyAlignment="1">
      <alignment vertical="top"/>
    </xf>
    <xf numFmtId="0" fontId="135"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5" fillId="0" borderId="32" xfId="128" applyBorder="1" applyAlignment="1">
      <alignment horizontal="distributed" justifyLastLine="1"/>
    </xf>
    <xf numFmtId="0" fontId="35" fillId="36" borderId="0" xfId="156" applyFont="1" applyFill="1" applyAlignment="1">
      <alignment horizontal="left" vertical="top" wrapText="1"/>
    </xf>
    <xf numFmtId="0" fontId="110"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10"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10"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3"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5" fillId="0" borderId="0" xfId="138" applyAlignment="1">
      <alignment vertical="center" shrinkToFit="1"/>
    </xf>
    <xf numFmtId="0" fontId="116" fillId="0" borderId="0" xfId="138" applyFont="1" applyAlignment="1">
      <alignment horizontal="center" vertical="center"/>
    </xf>
    <xf numFmtId="0" fontId="32" fillId="36" borderId="0" xfId="138" applyFont="1" applyFill="1" applyAlignment="1">
      <alignment horizontal="left" vertical="top" wrapText="1"/>
    </xf>
    <xf numFmtId="0" fontId="117" fillId="33" borderId="0" xfId="138" applyFont="1" applyFill="1" applyAlignment="1">
      <alignment horizontal="center" vertical="center"/>
    </xf>
    <xf numFmtId="0" fontId="110"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7" fillId="0" borderId="85" xfId="138" applyFont="1" applyBorder="1" applyAlignment="1">
      <alignment horizontal="center" vertical="center"/>
    </xf>
    <xf numFmtId="0" fontId="117"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4" fillId="0" borderId="0" xfId="0" applyFont="1" applyAlignment="1">
      <alignment horizontal="center" vertical="center"/>
    </xf>
    <xf numFmtId="0" fontId="30" fillId="36" borderId="0" xfId="0" applyFont="1" applyFill="1" applyAlignment="1">
      <alignment horizontal="left" vertical="top" wrapText="1"/>
    </xf>
    <xf numFmtId="183" fontId="115"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2" fillId="46" borderId="0" xfId="0" applyNumberFormat="1" applyFont="1" applyFill="1" applyAlignment="1" applyProtection="1">
      <alignment horizontal="center" vertical="center" shrinkToFit="1"/>
      <protection locked="0"/>
    </xf>
    <xf numFmtId="0" fontId="32" fillId="46" borderId="0" xfId="0" applyNumberFormat="1" applyFont="1" applyFill="1" applyAlignment="1" applyProtection="1">
      <alignment horizontal="center" vertical="center" shrinkToFit="1"/>
      <protection locked="0" hidden="1"/>
    </xf>
    <xf numFmtId="0" fontId="32" fillId="46" borderId="55" xfId="0" applyNumberFormat="1" applyFont="1" applyFill="1" applyBorder="1" applyAlignment="1" applyProtection="1">
      <alignment horizontal="center" vertical="center" shrinkToFit="1"/>
      <protection locked="0" hidden="1"/>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5106</v>
      </c>
      <c r="C1" s="16" t="s">
        <v>501</v>
      </c>
      <c r="D1" s="2276" t="s">
        <v>2520</v>
      </c>
      <c r="E1" s="2276"/>
      <c r="F1" s="191" t="s">
        <v>2519</v>
      </c>
      <c r="G1" s="15" t="s">
        <v>2884</v>
      </c>
      <c r="H1" s="15" t="s">
        <v>3533</v>
      </c>
      <c r="I1" s="15" t="s">
        <v>3690</v>
      </c>
      <c r="J1" s="15" t="s">
        <v>5956</v>
      </c>
      <c r="K1" s="15" t="s">
        <v>3983</v>
      </c>
      <c r="L1" s="15" t="s">
        <v>3984</v>
      </c>
      <c r="M1" s="15" t="s">
        <v>4091</v>
      </c>
      <c r="N1" s="15" t="s">
        <v>3534</v>
      </c>
      <c r="O1" s="15" t="s">
        <v>3535</v>
      </c>
      <c r="P1" s="15" t="s">
        <v>3002</v>
      </c>
      <c r="Q1" s="15" t="s">
        <v>3537</v>
      </c>
      <c r="R1" s="15" t="s">
        <v>3538</v>
      </c>
      <c r="S1" s="15" t="s">
        <v>3539</v>
      </c>
      <c r="T1" s="15" t="s">
        <v>3540</v>
      </c>
      <c r="U1" s="15" t="s">
        <v>3083</v>
      </c>
      <c r="V1" s="15" t="s">
        <v>3103</v>
      </c>
      <c r="W1" s="15" t="s">
        <v>3541</v>
      </c>
      <c r="X1" s="15" t="s">
        <v>3542</v>
      </c>
      <c r="Y1" s="15" t="s">
        <v>3543</v>
      </c>
      <c r="Z1" s="15" t="s">
        <v>3544</v>
      </c>
      <c r="AA1" s="15" t="s">
        <v>4751</v>
      </c>
      <c r="AB1" s="15" t="s">
        <v>5849</v>
      </c>
      <c r="AC1" s="15" t="s">
        <v>5850</v>
      </c>
      <c r="AD1" s="15" t="s">
        <v>3545</v>
      </c>
      <c r="AE1" s="15" t="s">
        <v>3546</v>
      </c>
      <c r="AF1" s="15" t="s">
        <v>3547</v>
      </c>
      <c r="AG1" s="15" t="s">
        <v>3548</v>
      </c>
      <c r="AH1" s="15" t="s">
        <v>4758</v>
      </c>
      <c r="AI1" s="15" t="s">
        <v>4759</v>
      </c>
      <c r="AJ1" s="15" t="s">
        <v>4752</v>
      </c>
      <c r="AK1" s="15" t="s">
        <v>4760</v>
      </c>
      <c r="AL1" s="15" t="s">
        <v>4805</v>
      </c>
      <c r="AM1" s="15" t="s">
        <v>4806</v>
      </c>
      <c r="AN1" s="15" t="s">
        <v>4807</v>
      </c>
      <c r="AO1" s="15" t="s">
        <v>4761</v>
      </c>
      <c r="AP1" s="15" t="s">
        <v>4089</v>
      </c>
      <c r="AQ1" s="15" t="s">
        <v>4090</v>
      </c>
      <c r="AR1" s="15" t="s">
        <v>4424</v>
      </c>
      <c r="AS1" s="15" t="s">
        <v>2523</v>
      </c>
    </row>
    <row r="2" spans="1:45" ht="14.25" customHeight="1">
      <c r="G2" s="191">
        <f t="shared" ref="G2:AS2" si="0">IF(cst__output_sheetname=G1, 1, 0)</f>
        <v>0</v>
      </c>
      <c r="H2" s="191">
        <f t="shared" si="0"/>
        <v>1</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4762</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-2</v>
      </c>
      <c r="D14" s="15">
        <f t="shared" si="6"/>
        <v>-2</v>
      </c>
      <c r="E14" s="15">
        <f t="shared" si="4"/>
        <v>0</v>
      </c>
      <c r="G14" s="15">
        <v>1</v>
      </c>
    </row>
    <row r="15" spans="1:45" ht="14.25" customHeight="1">
      <c r="A15" s="17" t="s">
        <v>3533</v>
      </c>
      <c r="B15" s="17">
        <f>D15</f>
        <v>1</v>
      </c>
      <c r="D15" s="15">
        <f t="shared" si="6"/>
        <v>1</v>
      </c>
      <c r="E15" s="15">
        <f t="shared" si="4"/>
        <v>1</v>
      </c>
      <c r="F15" s="191">
        <f>IF(showsheetflag_建築工事届K=1,- 2, 1)</f>
        <v>1</v>
      </c>
      <c r="H15" s="15">
        <v>1</v>
      </c>
    </row>
    <row r="16" spans="1:45" ht="14.25" customHeight="1">
      <c r="A16" s="17" t="s">
        <v>3550</v>
      </c>
      <c r="B16" s="17">
        <f t="shared" ref="B16:B17" si="8">D16</f>
        <v>-2</v>
      </c>
      <c r="D16" s="15">
        <f t="shared" si="6"/>
        <v>-2</v>
      </c>
      <c r="E16" s="15">
        <f t="shared" si="4"/>
        <v>1</v>
      </c>
      <c r="F16" s="191">
        <f>IF(cst_wskakunin_sekou1__kistar, 1,- 2)</f>
        <v>-2</v>
      </c>
      <c r="H16" s="15">
        <v>1</v>
      </c>
    </row>
    <row r="17" spans="1:16" ht="14.25" customHeight="1">
      <c r="A17" s="17" t="s">
        <v>4122</v>
      </c>
      <c r="B17" s="17">
        <f t="shared" si="8"/>
        <v>-2</v>
      </c>
      <c r="D17" s="15">
        <f t="shared" ref="D17" si="9">IF(F17&lt;&gt;"",IF(F17=1,IF(F17+E17=2,1,-2),F17),IF(E17=0,-2,E17))</f>
        <v>-2</v>
      </c>
      <c r="E17" s="15">
        <f t="shared" si="4"/>
        <v>1</v>
      </c>
      <c r="F17" s="191">
        <f>IF(cst_wskakunin_owner2__space="",-2,1)</f>
        <v>-2</v>
      </c>
      <c r="H17" s="15">
        <v>1</v>
      </c>
    </row>
    <row r="18" spans="1:16" ht="14.25" customHeight="1">
      <c r="A18" s="17" t="s">
        <v>3691</v>
      </c>
      <c r="B18" s="17">
        <f t="shared" si="7"/>
        <v>-2</v>
      </c>
      <c r="D18" s="15">
        <f t="shared" si="6"/>
        <v>-2</v>
      </c>
      <c r="E18" s="15">
        <f t="shared" si="4"/>
        <v>0</v>
      </c>
      <c r="I18" s="15">
        <v>1</v>
      </c>
    </row>
    <row r="19" spans="1:16" ht="14.25" customHeight="1">
      <c r="A19" s="17" t="s">
        <v>3585</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5957</v>
      </c>
      <c r="B22" s="17">
        <f t="shared" si="7"/>
        <v>-2</v>
      </c>
      <c r="D22" s="15">
        <f t="shared" si="6"/>
        <v>-2</v>
      </c>
      <c r="E22" s="15">
        <f t="shared" si="4"/>
        <v>0</v>
      </c>
      <c r="J22" s="15">
        <v>1</v>
      </c>
    </row>
    <row r="23" spans="1:16" ht="14.25" customHeight="1">
      <c r="A23" s="17" t="s">
        <v>3980</v>
      </c>
      <c r="B23" s="17">
        <f t="shared" si="7"/>
        <v>-2</v>
      </c>
      <c r="D23" s="15">
        <f>IF(F23&lt;&gt;"",IF(F23=1,IF(F23+E23=2,1,-2),F23),IF(E23=0,-2,E23))</f>
        <v>-2</v>
      </c>
      <c r="E23" s="15">
        <f t="shared" si="4"/>
        <v>0</v>
      </c>
      <c r="K23" s="15">
        <v>1</v>
      </c>
    </row>
    <row r="24" spans="1:16" ht="14.25" customHeight="1">
      <c r="A24" s="17" t="s">
        <v>3981</v>
      </c>
      <c r="B24" s="17">
        <f t="shared" si="7"/>
        <v>-2</v>
      </c>
      <c r="D24" s="15">
        <f>IF(F24&lt;&gt;"",IF(F24=1,IF(F24+E24=2,1,-2),F24),IF(E24=0,-2,E24))</f>
        <v>-2</v>
      </c>
      <c r="E24" s="15">
        <f t="shared" si="4"/>
        <v>0</v>
      </c>
      <c r="L24" s="15">
        <v>1</v>
      </c>
    </row>
    <row r="25" spans="1:16" ht="14.25" customHeight="1">
      <c r="A25" s="17" t="s">
        <v>3982</v>
      </c>
      <c r="B25" s="17">
        <f t="shared" si="7"/>
        <v>-2</v>
      </c>
      <c r="D25" s="15">
        <f t="shared" si="6"/>
        <v>-2</v>
      </c>
      <c r="E25" s="15">
        <f t="shared" si="4"/>
        <v>0</v>
      </c>
      <c r="L25" s="15">
        <v>1</v>
      </c>
    </row>
    <row r="26" spans="1:16" ht="14.25" customHeight="1">
      <c r="A26" s="17" t="s">
        <v>4091</v>
      </c>
      <c r="B26" s="17">
        <f t="shared" si="7"/>
        <v>-2</v>
      </c>
      <c r="D26" s="15">
        <f t="shared" si="6"/>
        <v>-2</v>
      </c>
      <c r="E26" s="15">
        <f t="shared" si="4"/>
        <v>0</v>
      </c>
      <c r="M26" s="15">
        <v>1</v>
      </c>
    </row>
    <row r="27" spans="1:16" ht="14.25" customHeight="1">
      <c r="A27" s="17" t="s">
        <v>3551</v>
      </c>
      <c r="B27" s="17">
        <f t="shared" si="7"/>
        <v>-2</v>
      </c>
      <c r="D27" s="15">
        <f t="shared" si="6"/>
        <v>-2</v>
      </c>
      <c r="E27" s="15">
        <f t="shared" si="4"/>
        <v>0</v>
      </c>
      <c r="O27" s="15">
        <v>1</v>
      </c>
    </row>
    <row r="28" spans="1:16" ht="14.25" customHeight="1">
      <c r="A28" s="17" t="s">
        <v>3552</v>
      </c>
      <c r="B28" s="17">
        <f t="shared" si="7"/>
        <v>-2</v>
      </c>
      <c r="D28" s="15">
        <f t="shared" si="6"/>
        <v>-2</v>
      </c>
      <c r="E28" s="15">
        <f t="shared" si="4"/>
        <v>0</v>
      </c>
      <c r="O28" s="15">
        <v>1</v>
      </c>
    </row>
    <row r="29" spans="1:16" ht="14.25" customHeight="1">
      <c r="A29" s="17" t="s">
        <v>3553</v>
      </c>
      <c r="B29" s="17">
        <f t="shared" si="7"/>
        <v>-2</v>
      </c>
      <c r="D29" s="15">
        <f t="shared" si="6"/>
        <v>-2</v>
      </c>
      <c r="E29" s="15">
        <f t="shared" si="4"/>
        <v>0</v>
      </c>
      <c r="O29" s="15">
        <v>1</v>
      </c>
    </row>
    <row r="30" spans="1:16" ht="14.25" customHeight="1">
      <c r="A30" s="17" t="s">
        <v>3554</v>
      </c>
      <c r="B30" s="17">
        <f t="shared" si="7"/>
        <v>-2</v>
      </c>
      <c r="D30" s="15">
        <f t="shared" si="6"/>
        <v>-2</v>
      </c>
      <c r="E30" s="15">
        <f t="shared" si="4"/>
        <v>0</v>
      </c>
      <c r="O30" s="15">
        <v>1</v>
      </c>
    </row>
    <row r="31" spans="1:16" ht="14.25" customHeight="1">
      <c r="A31" s="17" t="s">
        <v>3555</v>
      </c>
      <c r="B31" s="17">
        <f t="shared" si="7"/>
        <v>-2</v>
      </c>
      <c r="D31" s="15">
        <f t="shared" si="6"/>
        <v>-2</v>
      </c>
      <c r="E31" s="15">
        <f t="shared" si="4"/>
        <v>0</v>
      </c>
      <c r="O31" s="15">
        <v>1</v>
      </c>
    </row>
    <row r="32" spans="1:16" ht="14.25" customHeight="1">
      <c r="A32" s="17" t="s">
        <v>3536</v>
      </c>
      <c r="B32" s="17">
        <f t="shared" si="7"/>
        <v>-2</v>
      </c>
      <c r="D32" s="15">
        <f t="shared" si="6"/>
        <v>-2</v>
      </c>
      <c r="E32" s="15">
        <f t="shared" si="4"/>
        <v>0</v>
      </c>
      <c r="P32" s="15">
        <v>1</v>
      </c>
    </row>
    <row r="33" spans="1:25" ht="14.25" customHeight="1">
      <c r="A33" s="17" t="s">
        <v>3537</v>
      </c>
      <c r="B33" s="17">
        <f t="shared" si="7"/>
        <v>-2</v>
      </c>
      <c r="D33" s="15">
        <f t="shared" si="6"/>
        <v>-2</v>
      </c>
      <c r="E33" s="15">
        <f t="shared" si="4"/>
        <v>0</v>
      </c>
      <c r="Q33" s="15">
        <v>1</v>
      </c>
    </row>
    <row r="34" spans="1:25" ht="14.25" customHeight="1">
      <c r="A34" s="17" t="s">
        <v>3538</v>
      </c>
      <c r="B34" s="17">
        <f t="shared" si="7"/>
        <v>-2</v>
      </c>
      <c r="D34" s="15">
        <f t="shared" si="6"/>
        <v>-2</v>
      </c>
      <c r="E34" s="15">
        <f t="shared" si="4"/>
        <v>0</v>
      </c>
      <c r="R34" s="15">
        <v>1</v>
      </c>
    </row>
    <row r="35" spans="1:25" ht="14.25" customHeight="1">
      <c r="A35" s="17" t="s">
        <v>3539</v>
      </c>
      <c r="B35" s="17">
        <f t="shared" si="7"/>
        <v>-2</v>
      </c>
      <c r="D35" s="15">
        <f t="shared" si="6"/>
        <v>-2</v>
      </c>
      <c r="E35" s="15">
        <f t="shared" si="4"/>
        <v>0</v>
      </c>
      <c r="S35" s="15">
        <v>1</v>
      </c>
    </row>
    <row r="36" spans="1:25" ht="14.25" customHeight="1">
      <c r="A36" s="17" t="s">
        <v>3556</v>
      </c>
      <c r="B36" s="17">
        <f t="shared" si="7"/>
        <v>-2</v>
      </c>
      <c r="D36" s="15">
        <f t="shared" si="6"/>
        <v>-2</v>
      </c>
      <c r="E36" s="15">
        <f t="shared" si="4"/>
        <v>0</v>
      </c>
      <c r="T36" s="15">
        <v>1</v>
      </c>
    </row>
    <row r="37" spans="1:25" ht="14.25" customHeight="1">
      <c r="A37" s="17" t="s">
        <v>3083</v>
      </c>
      <c r="B37" s="17">
        <f t="shared" si="7"/>
        <v>-2</v>
      </c>
      <c r="D37" s="15">
        <f t="shared" si="6"/>
        <v>-2</v>
      </c>
      <c r="E37" s="15">
        <f t="shared" si="4"/>
        <v>0</v>
      </c>
      <c r="U37" s="15">
        <v>1</v>
      </c>
    </row>
    <row r="38" spans="1:25" ht="14.25" customHeight="1">
      <c r="A38" s="17" t="s">
        <v>3103</v>
      </c>
      <c r="B38" s="17">
        <f t="shared" si="7"/>
        <v>-2</v>
      </c>
      <c r="D38" s="15">
        <f t="shared" si="6"/>
        <v>-2</v>
      </c>
      <c r="E38" s="15">
        <f t="shared" si="4"/>
        <v>0</v>
      </c>
      <c r="V38" s="15">
        <v>1</v>
      </c>
    </row>
    <row r="39" spans="1:25" ht="14.25" customHeight="1">
      <c r="A39" s="17" t="s">
        <v>3557</v>
      </c>
      <c r="B39" s="17">
        <f t="shared" si="7"/>
        <v>-2</v>
      </c>
      <c r="D39" s="15">
        <f t="shared" si="6"/>
        <v>-2</v>
      </c>
      <c r="E39" s="15">
        <f t="shared" si="4"/>
        <v>0</v>
      </c>
      <c r="W39" s="15">
        <v>1</v>
      </c>
    </row>
    <row r="40" spans="1:25" ht="14.25" customHeight="1">
      <c r="A40" s="17" t="s">
        <v>3558</v>
      </c>
      <c r="B40" s="17">
        <f t="shared" si="7"/>
        <v>-2</v>
      </c>
      <c r="D40" s="15">
        <f t="shared" si="6"/>
        <v>-2</v>
      </c>
      <c r="E40" s="15">
        <f t="shared" si="4"/>
        <v>0</v>
      </c>
      <c r="W40" s="15">
        <v>1</v>
      </c>
    </row>
    <row r="41" spans="1:25" ht="14.25" customHeight="1">
      <c r="A41" s="17" t="s">
        <v>4887</v>
      </c>
      <c r="B41" s="17">
        <f t="shared" ref="B41:B42" si="10">D41</f>
        <v>-2</v>
      </c>
      <c r="D41" s="15">
        <f t="shared" ref="D41:D42" si="11">IF(F41&lt;&gt;"",IF(F41=1,IF(F41+E41=2,1,-2),F41),IF(E41=0,-2,E41))</f>
        <v>-2</v>
      </c>
      <c r="E41" s="15">
        <f t="shared" si="4"/>
        <v>0</v>
      </c>
      <c r="W41" s="15">
        <v>1</v>
      </c>
    </row>
    <row r="42" spans="1:25" ht="14.25" customHeight="1">
      <c r="A42" s="17" t="s">
        <v>4888</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3559</v>
      </c>
      <c r="B43" s="17">
        <f t="shared" si="7"/>
        <v>-2</v>
      </c>
      <c r="D43" s="15">
        <f t="shared" si="6"/>
        <v>-2</v>
      </c>
      <c r="E43" s="15">
        <f t="shared" si="12"/>
        <v>0</v>
      </c>
      <c r="X43" s="15">
        <v>1</v>
      </c>
    </row>
    <row r="44" spans="1:25" ht="14.25" customHeight="1">
      <c r="A44" s="17" t="s">
        <v>3560</v>
      </c>
      <c r="B44" s="17">
        <f t="shared" si="7"/>
        <v>-2</v>
      </c>
      <c r="D44" s="15">
        <f t="shared" si="6"/>
        <v>-2</v>
      </c>
      <c r="E44" s="15">
        <f t="shared" si="12"/>
        <v>0</v>
      </c>
      <c r="X44" s="15">
        <v>1</v>
      </c>
    </row>
    <row r="45" spans="1:25" ht="14.25" customHeight="1">
      <c r="A45" s="17" t="s">
        <v>4896</v>
      </c>
      <c r="B45" s="17">
        <f t="shared" ref="B45:B46" si="13">D45</f>
        <v>-2</v>
      </c>
      <c r="D45" s="15">
        <f t="shared" ref="D45:D46" si="14">IF(F45&lt;&gt;"",IF(F45=1,IF(F45+E45=2,1,-2),F45),IF(E45=0,-2,E45))</f>
        <v>-2</v>
      </c>
      <c r="E45" s="15">
        <f t="shared" si="12"/>
        <v>0</v>
      </c>
      <c r="X45" s="15">
        <v>1</v>
      </c>
    </row>
    <row r="46" spans="1:25" ht="14.25" customHeight="1">
      <c r="A46" s="17" t="s">
        <v>4897</v>
      </c>
      <c r="B46" s="17">
        <f t="shared" si="13"/>
        <v>-2</v>
      </c>
      <c r="D46" s="15">
        <f t="shared" si="14"/>
        <v>-2</v>
      </c>
      <c r="E46" s="15">
        <f t="shared" si="12"/>
        <v>0</v>
      </c>
      <c r="X46" s="15">
        <v>1</v>
      </c>
    </row>
    <row r="47" spans="1:25" ht="14.25" customHeight="1">
      <c r="A47" s="17" t="s">
        <v>4898</v>
      </c>
      <c r="B47" s="17">
        <f t="shared" si="7"/>
        <v>-2</v>
      </c>
      <c r="D47" s="15">
        <f t="shared" si="6"/>
        <v>-2</v>
      </c>
      <c r="E47" s="15">
        <f t="shared" si="12"/>
        <v>0</v>
      </c>
      <c r="Y47" s="15">
        <v>1</v>
      </c>
    </row>
    <row r="48" spans="1:25" ht="14.25" customHeight="1">
      <c r="A48" s="17" t="s">
        <v>4899</v>
      </c>
      <c r="B48" s="17">
        <f t="shared" si="7"/>
        <v>-2</v>
      </c>
      <c r="D48" s="15">
        <f t="shared" si="6"/>
        <v>-2</v>
      </c>
      <c r="E48" s="15">
        <f t="shared" si="12"/>
        <v>0</v>
      </c>
      <c r="Y48" s="15">
        <v>1</v>
      </c>
    </row>
    <row r="49" spans="1:30" ht="14.25" customHeight="1">
      <c r="A49" s="17" t="s">
        <v>4900</v>
      </c>
      <c r="B49" s="17">
        <f t="shared" ref="B49:B50" si="15">D49</f>
        <v>-2</v>
      </c>
      <c r="D49" s="15">
        <f t="shared" ref="D49:D50" si="16">IF(F49&lt;&gt;"",IF(F49=1,IF(F49+E49=2,1,-2),F49),IF(E49=0,-2,E49))</f>
        <v>-2</v>
      </c>
      <c r="E49" s="15">
        <f t="shared" si="12"/>
        <v>0</v>
      </c>
      <c r="Y49" s="15">
        <v>1</v>
      </c>
    </row>
    <row r="50" spans="1:30" ht="14.25" customHeight="1">
      <c r="A50" s="17" t="s">
        <v>4901</v>
      </c>
      <c r="B50" s="17">
        <f t="shared" si="15"/>
        <v>-2</v>
      </c>
      <c r="D50" s="15">
        <f t="shared" si="16"/>
        <v>-2</v>
      </c>
      <c r="E50" s="15">
        <f t="shared" si="12"/>
        <v>0</v>
      </c>
      <c r="Y50" s="15">
        <v>1</v>
      </c>
    </row>
    <row r="51" spans="1:30" ht="14.25" customHeight="1">
      <c r="A51" s="17" t="s">
        <v>4117</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53" t="s">
        <v>3544</v>
      </c>
      <c r="B52" s="17">
        <f t="shared" si="7"/>
        <v>-2</v>
      </c>
      <c r="D52" s="15">
        <f t="shared" si="6"/>
        <v>-2</v>
      </c>
      <c r="E52" s="15">
        <f t="shared" si="12"/>
        <v>0</v>
      </c>
      <c r="F52" s="191">
        <f>IF(showsheetflag_設計住宅性能評価申請書H=1,-2, 1)</f>
        <v>1</v>
      </c>
      <c r="Z52" s="15">
        <v>1</v>
      </c>
    </row>
    <row r="53" spans="1:30" ht="14.25" customHeight="1">
      <c r="A53" s="753" t="s">
        <v>3561</v>
      </c>
      <c r="B53" s="17">
        <f t="shared" si="7"/>
        <v>-2</v>
      </c>
      <c r="C53" s="17" t="s">
        <v>3579</v>
      </c>
      <c r="D53" s="15">
        <f t="shared" si="6"/>
        <v>-2</v>
      </c>
      <c r="E53" s="15">
        <f t="shared" si="12"/>
        <v>0</v>
      </c>
      <c r="F53" s="191">
        <f>IF(cst_wskakunin_sekou1__hajime, 1,- 2)</f>
        <v>-2</v>
      </c>
      <c r="Z53" s="15">
        <v>1</v>
      </c>
    </row>
    <row r="54" spans="1:30" ht="14.25" customHeight="1">
      <c r="A54" s="753" t="s">
        <v>4751</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5847</v>
      </c>
      <c r="B55" s="17">
        <f t="shared" si="18"/>
        <v>-2</v>
      </c>
      <c r="D55" s="15">
        <f t="shared" si="19"/>
        <v>-2</v>
      </c>
      <c r="E55" s="15">
        <f t="shared" si="12"/>
        <v>0</v>
      </c>
      <c r="AB55" s="15">
        <v>1</v>
      </c>
    </row>
    <row r="56" spans="1:30" ht="14.25" customHeight="1">
      <c r="A56" s="17" t="s">
        <v>5848</v>
      </c>
      <c r="B56" s="17">
        <f t="shared" si="7"/>
        <v>-2</v>
      </c>
      <c r="D56" s="15">
        <f t="shared" si="6"/>
        <v>-2</v>
      </c>
      <c r="E56" s="15">
        <f t="shared" si="12"/>
        <v>0</v>
      </c>
      <c r="AC56" s="15">
        <v>1</v>
      </c>
    </row>
    <row r="57" spans="1:30" ht="14.25" customHeight="1">
      <c r="A57" s="17" t="s">
        <v>5102</v>
      </c>
      <c r="B57" s="17">
        <f>D57</f>
        <v>-2</v>
      </c>
      <c r="D57" s="15">
        <f t="shared" si="6"/>
        <v>-2</v>
      </c>
      <c r="E57" s="15">
        <f t="shared" si="12"/>
        <v>0</v>
      </c>
      <c r="F57" s="191">
        <f>IF(cst_wskakunin_APPLICANT_NAME="",-2,1)</f>
        <v>-2</v>
      </c>
      <c r="Z57" s="15">
        <v>1</v>
      </c>
      <c r="AA57" s="15">
        <v>1</v>
      </c>
      <c r="AB57" s="15">
        <v>1</v>
      </c>
      <c r="AC57" s="15">
        <v>1</v>
      </c>
    </row>
    <row r="58" spans="1:30" ht="14.25" customHeight="1">
      <c r="A58" s="17" t="s">
        <v>5023</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4118</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4119</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4121</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5101</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3562</v>
      </c>
      <c r="B63" s="17">
        <f t="shared" si="7"/>
        <v>-2</v>
      </c>
      <c r="D63" s="15">
        <f t="shared" si="6"/>
        <v>-2</v>
      </c>
      <c r="E63" s="15">
        <f t="shared" si="12"/>
        <v>0</v>
      </c>
      <c r="AD63" s="15">
        <v>1</v>
      </c>
    </row>
    <row r="64" spans="1:30" ht="14.25" customHeight="1">
      <c r="A64" s="17" t="s">
        <v>3563</v>
      </c>
      <c r="B64" s="17">
        <f t="shared" si="7"/>
        <v>-2</v>
      </c>
      <c r="D64" s="15">
        <f t="shared" si="6"/>
        <v>-2</v>
      </c>
      <c r="E64" s="15">
        <f t="shared" si="12"/>
        <v>0</v>
      </c>
      <c r="AD64" s="15">
        <v>1</v>
      </c>
    </row>
    <row r="65" spans="1:35" ht="14.25" customHeight="1">
      <c r="A65" s="17" t="s">
        <v>3564</v>
      </c>
      <c r="B65" s="17">
        <f t="shared" si="7"/>
        <v>-2</v>
      </c>
      <c r="D65" s="15">
        <f t="shared" si="6"/>
        <v>-2</v>
      </c>
      <c r="E65" s="15">
        <f t="shared" si="12"/>
        <v>0</v>
      </c>
      <c r="AD65" s="15">
        <v>1</v>
      </c>
    </row>
    <row r="66" spans="1:35" ht="14.25" customHeight="1">
      <c r="A66" s="17" t="s">
        <v>3565</v>
      </c>
      <c r="B66" s="17">
        <f t="shared" si="7"/>
        <v>-2</v>
      </c>
      <c r="D66" s="15">
        <f t="shared" si="6"/>
        <v>-2</v>
      </c>
      <c r="E66" s="15">
        <f t="shared" si="12"/>
        <v>0</v>
      </c>
      <c r="AD66" s="15">
        <v>1</v>
      </c>
    </row>
    <row r="67" spans="1:35" ht="14.25" customHeight="1">
      <c r="A67" s="17" t="s">
        <v>3566</v>
      </c>
      <c r="B67" s="17">
        <f t="shared" si="7"/>
        <v>-2</v>
      </c>
      <c r="D67" s="15">
        <f t="shared" si="6"/>
        <v>-2</v>
      </c>
      <c r="E67" s="15">
        <f t="shared" si="12"/>
        <v>0</v>
      </c>
      <c r="AD67" s="15">
        <v>1</v>
      </c>
    </row>
    <row r="68" spans="1:35" ht="14.25" customHeight="1">
      <c r="A68" s="17" t="s">
        <v>3567</v>
      </c>
      <c r="B68" s="17">
        <f t="shared" si="7"/>
        <v>-2</v>
      </c>
      <c r="D68" s="15">
        <f t="shared" si="6"/>
        <v>-2</v>
      </c>
      <c r="E68" s="15">
        <f t="shared" si="12"/>
        <v>0</v>
      </c>
      <c r="AD68" s="15">
        <v>1</v>
      </c>
    </row>
    <row r="69" spans="1:35" ht="14.25" customHeight="1">
      <c r="A69" s="17" t="s">
        <v>3568</v>
      </c>
      <c r="B69" s="17">
        <f t="shared" si="7"/>
        <v>-2</v>
      </c>
      <c r="D69" s="15">
        <f t="shared" si="6"/>
        <v>-2</v>
      </c>
      <c r="E69" s="15">
        <f t="shared" si="12"/>
        <v>0</v>
      </c>
      <c r="AD69" s="15">
        <v>1</v>
      </c>
    </row>
    <row r="70" spans="1:35" ht="14.25" customHeight="1">
      <c r="A70" s="17" t="s">
        <v>3569</v>
      </c>
      <c r="B70" s="17">
        <f t="shared" si="7"/>
        <v>-2</v>
      </c>
      <c r="D70" s="15">
        <f t="shared" si="6"/>
        <v>-2</v>
      </c>
      <c r="E70" s="15">
        <f t="shared" si="12"/>
        <v>0</v>
      </c>
      <c r="AD70" s="15">
        <v>1</v>
      </c>
    </row>
    <row r="71" spans="1:35" ht="14.25" customHeight="1">
      <c r="A71" s="17" t="s">
        <v>3570</v>
      </c>
      <c r="B71" s="17">
        <f t="shared" si="7"/>
        <v>-2</v>
      </c>
      <c r="D71" s="15">
        <f t="shared" si="6"/>
        <v>-2</v>
      </c>
      <c r="E71" s="15">
        <f t="shared" si="12"/>
        <v>0</v>
      </c>
      <c r="AE71" s="15">
        <v>1</v>
      </c>
    </row>
    <row r="72" spans="1:35" ht="14.25" customHeight="1">
      <c r="A72" s="17" t="s">
        <v>3571</v>
      </c>
      <c r="B72" s="17">
        <f t="shared" si="7"/>
        <v>-2</v>
      </c>
      <c r="D72" s="15">
        <f t="shared" si="6"/>
        <v>-2</v>
      </c>
      <c r="E72" s="15">
        <f t="shared" si="12"/>
        <v>0</v>
      </c>
      <c r="AE72" s="15">
        <v>1</v>
      </c>
    </row>
    <row r="73" spans="1:35" ht="14.25" customHeight="1">
      <c r="A73" s="17" t="s">
        <v>3572</v>
      </c>
      <c r="B73" s="17">
        <f t="shared" si="7"/>
        <v>-2</v>
      </c>
      <c r="D73" s="15">
        <f t="shared" si="6"/>
        <v>-2</v>
      </c>
      <c r="E73" s="15">
        <f t="shared" si="12"/>
        <v>0</v>
      </c>
      <c r="AE73" s="15">
        <v>1</v>
      </c>
    </row>
    <row r="74" spans="1:35" ht="14.25" customHeight="1">
      <c r="A74" s="17" t="s">
        <v>3573</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3574</v>
      </c>
      <c r="B75" s="17">
        <f t="shared" si="7"/>
        <v>-2</v>
      </c>
      <c r="D75" s="15">
        <f t="shared" si="6"/>
        <v>-2</v>
      </c>
      <c r="E75" s="15">
        <f t="shared" si="25"/>
        <v>0</v>
      </c>
      <c r="AE75" s="15">
        <v>1</v>
      </c>
    </row>
    <row r="76" spans="1:35" ht="14.25" customHeight="1">
      <c r="A76" s="17" t="s">
        <v>3575</v>
      </c>
      <c r="B76" s="17">
        <f t="shared" si="7"/>
        <v>-2</v>
      </c>
      <c r="D76" s="15">
        <f t="shared" si="6"/>
        <v>-2</v>
      </c>
      <c r="E76" s="15">
        <f t="shared" si="25"/>
        <v>0</v>
      </c>
      <c r="AE76" s="15">
        <v>1</v>
      </c>
    </row>
    <row r="77" spans="1:35" ht="14.25" customHeight="1">
      <c r="A77" s="17" t="s">
        <v>3576</v>
      </c>
      <c r="B77" s="17">
        <f t="shared" si="7"/>
        <v>-2</v>
      </c>
      <c r="D77" s="15">
        <f t="shared" si="6"/>
        <v>-2</v>
      </c>
      <c r="E77" s="15">
        <f t="shared" si="25"/>
        <v>0</v>
      </c>
      <c r="AE77" s="15">
        <v>1</v>
      </c>
    </row>
    <row r="78" spans="1:35" ht="14.25" customHeight="1">
      <c r="A78" s="17" t="s">
        <v>3577</v>
      </c>
      <c r="B78" s="17">
        <f t="shared" si="7"/>
        <v>-2</v>
      </c>
      <c r="D78" s="15">
        <f t="shared" si="6"/>
        <v>-2</v>
      </c>
      <c r="E78" s="15">
        <f t="shared" si="25"/>
        <v>0</v>
      </c>
      <c r="AE78" s="15">
        <v>1</v>
      </c>
    </row>
    <row r="79" spans="1:35" ht="14.25" customHeight="1">
      <c r="A79" s="17" t="s">
        <v>3578</v>
      </c>
      <c r="B79" s="17">
        <f t="shared" si="7"/>
        <v>-2</v>
      </c>
      <c r="D79" s="15">
        <f t="shared" si="6"/>
        <v>-2</v>
      </c>
      <c r="E79" s="15">
        <f t="shared" si="25"/>
        <v>0</v>
      </c>
      <c r="AE79" s="15">
        <v>1</v>
      </c>
    </row>
    <row r="80" spans="1:35" ht="14.25" customHeight="1">
      <c r="A80" s="17" t="s">
        <v>3986</v>
      </c>
      <c r="B80" s="17">
        <f t="shared" si="7"/>
        <v>-2</v>
      </c>
      <c r="D80" s="15">
        <f t="shared" si="6"/>
        <v>-2</v>
      </c>
      <c r="E80" s="15">
        <f t="shared" si="25"/>
        <v>0</v>
      </c>
      <c r="F80" s="15">
        <v>-2</v>
      </c>
      <c r="AH80" s="15">
        <v>1</v>
      </c>
      <c r="AI80" s="15">
        <v>1</v>
      </c>
    </row>
    <row r="81" spans="1:43" ht="14.25" customHeight="1">
      <c r="A81" s="17" t="s">
        <v>3987</v>
      </c>
      <c r="B81" s="17">
        <f t="shared" si="7"/>
        <v>-2</v>
      </c>
      <c r="D81" s="15">
        <f t="shared" si="6"/>
        <v>-2</v>
      </c>
      <c r="E81" s="15">
        <f t="shared" si="25"/>
        <v>0</v>
      </c>
      <c r="F81" s="15">
        <v>-2</v>
      </c>
      <c r="AH81" s="15">
        <v>1</v>
      </c>
      <c r="AI81" s="15">
        <v>1</v>
      </c>
    </row>
    <row r="82" spans="1:43" ht="14.25" customHeight="1">
      <c r="A82" s="17" t="s">
        <v>5841</v>
      </c>
      <c r="B82" s="17">
        <f t="shared" ref="B82" si="26">D82</f>
        <v>-2</v>
      </c>
      <c r="D82" s="15">
        <f t="shared" ref="D82" si="27">IF(F82&lt;&gt;"",IF(F82=1,IF(F82+E82=2,1,-2),F82),IF(E82=0,-2,E82))</f>
        <v>-2</v>
      </c>
      <c r="E82" s="15">
        <f t="shared" si="25"/>
        <v>0</v>
      </c>
      <c r="AH82" s="15">
        <v>1</v>
      </c>
    </row>
    <row r="83" spans="1:43" ht="14.25" customHeight="1">
      <c r="A83" s="17" t="s">
        <v>5842</v>
      </c>
      <c r="B83" s="17">
        <f t="shared" ref="B83" si="28">D83</f>
        <v>-2</v>
      </c>
      <c r="D83" s="15">
        <f t="shared" si="6"/>
        <v>-2</v>
      </c>
      <c r="E83" s="15">
        <f t="shared" si="25"/>
        <v>0</v>
      </c>
      <c r="AI83" s="15">
        <v>1</v>
      </c>
    </row>
    <row r="84" spans="1:43" ht="14.25" customHeight="1">
      <c r="A84" s="17" t="s">
        <v>5843</v>
      </c>
      <c r="B84" s="17">
        <f t="shared" ref="B84" si="29">D84</f>
        <v>-2</v>
      </c>
      <c r="D84" s="15">
        <f t="shared" ref="D84" si="30">IF(F84&lt;&gt;"",IF(F84=1,IF(F84+E84=2,1,-2),F84),IF(E84=0,-2,E84))</f>
        <v>-2</v>
      </c>
      <c r="E84" s="15">
        <f t="shared" si="25"/>
        <v>0</v>
      </c>
      <c r="AH84" s="15">
        <v>1</v>
      </c>
      <c r="AI84" s="15">
        <v>1</v>
      </c>
    </row>
    <row r="85" spans="1:43" ht="14.25" customHeight="1">
      <c r="A85" s="17" t="s">
        <v>4754</v>
      </c>
      <c r="B85" s="17">
        <f t="shared" si="7"/>
        <v>-2</v>
      </c>
      <c r="D85" s="15">
        <f t="shared" ref="D85:D93" si="31">IF(F85&lt;&gt;"",IF(F85=1,IF(F85+E85=2,1,-2),F85),IF(E85=0,-2,E85))</f>
        <v>-2</v>
      </c>
      <c r="E85" s="15">
        <f t="shared" si="25"/>
        <v>0</v>
      </c>
      <c r="AL85" s="15">
        <v>1</v>
      </c>
    </row>
    <row r="86" spans="1:43" ht="14.25" customHeight="1">
      <c r="A86" s="17" t="s">
        <v>5844</v>
      </c>
      <c r="B86" s="17">
        <f t="shared" si="7"/>
        <v>-2</v>
      </c>
      <c r="D86" s="15">
        <f t="shared" si="31"/>
        <v>-2</v>
      </c>
      <c r="E86" s="15">
        <f t="shared" si="25"/>
        <v>0</v>
      </c>
      <c r="AM86" s="15">
        <v>1</v>
      </c>
    </row>
    <row r="87" spans="1:43" ht="14.25" customHeight="1">
      <c r="A87" s="17" t="s">
        <v>5845</v>
      </c>
      <c r="B87" s="17">
        <f t="shared" si="7"/>
        <v>-2</v>
      </c>
      <c r="D87" s="15">
        <f t="shared" si="31"/>
        <v>-2</v>
      </c>
      <c r="E87" s="15">
        <f t="shared" si="25"/>
        <v>0</v>
      </c>
      <c r="AN87" s="15">
        <v>1</v>
      </c>
    </row>
    <row r="88" spans="1:43" ht="14.25" customHeight="1">
      <c r="A88" s="17" t="s">
        <v>4752</v>
      </c>
      <c r="B88" s="17">
        <f t="shared" si="7"/>
        <v>-2</v>
      </c>
      <c r="D88" s="15">
        <f t="shared" si="31"/>
        <v>-2</v>
      </c>
      <c r="E88" s="15">
        <f t="shared" si="25"/>
        <v>0</v>
      </c>
      <c r="AJ88" s="15">
        <v>1</v>
      </c>
    </row>
    <row r="89" spans="1:43" ht="14.25" customHeight="1">
      <c r="A89" s="17" t="s">
        <v>4755</v>
      </c>
      <c r="B89" s="17">
        <f t="shared" si="7"/>
        <v>-2</v>
      </c>
      <c r="D89" s="15">
        <f t="shared" si="31"/>
        <v>-2</v>
      </c>
      <c r="E89" s="15">
        <f t="shared" si="25"/>
        <v>0</v>
      </c>
      <c r="AK89" s="15">
        <v>1</v>
      </c>
    </row>
    <row r="90" spans="1:43" ht="14.25" customHeight="1">
      <c r="A90" s="17" t="s">
        <v>4902</v>
      </c>
      <c r="B90" s="17">
        <f t="shared" ref="B90:B91" si="32">D90</f>
        <v>-2</v>
      </c>
      <c r="D90" s="15">
        <f t="shared" ref="D90:D91" si="33">IF(F90&lt;&gt;"",IF(F90=1,IF(F90+E90=2,1,-2),F90),IF(E90=0,-2,E90))</f>
        <v>-2</v>
      </c>
      <c r="E90" s="15">
        <f t="shared" si="25"/>
        <v>0</v>
      </c>
      <c r="AJ90" s="15">
        <v>1</v>
      </c>
      <c r="AK90" s="15">
        <v>1</v>
      </c>
    </row>
    <row r="91" spans="1:43" ht="14.25" customHeight="1">
      <c r="A91" s="17" t="s">
        <v>4903</v>
      </c>
      <c r="B91" s="17">
        <f t="shared" si="32"/>
        <v>-2</v>
      </c>
      <c r="D91" s="15">
        <f t="shared" si="33"/>
        <v>-2</v>
      </c>
      <c r="E91" s="15">
        <f t="shared" si="25"/>
        <v>0</v>
      </c>
      <c r="AJ91" s="15">
        <v>1</v>
      </c>
      <c r="AK91" s="15">
        <v>1</v>
      </c>
    </row>
    <row r="92" spans="1:43" ht="14.25" customHeight="1">
      <c r="A92" s="17" t="s">
        <v>4753</v>
      </c>
      <c r="B92" s="17">
        <f t="shared" si="7"/>
        <v>-2</v>
      </c>
      <c r="D92" s="15">
        <f t="shared" si="31"/>
        <v>-2</v>
      </c>
      <c r="E92" s="15">
        <f t="shared" si="25"/>
        <v>0</v>
      </c>
      <c r="AO92" s="15">
        <v>1</v>
      </c>
    </row>
    <row r="93" spans="1:43" ht="14.25" customHeight="1">
      <c r="A93" s="17" t="s">
        <v>3686</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4079</v>
      </c>
      <c r="B94" s="17">
        <f t="shared" si="7"/>
        <v>-2</v>
      </c>
      <c r="D94" s="15">
        <f t="shared" si="6"/>
        <v>-2</v>
      </c>
      <c r="E94" s="15">
        <f t="shared" si="25"/>
        <v>0</v>
      </c>
      <c r="AP94" s="15">
        <v>1</v>
      </c>
    </row>
    <row r="95" spans="1:43" ht="14.25" customHeight="1">
      <c r="A95" s="17" t="s">
        <v>4080</v>
      </c>
      <c r="B95" s="17">
        <f t="shared" si="7"/>
        <v>-2</v>
      </c>
      <c r="D95" s="15">
        <f t="shared" si="6"/>
        <v>-2</v>
      </c>
      <c r="E95" s="15">
        <f t="shared" si="25"/>
        <v>0</v>
      </c>
      <c r="AQ95" s="15">
        <v>1</v>
      </c>
    </row>
    <row r="96" spans="1:43" ht="14.25" customHeight="1">
      <c r="A96" s="17" t="s">
        <v>4081</v>
      </c>
      <c r="B96" s="17">
        <f t="shared" si="7"/>
        <v>-2</v>
      </c>
      <c r="D96" s="15">
        <f t="shared" si="6"/>
        <v>-2</v>
      </c>
      <c r="E96" s="15">
        <f t="shared" si="25"/>
        <v>0</v>
      </c>
      <c r="AP96" s="15">
        <v>1</v>
      </c>
    </row>
    <row r="97" spans="1:44" ht="14.25" customHeight="1">
      <c r="A97" s="17" t="s">
        <v>4082</v>
      </c>
      <c r="B97" s="17">
        <f t="shared" si="7"/>
        <v>-2</v>
      </c>
      <c r="D97" s="15">
        <f t="shared" si="6"/>
        <v>-2</v>
      </c>
      <c r="E97" s="15">
        <f t="shared" si="25"/>
        <v>0</v>
      </c>
      <c r="AQ97" s="15">
        <v>1</v>
      </c>
    </row>
    <row r="98" spans="1:44" ht="14.25" customHeight="1">
      <c r="A98" s="17" t="s">
        <v>4083</v>
      </c>
      <c r="B98" s="17">
        <f t="shared" si="7"/>
        <v>-2</v>
      </c>
      <c r="D98" s="15">
        <f t="shared" si="6"/>
        <v>-2</v>
      </c>
      <c r="E98" s="15">
        <f t="shared" si="25"/>
        <v>0</v>
      </c>
      <c r="AP98" s="15">
        <v>1</v>
      </c>
      <c r="AQ98" s="15">
        <v>1</v>
      </c>
    </row>
    <row r="99" spans="1:44" ht="14.25" customHeight="1">
      <c r="A99" s="17" t="s">
        <v>4084</v>
      </c>
      <c r="B99" s="17">
        <f t="shared" si="7"/>
        <v>-2</v>
      </c>
      <c r="D99" s="15">
        <f t="shared" si="6"/>
        <v>-2</v>
      </c>
      <c r="E99" s="15">
        <f t="shared" si="25"/>
        <v>0</v>
      </c>
      <c r="AP99" s="15">
        <v>1</v>
      </c>
      <c r="AQ99" s="15">
        <v>1</v>
      </c>
    </row>
    <row r="100" spans="1:44" ht="14.25" customHeight="1">
      <c r="A100" s="17" t="s">
        <v>4085</v>
      </c>
      <c r="B100" s="17">
        <f t="shared" ref="B100:B120" si="34">D100</f>
        <v>-2</v>
      </c>
      <c r="D100" s="15">
        <f t="shared" si="6"/>
        <v>-2</v>
      </c>
      <c r="E100" s="15">
        <f t="shared" si="25"/>
        <v>0</v>
      </c>
      <c r="AP100" s="15">
        <v>1</v>
      </c>
      <c r="AQ100" s="15">
        <v>1</v>
      </c>
    </row>
    <row r="101" spans="1:44" ht="14.25" customHeight="1">
      <c r="A101" s="17" t="s">
        <v>4086</v>
      </c>
      <c r="B101" s="17">
        <f t="shared" si="34"/>
        <v>-2</v>
      </c>
      <c r="D101" s="15">
        <f t="shared" si="6"/>
        <v>-2</v>
      </c>
      <c r="E101" s="15">
        <f t="shared" si="25"/>
        <v>0</v>
      </c>
      <c r="AP101" s="15">
        <v>1</v>
      </c>
      <c r="AQ101" s="15">
        <v>1</v>
      </c>
    </row>
    <row r="102" spans="1:44" ht="14.25" customHeight="1">
      <c r="A102" s="17" t="s">
        <v>4087</v>
      </c>
      <c r="B102" s="17">
        <f t="shared" si="34"/>
        <v>-2</v>
      </c>
      <c r="D102" s="15">
        <f t="shared" si="6"/>
        <v>-2</v>
      </c>
      <c r="E102" s="15">
        <f t="shared" si="25"/>
        <v>0</v>
      </c>
      <c r="AP102" s="15">
        <v>1</v>
      </c>
      <c r="AQ102" s="15">
        <v>1</v>
      </c>
    </row>
    <row r="103" spans="1:44" ht="14.25" customHeight="1">
      <c r="A103" s="17" t="s">
        <v>5846</v>
      </c>
      <c r="B103" s="17">
        <f t="shared" ref="B103" si="35">D103</f>
        <v>-2</v>
      </c>
      <c r="D103" s="15">
        <f t="shared" ref="D103" si="36">IF(F103&lt;&gt;"",IF(F103=1,IF(F103+E103=2,1,-2),F103),IF(E103=0,-2,E103))</f>
        <v>-2</v>
      </c>
      <c r="E103" s="15">
        <f t="shared" si="25"/>
        <v>0</v>
      </c>
      <c r="AP103" s="15">
        <v>1</v>
      </c>
      <c r="AQ103" s="15">
        <v>1</v>
      </c>
    </row>
    <row r="104" spans="1:44" ht="14.25" customHeight="1">
      <c r="A104" s="17" t="s">
        <v>4088</v>
      </c>
      <c r="B104" s="17">
        <f t="shared" si="34"/>
        <v>-2</v>
      </c>
      <c r="D104" s="15">
        <f t="shared" si="6"/>
        <v>-2</v>
      </c>
      <c r="E104" s="15">
        <f t="shared" si="25"/>
        <v>0</v>
      </c>
      <c r="AP104" s="15">
        <v>1</v>
      </c>
      <c r="AQ104" s="15">
        <v>1</v>
      </c>
    </row>
    <row r="105" spans="1:44" ht="14.25" customHeight="1">
      <c r="A105" s="17" t="s">
        <v>4129</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4412</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4413</v>
      </c>
      <c r="B107" s="17">
        <f t="shared" si="39"/>
        <v>-2</v>
      </c>
      <c r="D107" s="15">
        <f t="shared" si="40"/>
        <v>-2</v>
      </c>
      <c r="E107" s="15">
        <f t="shared" si="41"/>
        <v>0</v>
      </c>
      <c r="AR107" s="15">
        <v>1</v>
      </c>
    </row>
    <row r="108" spans="1:44" ht="14.25" customHeight="1">
      <c r="A108" s="17" t="s">
        <v>4414</v>
      </c>
      <c r="B108" s="17">
        <f t="shared" si="39"/>
        <v>-2</v>
      </c>
      <c r="D108" s="15">
        <f t="shared" si="40"/>
        <v>-2</v>
      </c>
      <c r="E108" s="15">
        <f t="shared" si="41"/>
        <v>0</v>
      </c>
      <c r="AR108" s="15">
        <v>1</v>
      </c>
    </row>
    <row r="109" spans="1:44" ht="14.25" customHeight="1">
      <c r="A109" s="17" t="s">
        <v>4415</v>
      </c>
      <c r="B109" s="17">
        <f t="shared" si="39"/>
        <v>-2</v>
      </c>
      <c r="D109" s="15">
        <f t="shared" si="40"/>
        <v>-2</v>
      </c>
      <c r="E109" s="15">
        <f t="shared" si="41"/>
        <v>0</v>
      </c>
      <c r="AR109" s="15">
        <v>1</v>
      </c>
    </row>
    <row r="110" spans="1:44" ht="14.25" customHeight="1">
      <c r="A110" s="17" t="s">
        <v>4416</v>
      </c>
      <c r="B110" s="17">
        <f t="shared" si="39"/>
        <v>-2</v>
      </c>
      <c r="D110" s="15">
        <f t="shared" si="40"/>
        <v>-2</v>
      </c>
      <c r="E110" s="15">
        <f t="shared" si="41"/>
        <v>0</v>
      </c>
      <c r="AR110" s="15">
        <v>1</v>
      </c>
    </row>
    <row r="111" spans="1:44" ht="14.25" customHeight="1">
      <c r="A111" s="17" t="s">
        <v>4417</v>
      </c>
      <c r="B111" s="17">
        <f t="shared" si="39"/>
        <v>-2</v>
      </c>
      <c r="D111" s="15">
        <f t="shared" si="40"/>
        <v>-2</v>
      </c>
      <c r="E111" s="15">
        <f t="shared" si="41"/>
        <v>0</v>
      </c>
      <c r="AR111" s="15">
        <v>1</v>
      </c>
    </row>
    <row r="112" spans="1:44" ht="14.25" customHeight="1">
      <c r="A112" s="17" t="s">
        <v>4418</v>
      </c>
      <c r="B112" s="17">
        <f t="shared" si="39"/>
        <v>-2</v>
      </c>
      <c r="D112" s="15">
        <f t="shared" si="40"/>
        <v>-2</v>
      </c>
      <c r="E112" s="15">
        <f t="shared" si="41"/>
        <v>0</v>
      </c>
      <c r="AR112" s="15">
        <v>1</v>
      </c>
    </row>
    <row r="113" spans="1:44" ht="14.25" customHeight="1">
      <c r="A113" s="17" t="s">
        <v>4419</v>
      </c>
      <c r="B113" s="17">
        <f t="shared" si="39"/>
        <v>-2</v>
      </c>
      <c r="D113" s="15">
        <f t="shared" si="40"/>
        <v>-2</v>
      </c>
      <c r="E113" s="15">
        <f t="shared" si="41"/>
        <v>0</v>
      </c>
      <c r="AR113" s="15">
        <v>1</v>
      </c>
    </row>
    <row r="114" spans="1:44" ht="14.25" customHeight="1">
      <c r="A114" s="17" t="s">
        <v>4420</v>
      </c>
      <c r="B114" s="17">
        <f t="shared" si="39"/>
        <v>-2</v>
      </c>
      <c r="D114" s="15">
        <f t="shared" si="40"/>
        <v>-2</v>
      </c>
      <c r="E114" s="15">
        <f t="shared" si="41"/>
        <v>0</v>
      </c>
      <c r="F114" s="191">
        <f>IF(cst_wskakunin_owner2__space="",-2,1)</f>
        <v>-2</v>
      </c>
      <c r="AR114" s="15">
        <v>1</v>
      </c>
    </row>
    <row r="115" spans="1:44" ht="14.25" customHeight="1">
      <c r="A115" s="17" t="s">
        <v>4421</v>
      </c>
      <c r="B115" s="17">
        <f t="shared" si="39"/>
        <v>-2</v>
      </c>
      <c r="D115" s="15">
        <f t="shared" si="40"/>
        <v>-2</v>
      </c>
      <c r="E115" s="15">
        <f t="shared" si="41"/>
        <v>0</v>
      </c>
      <c r="AR115" s="15">
        <v>1</v>
      </c>
    </row>
    <row r="116" spans="1:44" ht="14.25" customHeight="1">
      <c r="A116" s="17" t="s">
        <v>4475</v>
      </c>
      <c r="B116" s="17">
        <f t="shared" si="39"/>
        <v>-2</v>
      </c>
      <c r="D116" s="15">
        <f t="shared" ref="D116:D117" si="42">IF(F116&lt;&gt;"",IF(F116=1,IF(F116+E116=2,1,-2),F116),IF(E116=0,-2,E116))</f>
        <v>-2</v>
      </c>
      <c r="E116" s="15">
        <f t="shared" si="41"/>
        <v>0</v>
      </c>
      <c r="AR116" s="15">
        <v>1</v>
      </c>
    </row>
    <row r="117" spans="1:44" ht="14.25" customHeight="1">
      <c r="A117" s="17" t="s">
        <v>4460</v>
      </c>
      <c r="B117" s="17">
        <f t="shared" si="39"/>
        <v>-2</v>
      </c>
      <c r="D117" s="15">
        <f t="shared" si="42"/>
        <v>-2</v>
      </c>
      <c r="E117" s="15">
        <f t="shared" si="41"/>
        <v>0</v>
      </c>
      <c r="AR117" s="15">
        <v>1</v>
      </c>
    </row>
    <row r="118" spans="1:44" ht="14.25" customHeight="1">
      <c r="A118" s="17" t="s">
        <v>4422</v>
      </c>
      <c r="B118" s="17">
        <f t="shared" si="39"/>
        <v>-2</v>
      </c>
      <c r="D118" s="15">
        <f t="shared" si="40"/>
        <v>-2</v>
      </c>
      <c r="E118" s="15">
        <f t="shared" si="41"/>
        <v>0</v>
      </c>
      <c r="AR118" s="15">
        <v>1</v>
      </c>
    </row>
    <row r="119" spans="1:44" ht="14.25" customHeight="1">
      <c r="A119" s="17" t="s">
        <v>4423</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3549</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4104</v>
      </c>
      <c r="B123" s="17">
        <f t="shared" si="43"/>
        <v>-2</v>
      </c>
      <c r="D123" s="15">
        <f t="shared" si="6"/>
        <v>-2</v>
      </c>
      <c r="E123" s="15">
        <f t="shared" si="41"/>
        <v>0</v>
      </c>
      <c r="M123" s="15">
        <v>1</v>
      </c>
    </row>
    <row r="124" spans="1:44" ht="14.25" customHeight="1">
      <c r="A124" s="17" t="s">
        <v>4107</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6"/>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tabSelected="1" zoomScaleNormal="100" zoomScaleSheetLayoutView="100" workbookViewId="0">
      <selection activeCell="U8" sqref="U8"/>
    </sheetView>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395" t="s">
        <v>13</v>
      </c>
      <c r="B4" s="2395"/>
      <c r="C4" s="2395"/>
      <c r="D4" s="2395"/>
      <c r="E4" s="2395"/>
      <c r="F4" s="2395"/>
      <c r="G4" s="2395"/>
      <c r="H4" s="2395"/>
      <c r="I4" s="2395"/>
      <c r="J4" s="2395"/>
      <c r="K4" s="2395"/>
      <c r="L4" s="2395"/>
      <c r="M4" s="2395"/>
      <c r="N4" s="2395"/>
      <c r="O4" s="2395"/>
      <c r="P4" s="2395"/>
      <c r="Q4" s="2395"/>
      <c r="R4" s="2395"/>
      <c r="S4" s="2395"/>
      <c r="T4" s="2395"/>
      <c r="U4" s="2395"/>
      <c r="V4" s="2395"/>
      <c r="W4" s="2395"/>
      <c r="X4" s="2395"/>
      <c r="Y4" s="2395"/>
      <c r="Z4" s="2395"/>
      <c r="AA4" s="2395"/>
    </row>
    <row r="5" spans="1:27" ht="30.75" customHeight="1">
      <c r="A5" s="2396" t="s">
        <v>14</v>
      </c>
      <c r="B5" s="2396"/>
      <c r="C5" s="2396"/>
      <c r="D5" s="2396"/>
      <c r="E5" s="2396"/>
      <c r="F5" s="2396"/>
      <c r="G5" s="2396"/>
      <c r="H5" s="2396"/>
      <c r="I5" s="2396"/>
      <c r="J5" s="2396"/>
      <c r="K5" s="2396"/>
      <c r="L5" s="2396"/>
      <c r="M5" s="2396"/>
      <c r="N5" s="2396"/>
      <c r="O5" s="2396"/>
      <c r="P5" s="2396"/>
      <c r="Q5" s="2396"/>
      <c r="R5" s="2396"/>
      <c r="S5" s="2397"/>
      <c r="T5" s="2397"/>
      <c r="U5" s="2397"/>
      <c r="V5" s="2397"/>
      <c r="W5" s="2397"/>
      <c r="X5" s="2397"/>
      <c r="Y5" s="2397"/>
      <c r="Z5" s="2397"/>
      <c r="AA5" s="2397"/>
    </row>
    <row r="6" spans="1:27">
      <c r="A6" s="2395" t="s">
        <v>15</v>
      </c>
      <c r="B6" s="2395"/>
      <c r="C6" s="2395"/>
      <c r="D6" s="2395"/>
      <c r="E6" s="2395"/>
      <c r="F6" s="2395"/>
      <c r="G6" s="2395"/>
      <c r="H6" s="2395"/>
      <c r="I6" s="2395"/>
      <c r="J6" s="2395"/>
      <c r="K6" s="2395"/>
      <c r="L6" s="2395"/>
      <c r="M6" s="2395"/>
      <c r="N6" s="2395"/>
      <c r="O6" s="2395"/>
      <c r="P6" s="2395"/>
      <c r="Q6" s="2395"/>
      <c r="R6" s="2395"/>
      <c r="S6" s="2398"/>
      <c r="T6" s="2398"/>
      <c r="U6" s="2398"/>
      <c r="V6" s="2398"/>
      <c r="W6" s="2398"/>
      <c r="X6" s="2398"/>
      <c r="Y6" s="2398"/>
      <c r="Z6" s="2398"/>
      <c r="AA6" s="2398"/>
    </row>
    <row r="8" spans="1:27" ht="18.75" customHeight="1">
      <c r="S8" s="2399" t="str">
        <f ca="1">IF(wskakunin_SHINSEI_DATE="",TEXT(TODAY(),"ggg"),wskakunin_SHINSEI_DATE)</f>
        <v>令和</v>
      </c>
      <c r="T8" s="2399"/>
      <c r="U8" s="2273"/>
      <c r="V8" s="368" t="s">
        <v>477</v>
      </c>
      <c r="W8" s="2273"/>
      <c r="X8" s="368" t="s">
        <v>5</v>
      </c>
      <c r="Y8" s="2273"/>
      <c r="Z8" s="368" t="s">
        <v>478</v>
      </c>
    </row>
    <row r="9" spans="1:27" ht="15.75" customHeight="1"/>
    <row r="10" spans="1:27" ht="18" customHeight="1">
      <c r="A10" s="370"/>
      <c r="B10" s="2400"/>
      <c r="C10" s="2401"/>
      <c r="D10" s="2401"/>
      <c r="E10" s="2401"/>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398" t="s">
        <v>4</v>
      </c>
      <c r="C12" s="2398"/>
      <c r="D12" s="2398"/>
      <c r="E12" s="2402"/>
      <c r="F12" s="2402"/>
      <c r="G12" s="2402"/>
      <c r="H12" s="2402"/>
      <c r="I12" s="2402"/>
      <c r="J12" s="2402"/>
      <c r="K12" s="2402"/>
      <c r="L12" s="2402"/>
      <c r="M12" s="2402"/>
      <c r="N12" s="2402"/>
      <c r="O12" s="2402"/>
      <c r="P12" s="2402"/>
      <c r="Q12" s="2402"/>
      <c r="R12" s="2402"/>
      <c r="S12" s="2402"/>
      <c r="T12" s="2402"/>
      <c r="U12" s="2402"/>
      <c r="V12" s="2402"/>
      <c r="W12" s="2402"/>
      <c r="X12" s="2402"/>
      <c r="Y12" s="2402"/>
      <c r="Z12" s="2398"/>
    </row>
    <row r="13" spans="1:27" ht="18" customHeight="1">
      <c r="B13" s="2398"/>
      <c r="C13" s="2398"/>
      <c r="D13" s="2398"/>
      <c r="E13" s="2402"/>
      <c r="F13" s="2402"/>
      <c r="G13" s="2402"/>
      <c r="H13" s="2402"/>
      <c r="I13" s="2402"/>
      <c r="J13" s="2402"/>
      <c r="K13" s="2402"/>
      <c r="L13" s="2402"/>
      <c r="M13" s="2402"/>
      <c r="N13" s="2402"/>
      <c r="O13" s="2402"/>
      <c r="P13" s="2402"/>
      <c r="Q13" s="2402"/>
      <c r="R13" s="2402"/>
      <c r="S13" s="2402"/>
      <c r="T13" s="2402"/>
      <c r="U13" s="2402"/>
      <c r="V13" s="2402"/>
      <c r="W13" s="2402"/>
      <c r="X13" s="2402"/>
      <c r="Y13" s="2402"/>
      <c r="Z13" s="2398"/>
    </row>
    <row r="14" spans="1:27" ht="18" customHeight="1">
      <c r="B14" s="368" t="s">
        <v>18</v>
      </c>
      <c r="E14" s="2393"/>
      <c r="F14" s="2394"/>
      <c r="G14" s="2394"/>
      <c r="H14" s="2394"/>
      <c r="I14" s="2394"/>
      <c r="J14" s="2394"/>
    </row>
    <row r="15" spans="1:27" ht="18" customHeight="1">
      <c r="B15" s="368" t="s">
        <v>19</v>
      </c>
      <c r="E15" s="2393"/>
      <c r="F15" s="2403"/>
      <c r="G15" s="2403"/>
      <c r="H15" s="2403"/>
      <c r="I15" s="2403"/>
      <c r="J15" s="2403"/>
      <c r="K15" s="2403"/>
      <c r="L15" s="2403"/>
      <c r="M15" s="2403"/>
      <c r="N15" s="2403"/>
      <c r="O15" s="2403"/>
      <c r="P15" s="2403"/>
      <c r="Q15" s="2403"/>
      <c r="R15" s="2403"/>
      <c r="S15" s="2403"/>
      <c r="T15" s="2403"/>
      <c r="U15" s="2403"/>
      <c r="V15" s="2403"/>
      <c r="W15" s="2403"/>
      <c r="X15" s="2394"/>
      <c r="Y15" s="2394"/>
      <c r="Z15" s="2394"/>
      <c r="AA15" s="2394"/>
    </row>
    <row r="16" spans="1:27" ht="18" customHeight="1">
      <c r="A16" s="370"/>
      <c r="B16" s="370" t="s">
        <v>20</v>
      </c>
      <c r="C16" s="370"/>
      <c r="D16" s="370"/>
      <c r="E16" s="2404"/>
      <c r="F16" s="2405"/>
      <c r="G16" s="2405"/>
      <c r="H16" s="2405"/>
      <c r="I16" s="2405"/>
      <c r="J16" s="2405"/>
      <c r="K16" s="2405"/>
      <c r="L16" s="2405"/>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393"/>
      <c r="F18" s="2394"/>
      <c r="G18" s="2394"/>
      <c r="H18" s="2394"/>
      <c r="I18" s="2394"/>
      <c r="J18" s="2394"/>
      <c r="K18" s="2394"/>
      <c r="L18" s="2394"/>
      <c r="M18" s="2394"/>
      <c r="N18" s="2394"/>
      <c r="O18" s="2394"/>
      <c r="P18" s="2394"/>
      <c r="Q18" s="2394"/>
      <c r="R18" s="2394"/>
      <c r="S18" s="2394"/>
      <c r="T18" s="2394"/>
      <c r="U18" s="2394"/>
      <c r="V18" s="2394"/>
      <c r="W18" s="2394"/>
      <c r="X18" s="2394"/>
      <c r="Y18" s="2394"/>
      <c r="Z18" s="2394"/>
      <c r="AA18" s="2394"/>
    </row>
    <row r="19" spans="1:27" ht="18" customHeight="1">
      <c r="B19" s="368" t="s">
        <v>22</v>
      </c>
    </row>
    <row r="20" spans="1:27" ht="18" customHeight="1">
      <c r="E20" s="2393"/>
      <c r="F20" s="2394"/>
      <c r="G20" s="2394"/>
      <c r="H20" s="2394"/>
      <c r="I20" s="2394"/>
      <c r="J20" s="2394"/>
      <c r="K20" s="2394"/>
      <c r="L20" s="2394"/>
      <c r="M20" s="2394"/>
      <c r="N20" s="2394"/>
      <c r="O20" s="2394"/>
      <c r="P20" s="2394"/>
      <c r="Q20" s="2394"/>
      <c r="R20" s="2394"/>
      <c r="S20" s="2394"/>
      <c r="T20" s="2394"/>
      <c r="U20" s="2394"/>
      <c r="V20" s="2394"/>
      <c r="W20" s="2394"/>
      <c r="X20" s="2394"/>
      <c r="Y20" s="2394"/>
      <c r="Z20" s="2394"/>
      <c r="AA20" s="2394"/>
    </row>
    <row r="21" spans="1:27" ht="18" customHeight="1">
      <c r="B21" s="368" t="s">
        <v>18</v>
      </c>
      <c r="E21" s="2393"/>
      <c r="F21" s="2394"/>
      <c r="G21" s="2394"/>
      <c r="H21" s="2394"/>
      <c r="I21" s="2394"/>
      <c r="J21" s="2394"/>
    </row>
    <row r="22" spans="1:27" ht="18" customHeight="1">
      <c r="B22" s="368" t="s">
        <v>23</v>
      </c>
      <c r="E22" s="2393"/>
      <c r="F22" s="2394"/>
      <c r="G22" s="2394"/>
      <c r="H22" s="2394"/>
      <c r="I22" s="2394"/>
      <c r="J22" s="2394"/>
      <c r="K22" s="2394"/>
      <c r="L22" s="2394"/>
      <c r="M22" s="2394"/>
      <c r="N22" s="2394"/>
      <c r="O22" s="2394"/>
      <c r="P22" s="2394"/>
      <c r="Q22" s="2394"/>
      <c r="R22" s="2394"/>
      <c r="S22" s="2394"/>
      <c r="T22" s="2394"/>
      <c r="U22" s="2394"/>
      <c r="V22" s="2394"/>
      <c r="W22" s="2394"/>
      <c r="X22" s="2394"/>
      <c r="Y22" s="2394"/>
      <c r="Z22" s="2394"/>
      <c r="AA22" s="2394"/>
    </row>
    <row r="23" spans="1:27" ht="18" customHeight="1">
      <c r="A23" s="370"/>
      <c r="B23" s="370" t="s">
        <v>20</v>
      </c>
      <c r="C23" s="370"/>
      <c r="D23" s="370"/>
      <c r="E23" s="2404"/>
      <c r="F23" s="2405"/>
      <c r="G23" s="2405"/>
      <c r="H23" s="2405"/>
      <c r="I23" s="2405"/>
      <c r="J23" s="2405"/>
      <c r="K23" s="2405"/>
      <c r="L23" s="2405"/>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393"/>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row>
    <row r="26" spans="1:27" ht="18" customHeight="1">
      <c r="B26" s="368" t="s">
        <v>22</v>
      </c>
    </row>
    <row r="27" spans="1:27" ht="18" customHeight="1">
      <c r="E27" s="2393"/>
      <c r="F27" s="2394"/>
      <c r="G27" s="2394"/>
      <c r="H27" s="2394"/>
      <c r="I27" s="2394"/>
      <c r="J27" s="2394"/>
      <c r="K27" s="2394"/>
      <c r="L27" s="2394"/>
      <c r="M27" s="2394"/>
      <c r="N27" s="2394"/>
      <c r="O27" s="2394"/>
      <c r="P27" s="2394"/>
      <c r="Q27" s="2394"/>
      <c r="R27" s="2394"/>
      <c r="S27" s="2394"/>
      <c r="T27" s="2394"/>
      <c r="U27" s="2394"/>
      <c r="V27" s="2394"/>
      <c r="W27" s="2394"/>
      <c r="X27" s="2394"/>
      <c r="Y27" s="2394"/>
      <c r="Z27" s="2394"/>
      <c r="AA27" s="2394"/>
    </row>
    <row r="28" spans="1:27" ht="18" customHeight="1">
      <c r="B28" s="368" t="s">
        <v>18</v>
      </c>
      <c r="E28" s="2393"/>
      <c r="F28" s="2394"/>
      <c r="G28" s="2394"/>
      <c r="H28" s="2394"/>
      <c r="I28" s="2394"/>
      <c r="J28" s="2394"/>
    </row>
    <row r="29" spans="1:27" ht="18" customHeight="1">
      <c r="B29" s="368" t="s">
        <v>23</v>
      </c>
      <c r="E29" s="2393"/>
      <c r="F29" s="2394"/>
      <c r="G29" s="2394"/>
      <c r="H29" s="2394"/>
      <c r="I29" s="2394"/>
      <c r="J29" s="2394"/>
      <c r="K29" s="2394"/>
      <c r="L29" s="2394"/>
      <c r="M29" s="2394"/>
      <c r="N29" s="2394"/>
      <c r="O29" s="2394"/>
      <c r="P29" s="2394"/>
      <c r="Q29" s="2394"/>
      <c r="R29" s="2394"/>
      <c r="S29" s="2394"/>
      <c r="T29" s="2394"/>
      <c r="U29" s="2394"/>
      <c r="V29" s="2394"/>
      <c r="W29" s="2394"/>
      <c r="X29" s="2394"/>
      <c r="Y29" s="2394"/>
      <c r="Z29" s="2394"/>
      <c r="AA29" s="2394"/>
    </row>
    <row r="30" spans="1:27" ht="18" customHeight="1">
      <c r="A30" s="370"/>
      <c r="B30" s="370" t="s">
        <v>20</v>
      </c>
      <c r="C30" s="370"/>
      <c r="D30" s="370"/>
      <c r="E30" s="2404"/>
      <c r="F30" s="2405"/>
      <c r="G30" s="2405"/>
      <c r="H30" s="2405"/>
      <c r="I30" s="2405"/>
      <c r="J30" s="2405"/>
      <c r="K30" s="2405"/>
      <c r="L30" s="2405"/>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08"/>
      <c r="K32" s="2409"/>
      <c r="L32" s="2409"/>
      <c r="M32" s="2409"/>
      <c r="N32" s="2409"/>
      <c r="O32" s="2409"/>
      <c r="P32" s="2409"/>
      <c r="Q32" s="368" t="s">
        <v>7</v>
      </c>
    </row>
    <row r="33" spans="1:27" ht="18" customHeight="1">
      <c r="B33" s="368" t="s">
        <v>27</v>
      </c>
      <c r="H33" s="2399" t="str">
        <f ca="1">IF(shinsei_ISSUE_DATE="",TEXT(TODAY(),"ggg"),shinsei_ISSUE_DATE)</f>
        <v>令和</v>
      </c>
      <c r="I33" s="2399"/>
      <c r="J33" s="5728"/>
      <c r="K33" s="368" t="s">
        <v>477</v>
      </c>
      <c r="L33" s="5728"/>
      <c r="M33" s="368" t="s">
        <v>5</v>
      </c>
      <c r="N33" s="5728"/>
      <c r="O33" s="368" t="s">
        <v>478</v>
      </c>
    </row>
    <row r="34" spans="1:27" ht="18" customHeight="1">
      <c r="A34" s="370"/>
      <c r="B34" s="370" t="s">
        <v>28</v>
      </c>
      <c r="C34" s="370"/>
      <c r="D34" s="370"/>
      <c r="E34" s="370"/>
      <c r="F34" s="370"/>
      <c r="G34" s="370"/>
      <c r="H34" s="370"/>
      <c r="I34" s="2410" t="s">
        <v>6038</v>
      </c>
      <c r="J34" s="2411"/>
      <c r="K34" s="2411"/>
      <c r="L34" s="2411"/>
      <c r="M34" s="2411"/>
      <c r="N34" s="2411"/>
      <c r="O34" s="2411"/>
      <c r="P34" s="2411"/>
      <c r="Q34" s="2411"/>
      <c r="R34" s="2411"/>
      <c r="S34" s="2411"/>
      <c r="T34" s="2411"/>
      <c r="U34" s="2411"/>
      <c r="V34" s="2411"/>
      <c r="W34" s="2411"/>
      <c r="X34" s="2411"/>
      <c r="Y34" s="2411"/>
      <c r="Z34" s="2411"/>
      <c r="AA34" s="370"/>
    </row>
    <row r="35" spans="1:27" ht="18" customHeight="1">
      <c r="A35" s="368" t="s">
        <v>29</v>
      </c>
    </row>
    <row r="36" spans="1:27" ht="18" customHeight="1">
      <c r="B36" s="368" t="s">
        <v>4</v>
      </c>
      <c r="E36" s="2406"/>
      <c r="F36" s="2407"/>
      <c r="G36" s="2407"/>
      <c r="H36" s="2407"/>
      <c r="I36" s="2407"/>
      <c r="J36" s="2407"/>
      <c r="K36" s="2407"/>
      <c r="L36" s="2407"/>
      <c r="M36" s="2407"/>
      <c r="N36" s="2407"/>
      <c r="O36" s="2407"/>
      <c r="P36" s="2407"/>
      <c r="Q36" s="2407"/>
      <c r="R36" s="2407"/>
      <c r="S36" s="2407"/>
      <c r="T36" s="2407"/>
      <c r="U36" s="2407"/>
      <c r="V36" s="2407"/>
      <c r="W36" s="2407"/>
      <c r="X36" s="2407"/>
    </row>
    <row r="37" spans="1:27" ht="18" customHeight="1">
      <c r="B37" s="368" t="s">
        <v>30</v>
      </c>
      <c r="E37" s="2406"/>
      <c r="F37" s="2407"/>
      <c r="G37" s="2407"/>
      <c r="H37" s="2407"/>
      <c r="I37" s="2407"/>
      <c r="J37" s="2407"/>
      <c r="K37" s="2407"/>
      <c r="L37" s="2407"/>
      <c r="M37" s="2407"/>
      <c r="N37" s="2407"/>
      <c r="O37" s="2407"/>
      <c r="P37" s="2407"/>
      <c r="Q37" s="2407"/>
      <c r="R37" s="2407"/>
      <c r="S37" s="2407"/>
      <c r="T37" s="2407"/>
      <c r="U37" s="2407"/>
      <c r="V37" s="2407"/>
      <c r="W37" s="2407"/>
      <c r="X37" s="2407"/>
    </row>
    <row r="38" spans="1:27" ht="18" customHeight="1">
      <c r="B38" s="368" t="s">
        <v>18</v>
      </c>
      <c r="E38" s="2406"/>
      <c r="F38" s="2407"/>
      <c r="G38" s="2407"/>
      <c r="H38" s="2407"/>
      <c r="I38" s="2407"/>
      <c r="J38" s="2407"/>
    </row>
    <row r="39" spans="1:27" ht="18" customHeight="1">
      <c r="B39" s="368" t="s">
        <v>23</v>
      </c>
      <c r="E39" s="2406"/>
      <c r="F39" s="2407"/>
      <c r="G39" s="2407"/>
      <c r="H39" s="2407"/>
      <c r="I39" s="2407"/>
      <c r="J39" s="2407"/>
      <c r="K39" s="2407"/>
      <c r="L39" s="2407"/>
      <c r="M39" s="2407"/>
      <c r="N39" s="2407"/>
      <c r="O39" s="2407"/>
      <c r="P39" s="2407"/>
      <c r="Q39" s="2407"/>
      <c r="R39" s="2407"/>
      <c r="S39" s="2407"/>
      <c r="T39" s="2407"/>
      <c r="U39" s="2407"/>
      <c r="V39" s="2407"/>
      <c r="W39" s="2407"/>
      <c r="X39" s="2407"/>
      <c r="Y39" s="2407"/>
    </row>
    <row r="40" spans="1:27" ht="18" customHeight="1">
      <c r="A40" s="370"/>
      <c r="B40" s="370" t="s">
        <v>20</v>
      </c>
      <c r="C40" s="370"/>
      <c r="D40" s="370"/>
      <c r="E40" s="2414"/>
      <c r="F40" s="2415"/>
      <c r="G40" s="2415"/>
      <c r="H40" s="2415"/>
      <c r="I40" s="2415"/>
      <c r="J40" s="2415"/>
      <c r="K40" s="2415"/>
      <c r="L40" s="2415"/>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16" t="s">
        <v>32</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row>
    <row r="45" spans="1:27" ht="16.5" customHeight="1">
      <c r="A45" s="368" t="s">
        <v>4767</v>
      </c>
    </row>
    <row r="46" spans="1:27" ht="16.5" customHeight="1">
      <c r="B46" s="368" t="s">
        <v>4768</v>
      </c>
      <c r="K46" s="2399" t="str">
        <f ca="1">IF(wskakunin_KOUJI_TYAKUSYU_YOTEI_DATE="",TEXT(TODAY(),"ggg"),wskakunin_KOUJI_TYAKUSYU_YOTEI_DATE)</f>
        <v>令和</v>
      </c>
      <c r="L46" s="2399"/>
      <c r="M46" s="5729"/>
      <c r="N46" s="368" t="s">
        <v>477</v>
      </c>
      <c r="O46" s="5729"/>
      <c r="P46" s="368" t="s">
        <v>5</v>
      </c>
      <c r="Q46" s="5729"/>
      <c r="R46" s="368" t="s">
        <v>478</v>
      </c>
    </row>
    <row r="47" spans="1:27" ht="16.5" customHeight="1">
      <c r="A47" s="370"/>
      <c r="B47" s="370" t="s">
        <v>4769</v>
      </c>
      <c r="C47" s="370"/>
      <c r="D47" s="370"/>
      <c r="E47" s="370"/>
      <c r="F47" s="370"/>
      <c r="G47" s="370"/>
      <c r="H47" s="370"/>
      <c r="I47" s="370"/>
      <c r="J47" s="370"/>
      <c r="K47" s="2417" t="str">
        <f ca="1">IF(wskakunin_KOUJI_KANRYOU_YOTEI_DATE="",TEXT(TODAY(),"ggg"),wskakunin_KOUJI_KANRYOU_YOTEI_DATE)</f>
        <v>令和</v>
      </c>
      <c r="L47" s="2417"/>
      <c r="M47" s="5730"/>
      <c r="N47" s="370" t="s">
        <v>477</v>
      </c>
      <c r="O47" s="5730"/>
      <c r="P47" s="370" t="s">
        <v>5</v>
      </c>
      <c r="Q47" s="5730"/>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6036</v>
      </c>
      <c r="J49" s="368" t="s">
        <v>33</v>
      </c>
      <c r="M49" s="1403" t="s">
        <v>139</v>
      </c>
      <c r="N49" s="368" t="s">
        <v>34</v>
      </c>
      <c r="T49" s="1403" t="s">
        <v>139</v>
      </c>
      <c r="U49" s="368" t="s">
        <v>35</v>
      </c>
    </row>
    <row r="50" spans="1:28" ht="16.5" customHeight="1">
      <c r="I50" s="1403" t="s">
        <v>139</v>
      </c>
      <c r="J50" s="368" t="s">
        <v>36</v>
      </c>
      <c r="M50" s="1403" t="s">
        <v>139</v>
      </c>
      <c r="N50" s="368" t="s">
        <v>37</v>
      </c>
      <c r="T50" s="1403" t="s">
        <v>139</v>
      </c>
      <c r="U50" s="368" t="s">
        <v>38</v>
      </c>
    </row>
    <row r="51" spans="1:28" ht="15" customHeight="1">
      <c r="B51" s="368" t="s">
        <v>4772</v>
      </c>
      <c r="K51" s="1403" t="s">
        <v>139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18"/>
      <c r="H55" s="2418"/>
      <c r="I55" s="2418"/>
      <c r="J55" s="2418"/>
      <c r="K55" s="2418"/>
      <c r="L55" s="2418"/>
      <c r="M55" s="2418"/>
      <c r="N55" s="2418"/>
      <c r="O55" s="2418"/>
      <c r="P55" s="2418"/>
      <c r="Q55" s="2418"/>
      <c r="R55" s="2418"/>
      <c r="S55" s="2418"/>
      <c r="T55" s="2418"/>
      <c r="U55" s="2418"/>
      <c r="V55" s="2418"/>
      <c r="W55" s="2418"/>
      <c r="X55" s="2418"/>
      <c r="Y55" s="2418"/>
      <c r="Z55" s="2418"/>
      <c r="AA55" s="2418"/>
      <c r="AB55" s="2418"/>
    </row>
    <row r="56" spans="1:28" ht="16.5" customHeight="1">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row>
    <row r="57" spans="1:28" ht="16.5" customHeight="1">
      <c r="G57" s="2419"/>
      <c r="H57" s="2419"/>
      <c r="I57" s="2419"/>
      <c r="J57" s="2419"/>
      <c r="K57" s="2419"/>
      <c r="L57" s="2419"/>
      <c r="M57" s="2419"/>
      <c r="N57" s="2419"/>
      <c r="O57" s="2419"/>
      <c r="P57" s="2419"/>
      <c r="Q57" s="2419"/>
      <c r="R57" s="2419"/>
      <c r="S57" s="2419"/>
      <c r="T57" s="2419"/>
      <c r="U57" s="2419"/>
      <c r="V57" s="2419"/>
      <c r="W57" s="2419"/>
      <c r="X57" s="2419"/>
      <c r="Y57" s="2419"/>
      <c r="Z57" s="2419"/>
      <c r="AA57" s="2419"/>
      <c r="AB57" s="2419"/>
    </row>
    <row r="58" spans="1:28" ht="16.5" customHeight="1">
      <c r="B58" s="368" t="s">
        <v>40</v>
      </c>
      <c r="G58" s="1403" t="s">
        <v>6036</v>
      </c>
      <c r="H58" s="368" t="s">
        <v>41</v>
      </c>
      <c r="N58" s="1403" t="s">
        <v>6036</v>
      </c>
      <c r="O58" s="368" t="s">
        <v>42</v>
      </c>
    </row>
    <row r="59" spans="1:28" ht="16.5" customHeight="1">
      <c r="G59" s="1403" t="s">
        <v>6036</v>
      </c>
      <c r="H59" s="368" t="s">
        <v>43</v>
      </c>
      <c r="R59" s="1403" t="s">
        <v>6036</v>
      </c>
      <c r="S59" s="368" t="s">
        <v>44</v>
      </c>
    </row>
    <row r="60" spans="1:28" ht="16.5" customHeight="1">
      <c r="A60" s="370"/>
      <c r="B60" s="370"/>
      <c r="C60" s="370"/>
      <c r="D60" s="370"/>
      <c r="E60" s="370"/>
      <c r="F60" s="370"/>
      <c r="G60" s="1403" t="s">
        <v>6036</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2275" t="s">
        <v>6036</v>
      </c>
      <c r="G61" s="374" t="s">
        <v>47</v>
      </c>
      <c r="H61" s="374"/>
      <c r="I61" s="374"/>
      <c r="J61" s="374"/>
      <c r="K61" s="2275" t="s">
        <v>6036</v>
      </c>
      <c r="L61" s="374" t="s">
        <v>48</v>
      </c>
      <c r="M61" s="374"/>
      <c r="N61" s="374"/>
      <c r="O61" s="374"/>
      <c r="P61" s="1403" t="s">
        <v>6036</v>
      </c>
      <c r="Q61" s="374" t="s">
        <v>49</v>
      </c>
      <c r="R61" s="374"/>
      <c r="S61" s="374"/>
      <c r="T61" s="374"/>
      <c r="U61" s="1403" t="s">
        <v>6036</v>
      </c>
      <c r="V61" s="374" t="s">
        <v>50</v>
      </c>
      <c r="W61" s="374"/>
      <c r="X61" s="374"/>
      <c r="Y61" s="374"/>
      <c r="Z61" s="374"/>
      <c r="AA61" s="374"/>
    </row>
    <row r="62" spans="1:28" ht="16.5" customHeight="1">
      <c r="A62" s="368" t="s">
        <v>51</v>
      </c>
      <c r="G62" s="368" t="s">
        <v>52</v>
      </c>
      <c r="N62" s="369" t="s">
        <v>9</v>
      </c>
      <c r="O62" s="2420"/>
      <c r="P62" s="2421"/>
      <c r="Q62" s="368" t="s">
        <v>10</v>
      </c>
      <c r="R62" s="2422"/>
      <c r="S62" s="2423"/>
      <c r="T62" s="2423"/>
      <c r="U62" s="2423"/>
      <c r="V62" s="2423"/>
      <c r="W62" s="2423"/>
      <c r="X62" s="2423"/>
      <c r="Y62" s="2423"/>
      <c r="Z62" s="2423"/>
      <c r="AA62" s="2423"/>
    </row>
    <row r="63" spans="1:28" ht="16.5" customHeight="1">
      <c r="G63" s="368" t="s">
        <v>53</v>
      </c>
      <c r="N63" s="369" t="s">
        <v>9</v>
      </c>
      <c r="O63" s="2424"/>
      <c r="P63" s="2425"/>
      <c r="Q63" s="368" t="s">
        <v>10</v>
      </c>
      <c r="R63" s="2406"/>
      <c r="S63" s="2407"/>
      <c r="T63" s="2407"/>
      <c r="U63" s="2407"/>
      <c r="V63" s="2407"/>
      <c r="W63" s="2407"/>
      <c r="X63" s="2407"/>
      <c r="Y63" s="2407"/>
      <c r="Z63" s="2407"/>
      <c r="AA63" s="2407"/>
    </row>
    <row r="64" spans="1:28" ht="16.5" customHeight="1">
      <c r="A64" s="370"/>
      <c r="B64" s="370"/>
      <c r="C64" s="370"/>
      <c r="D64" s="370"/>
      <c r="E64" s="370"/>
      <c r="F64" s="370"/>
      <c r="G64" s="370" t="s">
        <v>54</v>
      </c>
      <c r="H64" s="370"/>
      <c r="I64" s="370"/>
      <c r="J64" s="370"/>
      <c r="K64" s="370"/>
      <c r="L64" s="370"/>
      <c r="M64" s="370"/>
      <c r="N64" s="1241" t="s">
        <v>9</v>
      </c>
      <c r="O64" s="2412"/>
      <c r="P64" s="2413"/>
      <c r="Q64" s="370" t="s">
        <v>10</v>
      </c>
      <c r="R64" s="2414"/>
      <c r="S64" s="2415"/>
      <c r="T64" s="2415"/>
      <c r="U64" s="2415"/>
      <c r="V64" s="2415"/>
      <c r="W64" s="2415"/>
      <c r="X64" s="2415"/>
      <c r="Y64" s="2415"/>
      <c r="Z64" s="2415"/>
      <c r="AA64" s="2415"/>
    </row>
    <row r="65" spans="1:28" ht="16.5" customHeight="1">
      <c r="A65" s="368" t="s">
        <v>55</v>
      </c>
    </row>
    <row r="66" spans="1:28" ht="16.5" customHeight="1">
      <c r="B66" s="368" t="s">
        <v>56</v>
      </c>
      <c r="F66" s="369"/>
      <c r="H66" s="369" t="s">
        <v>9</v>
      </c>
      <c r="I66" s="2426"/>
      <c r="J66" s="2427"/>
      <c r="K66" s="2427"/>
      <c r="L66" s="2427"/>
      <c r="M66" s="2427"/>
      <c r="N66" s="368" t="s">
        <v>57</v>
      </c>
      <c r="O66" s="369" t="s">
        <v>9</v>
      </c>
      <c r="P66" s="2428"/>
      <c r="Q66" s="2427"/>
      <c r="R66" s="2427"/>
      <c r="S66" s="2427"/>
      <c r="T66" s="2427"/>
      <c r="U66" s="368" t="s">
        <v>57</v>
      </c>
      <c r="V66" s="369" t="s">
        <v>9</v>
      </c>
      <c r="W66" s="2428"/>
      <c r="X66" s="2427"/>
      <c r="Y66" s="2427"/>
      <c r="Z66" s="2427"/>
      <c r="AA66" s="2427"/>
      <c r="AB66" s="368" t="s">
        <v>57</v>
      </c>
    </row>
    <row r="67" spans="1:28" ht="16.5" customHeight="1">
      <c r="B67" s="368" t="s">
        <v>58</v>
      </c>
      <c r="H67" s="1403" t="s">
        <v>6036</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03" t="s">
        <v>139</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03" t="s">
        <v>139</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28"/>
      <c r="J86" s="2429"/>
      <c r="K86" s="2429"/>
      <c r="L86" s="2429"/>
      <c r="M86" s="368" t="s">
        <v>4781</v>
      </c>
      <c r="O86" s="369" t="s">
        <v>9</v>
      </c>
      <c r="P86" s="2428"/>
      <c r="Q86" s="2429"/>
      <c r="R86" s="2429"/>
      <c r="S86" s="2429"/>
      <c r="T86" s="368" t="s">
        <v>4781</v>
      </c>
      <c r="V86" s="369" t="s">
        <v>9</v>
      </c>
      <c r="W86" s="2428"/>
      <c r="X86" s="2428"/>
      <c r="Y86" s="2428"/>
      <c r="Z86" s="2428"/>
      <c r="AA86" s="368" t="s">
        <v>4781</v>
      </c>
    </row>
    <row r="87" spans="1:28" ht="16.5" customHeight="1">
      <c r="B87" s="368" t="s">
        <v>4782</v>
      </c>
    </row>
    <row r="88" spans="1:28" ht="15.75" customHeight="1">
      <c r="C88" s="368" t="s">
        <v>82</v>
      </c>
      <c r="H88" s="369" t="s">
        <v>9</v>
      </c>
      <c r="I88" s="2430"/>
      <c r="J88" s="2430"/>
      <c r="K88" s="2430"/>
      <c r="L88" s="2430"/>
      <c r="M88" s="2430"/>
      <c r="N88" s="1784" t="s">
        <v>4912</v>
      </c>
      <c r="O88" s="369" t="s">
        <v>9</v>
      </c>
      <c r="P88" s="2431"/>
      <c r="Q88" s="2432"/>
      <c r="R88" s="2432"/>
      <c r="S88" s="2432"/>
      <c r="T88" s="2432"/>
      <c r="U88" s="368" t="s">
        <v>4913</v>
      </c>
      <c r="V88" s="369" t="s">
        <v>9</v>
      </c>
      <c r="W88" s="2430"/>
      <c r="X88" s="2430"/>
      <c r="Y88" s="2430"/>
      <c r="Z88" s="2430"/>
      <c r="AA88" s="368" t="s">
        <v>4913</v>
      </c>
    </row>
    <row r="89" spans="1:28" ht="16.5" customHeight="1">
      <c r="B89" s="368" t="s">
        <v>4783</v>
      </c>
      <c r="I89" s="369"/>
      <c r="O89" s="369"/>
      <c r="V89" s="369"/>
    </row>
    <row r="90" spans="1:28" ht="16.5" customHeight="1">
      <c r="H90" s="369" t="s">
        <v>9</v>
      </c>
      <c r="I90" s="2428"/>
      <c r="J90" s="2429"/>
      <c r="K90" s="2429"/>
      <c r="L90" s="2429"/>
      <c r="M90" s="368" t="s">
        <v>83</v>
      </c>
      <c r="O90" s="369" t="s">
        <v>9</v>
      </c>
      <c r="P90" s="2428"/>
      <c r="Q90" s="2429"/>
      <c r="R90" s="2429"/>
      <c r="S90" s="2429"/>
      <c r="T90" s="368" t="s">
        <v>83</v>
      </c>
      <c r="V90" s="369" t="s">
        <v>9</v>
      </c>
      <c r="W90" s="2428"/>
      <c r="X90" s="2428"/>
      <c r="Y90" s="2428"/>
      <c r="Z90" s="2428"/>
      <c r="AA90" s="368" t="s">
        <v>83</v>
      </c>
    </row>
    <row r="91" spans="1:28" ht="16.5" customHeight="1">
      <c r="B91" s="368" t="s">
        <v>4784</v>
      </c>
    </row>
    <row r="92" spans="1:28" ht="16.5" customHeight="1">
      <c r="H92" s="369" t="s">
        <v>9</v>
      </c>
      <c r="I92" s="2433"/>
      <c r="J92" s="2433"/>
      <c r="K92" s="2433"/>
      <c r="L92" s="2433"/>
      <c r="M92" s="2433"/>
      <c r="N92" s="368" t="s">
        <v>57</v>
      </c>
      <c r="O92" s="369" t="s">
        <v>9</v>
      </c>
      <c r="P92" s="2433"/>
      <c r="Q92" s="2433"/>
      <c r="R92" s="2433"/>
      <c r="S92" s="2433"/>
      <c r="T92" s="2433"/>
      <c r="U92" s="368" t="s">
        <v>57</v>
      </c>
      <c r="V92" s="369" t="s">
        <v>9</v>
      </c>
      <c r="W92" s="2433"/>
      <c r="X92" s="2433"/>
      <c r="Y92" s="2433"/>
      <c r="Z92" s="2433"/>
      <c r="AA92" s="2433"/>
      <c r="AB92" s="368" t="s">
        <v>57</v>
      </c>
    </row>
    <row r="93" spans="1:28" ht="16.5" customHeight="1">
      <c r="B93" s="368" t="s">
        <v>4785</v>
      </c>
    </row>
    <row r="94" spans="1:28" ht="16.5" customHeight="1">
      <c r="A94" s="370"/>
      <c r="B94" s="370"/>
      <c r="C94" s="370"/>
      <c r="D94" s="370"/>
      <c r="E94" s="370"/>
      <c r="F94" s="370"/>
      <c r="G94" s="370"/>
      <c r="H94" s="369" t="s">
        <v>9</v>
      </c>
      <c r="I94" s="2434"/>
      <c r="J94" s="2435"/>
      <c r="K94" s="2435"/>
      <c r="L94" s="2435"/>
      <c r="M94" s="2435"/>
      <c r="N94" s="368" t="s">
        <v>57</v>
      </c>
      <c r="O94" s="369" t="s">
        <v>9</v>
      </c>
      <c r="P94" s="2433"/>
      <c r="Q94" s="2433"/>
      <c r="R94" s="2433"/>
      <c r="S94" s="2433"/>
      <c r="T94" s="2433"/>
      <c r="U94" s="368" t="s">
        <v>57</v>
      </c>
      <c r="V94" s="369" t="s">
        <v>9</v>
      </c>
      <c r="W94" s="2433"/>
      <c r="X94" s="2433"/>
      <c r="Y94" s="2433"/>
      <c r="Z94" s="2433"/>
      <c r="AA94" s="2433"/>
      <c r="AB94" s="368" t="s">
        <v>57</v>
      </c>
    </row>
    <row r="95" spans="1:28" ht="16.5" customHeight="1">
      <c r="A95" s="374" t="s">
        <v>84</v>
      </c>
      <c r="B95" s="374"/>
      <c r="C95" s="374"/>
      <c r="D95" s="374"/>
      <c r="E95" s="374"/>
      <c r="F95" s="374"/>
      <c r="G95" s="374"/>
      <c r="H95" s="374"/>
      <c r="I95" s="374"/>
      <c r="J95" s="374"/>
      <c r="K95" s="374"/>
      <c r="L95" s="374"/>
      <c r="M95" s="374"/>
      <c r="N95" s="2436"/>
      <c r="O95" s="2437"/>
      <c r="P95" s="2437"/>
      <c r="Q95" s="2437"/>
      <c r="R95" s="2437"/>
      <c r="S95" s="374" t="s">
        <v>114</v>
      </c>
      <c r="T95" s="374"/>
      <c r="U95" s="374"/>
      <c r="V95" s="374"/>
      <c r="W95" s="374"/>
      <c r="X95" s="374"/>
      <c r="Y95" s="374"/>
      <c r="Z95" s="374"/>
      <c r="AA95" s="374"/>
    </row>
    <row r="96" spans="1:28" ht="8.25" customHeight="1"/>
    <row r="97" spans="1:27" ht="15" customHeight="1">
      <c r="A97" s="2416" t="s">
        <v>85</v>
      </c>
      <c r="B97" s="2416"/>
      <c r="C97" s="2416"/>
      <c r="D97" s="2416"/>
      <c r="E97" s="2416"/>
      <c r="F97" s="2416"/>
      <c r="G97" s="2416"/>
      <c r="H97" s="2416"/>
      <c r="I97" s="2416"/>
      <c r="J97" s="2416"/>
      <c r="K97" s="2416"/>
      <c r="L97" s="2416"/>
      <c r="M97" s="2416"/>
      <c r="N97" s="2416"/>
      <c r="O97" s="2416"/>
      <c r="P97" s="2416"/>
      <c r="Q97" s="2416"/>
      <c r="R97" s="2416"/>
      <c r="S97" s="2416"/>
      <c r="T97" s="2416"/>
      <c r="U97" s="2416"/>
      <c r="V97" s="2416"/>
      <c r="W97" s="2416"/>
      <c r="X97" s="2416"/>
      <c r="Y97" s="2416"/>
      <c r="Z97" s="2416"/>
      <c r="AA97" s="2416"/>
    </row>
    <row r="98" spans="1:27" ht="16.5" customHeight="1">
      <c r="A98" s="368" t="s">
        <v>86</v>
      </c>
    </row>
    <row r="99" spans="1:27" ht="16.5" customHeight="1">
      <c r="B99" s="368" t="s">
        <v>56</v>
      </c>
      <c r="G99" s="2428"/>
      <c r="H99" s="2427"/>
      <c r="I99" s="2427"/>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03" t="s">
        <v>139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03" t="s">
        <v>139</v>
      </c>
      <c r="I104" s="368" t="s">
        <v>87</v>
      </c>
      <c r="N104" s="1403" t="s">
        <v>139</v>
      </c>
      <c r="O104" s="368" t="s">
        <v>88</v>
      </c>
      <c r="U104" s="1403" t="s">
        <v>139</v>
      </c>
      <c r="V104" s="368" t="s">
        <v>89</v>
      </c>
    </row>
    <row r="105" spans="1:27" ht="16.5" customHeight="1">
      <c r="B105" s="368" t="s">
        <v>4796</v>
      </c>
      <c r="H105" s="1403" t="s">
        <v>139</v>
      </c>
      <c r="I105" s="368" t="s">
        <v>90</v>
      </c>
      <c r="N105" s="1403" t="s">
        <v>139</v>
      </c>
      <c r="O105" s="368" t="s">
        <v>93</v>
      </c>
      <c r="U105" s="1403" t="s">
        <v>139</v>
      </c>
      <c r="V105" s="368" t="s">
        <v>94</v>
      </c>
    </row>
    <row r="106" spans="1:27" ht="16.5" customHeight="1">
      <c r="B106" s="368" t="s">
        <v>4797</v>
      </c>
      <c r="H106" s="1403" t="s">
        <v>139</v>
      </c>
      <c r="I106" s="368" t="s">
        <v>91</v>
      </c>
      <c r="N106" s="1403" t="s">
        <v>139</v>
      </c>
      <c r="O106" s="368" t="s">
        <v>92</v>
      </c>
      <c r="U106" s="1403" t="s">
        <v>139</v>
      </c>
      <c r="V106" s="368" t="s">
        <v>4798</v>
      </c>
    </row>
    <row r="107" spans="1:27" ht="16.5" customHeight="1">
      <c r="B107" s="368" t="s">
        <v>4799</v>
      </c>
      <c r="G107" s="369"/>
      <c r="H107" s="1403" t="s">
        <v>139</v>
      </c>
      <c r="I107" s="2438" t="s">
        <v>95</v>
      </c>
      <c r="J107" s="2439"/>
      <c r="K107" s="2439"/>
      <c r="L107" s="376"/>
      <c r="M107" s="1403" t="s">
        <v>139</v>
      </c>
      <c r="N107" s="2438" t="s">
        <v>97</v>
      </c>
      <c r="O107" s="2439"/>
      <c r="P107" s="2439"/>
      <c r="Q107" s="376"/>
      <c r="R107" s="1403" t="s">
        <v>139</v>
      </c>
      <c r="S107" s="2438" t="s">
        <v>98</v>
      </c>
      <c r="T107" s="2439"/>
      <c r="U107" s="2439"/>
      <c r="V107" s="376"/>
      <c r="W107" s="1403" t="s">
        <v>139</v>
      </c>
      <c r="X107" s="2438" t="s">
        <v>99</v>
      </c>
      <c r="Y107" s="2439"/>
      <c r="Z107" s="2439"/>
      <c r="AA107" s="377"/>
    </row>
    <row r="108" spans="1:27" ht="16.5" customHeight="1">
      <c r="B108" s="368" t="s">
        <v>4800</v>
      </c>
      <c r="G108" s="369" t="s">
        <v>9</v>
      </c>
      <c r="H108" s="2408"/>
      <c r="I108" s="2408"/>
      <c r="J108" s="2408"/>
      <c r="K108" s="2395" t="s">
        <v>4915</v>
      </c>
      <c r="L108" s="2395"/>
      <c r="M108" s="2426" t="s">
        <v>6037</v>
      </c>
      <c r="N108" s="2426"/>
      <c r="O108" s="2426"/>
      <c r="P108" s="2426"/>
      <c r="Q108" s="376" t="s">
        <v>96</v>
      </c>
      <c r="R108" s="2426" t="s">
        <v>108</v>
      </c>
      <c r="S108" s="2426"/>
      <c r="T108" s="2426"/>
      <c r="U108" s="2426"/>
      <c r="V108" s="376" t="s">
        <v>96</v>
      </c>
      <c r="W108" s="2408"/>
      <c r="X108" s="2408"/>
      <c r="Y108" s="2408"/>
      <c r="Z108" s="2395" t="s">
        <v>4917</v>
      </c>
      <c r="AA108" s="2395"/>
    </row>
    <row r="109" spans="1:27" ht="16.5" customHeight="1">
      <c r="B109" s="368" t="s">
        <v>4801</v>
      </c>
      <c r="G109" s="369" t="s">
        <v>9</v>
      </c>
      <c r="H109" s="2433"/>
      <c r="I109" s="2433"/>
      <c r="J109" s="2433"/>
      <c r="K109" s="2395" t="s">
        <v>4916</v>
      </c>
      <c r="L109" s="2395"/>
      <c r="M109" s="2426" t="s">
        <v>114</v>
      </c>
      <c r="N109" s="2426"/>
      <c r="O109" s="2426"/>
      <c r="P109" s="2426"/>
      <c r="Q109" s="376" t="s">
        <v>96</v>
      </c>
      <c r="R109" s="2426" t="s">
        <v>114</v>
      </c>
      <c r="S109" s="2426"/>
      <c r="T109" s="2426"/>
      <c r="U109" s="2426"/>
      <c r="V109" s="376" t="s">
        <v>96</v>
      </c>
      <c r="W109" s="2433"/>
      <c r="X109" s="2433"/>
      <c r="Y109" s="2433"/>
      <c r="Z109" s="2395" t="s">
        <v>4913</v>
      </c>
      <c r="AA109" s="2395"/>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16" t="s">
        <v>101</v>
      </c>
      <c r="B112" s="2416"/>
      <c r="C112" s="2416"/>
      <c r="D112" s="2416"/>
      <c r="E112" s="2416"/>
      <c r="F112" s="2416"/>
      <c r="G112" s="2416"/>
      <c r="H112" s="2416"/>
      <c r="I112" s="2416"/>
      <c r="J112" s="2416"/>
      <c r="K112" s="2416"/>
      <c r="L112" s="2416"/>
      <c r="M112" s="2416"/>
      <c r="N112" s="2416"/>
      <c r="O112" s="2416"/>
      <c r="P112" s="2416"/>
      <c r="Q112" s="2416"/>
      <c r="R112" s="2416"/>
      <c r="S112" s="2416"/>
      <c r="T112" s="2416"/>
      <c r="U112" s="2416"/>
      <c r="V112" s="2416"/>
      <c r="W112" s="2416"/>
      <c r="X112" s="2416"/>
      <c r="Y112" s="2416"/>
      <c r="Z112" s="2416"/>
      <c r="AA112" s="2416"/>
    </row>
    <row r="113" spans="1:27" ht="16.5" customHeight="1">
      <c r="A113" s="368" t="s">
        <v>102</v>
      </c>
      <c r="G113" s="368" t="s">
        <v>52</v>
      </c>
      <c r="N113" s="369" t="s">
        <v>9</v>
      </c>
      <c r="O113" s="2420"/>
      <c r="P113" s="2421"/>
      <c r="Q113" s="368" t="s">
        <v>10</v>
      </c>
      <c r="R113" s="2422" t="str">
        <f>IF(O113="","",VLOOKUP(O113,工事届用主要用途区分,2,FALSE))</f>
        <v/>
      </c>
      <c r="S113" s="2423"/>
      <c r="T113" s="2423"/>
      <c r="U113" s="2423"/>
      <c r="V113" s="2423"/>
      <c r="W113" s="2423"/>
      <c r="X113" s="2423"/>
      <c r="Y113" s="2423"/>
      <c r="Z113" s="2423"/>
      <c r="AA113" s="2423"/>
    </row>
    <row r="114" spans="1:27" ht="16.5" customHeight="1">
      <c r="G114" s="368" t="s">
        <v>53</v>
      </c>
      <c r="N114" s="369" t="s">
        <v>9</v>
      </c>
      <c r="O114" s="2424"/>
      <c r="P114" s="2425"/>
      <c r="Q114" s="368" t="s">
        <v>10</v>
      </c>
      <c r="R114" s="2406" t="str">
        <f>IF(O114="","",VLOOKUP(O114,工事届用主要用途区分,2,FALSE))</f>
        <v/>
      </c>
      <c r="S114" s="2407"/>
      <c r="T114" s="2407"/>
      <c r="U114" s="2407"/>
      <c r="V114" s="2407"/>
      <c r="W114" s="2407"/>
      <c r="X114" s="2407"/>
      <c r="Y114" s="2407"/>
      <c r="Z114" s="2407"/>
      <c r="AA114" s="2407"/>
    </row>
    <row r="115" spans="1:27" ht="16.5" customHeight="1">
      <c r="G115" s="368" t="s">
        <v>54</v>
      </c>
      <c r="N115" s="369" t="s">
        <v>9</v>
      </c>
      <c r="O115" s="2424"/>
      <c r="P115" s="2425"/>
      <c r="Q115" s="368" t="s">
        <v>10</v>
      </c>
      <c r="R115" s="2406" t="str">
        <f>IF(O115="","",VLOOKUP(O115,工事届用主要用途区分,2,FALSE))</f>
        <v/>
      </c>
      <c r="S115" s="2407"/>
      <c r="T115" s="2407"/>
      <c r="U115" s="2407"/>
      <c r="V115" s="2407"/>
      <c r="W115" s="2407"/>
      <c r="X115" s="2407"/>
      <c r="Y115" s="2407"/>
      <c r="Z115" s="2407"/>
      <c r="AA115" s="2407"/>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06"/>
      <c r="K118" s="2407"/>
    </row>
    <row r="119" spans="1:27" ht="16.5" customHeight="1">
      <c r="A119" s="368" t="s">
        <v>107</v>
      </c>
      <c r="J119" s="2406"/>
      <c r="K119" s="2407"/>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40"/>
      <c r="J121" s="2441"/>
      <c r="K121" s="2441"/>
      <c r="L121" s="368" t="s">
        <v>114</v>
      </c>
    </row>
    <row r="122" spans="1:27" ht="16.5" customHeight="1">
      <c r="A122" s="370" t="s">
        <v>115</v>
      </c>
      <c r="B122" s="370"/>
      <c r="C122" s="370"/>
      <c r="D122" s="370"/>
      <c r="E122" s="370"/>
      <c r="F122" s="370"/>
      <c r="G122" s="370"/>
      <c r="H122" s="370"/>
      <c r="I122" s="2414"/>
      <c r="J122" s="2415"/>
      <c r="K122" s="2415"/>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6"/>
  <dataValidations count="4">
    <dataValidation allowBlank="1" showInputMessage="1" showErrorMessage="1" sqref="WWC786496 F65600 F131136 F196672 F262208 F327744 F393280 F458816 F524352 F589888 F655424 F720960 F786496 F852032 F917568 F983104 WWC852032 K65600 K131136 K196672 K262208 K327744 K393280 K458816 K524352 K589888 K655424 K720960 K786496 K852032 K917568 K983104 WWC917568 P65600 P131136 P196672 P262208 P327744 P393280 P458816 P524352 P589888 P655424 P720960 P786496 P852032 P917568 P983104 WWC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U104:U106 H79 H81:H82 H84 F61 H120 I49:I50 K51:K53 L120 M49:M50 M107 N100 N104:N106 O67:O68 O70:O77 O79 O81:O82 O84 O102 P103 P120 Q100:Q101 Q116:Q117 R51 R107 T49:T50 T53 T100:T102 H102:H107 V67:V68 V70:V77 V79 V81:V82 V84 W107 G58:G60 N58 R59 U61 P61 K61 H70:H7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2.625" style="368" customWidth="1"/>
    <col min="29" max="29" width="9" style="368" customWidth="1"/>
    <col min="30" max="16384" width="9" style="368"/>
  </cols>
  <sheetData>
    <row r="1" spans="1:28" ht="17.25" customHeight="1">
      <c r="A1" s="2395" t="s">
        <v>101</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J15" s="1127"/>
      <c r="K15" s="1127"/>
      <c r="L15" s="1127"/>
      <c r="AB15" s="442"/>
    </row>
    <row r="16" spans="1:28" ht="17.25" customHeight="1">
      <c r="A16" s="391"/>
      <c r="J16" s="1127"/>
      <c r="K16" s="1127"/>
      <c r="L16" s="1127"/>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AB19" s="442"/>
    </row>
    <row r="20" spans="1:28" ht="17.25" customHeight="1">
      <c r="A20" s="391"/>
      <c r="I20" s="1133"/>
      <c r="J20" s="1133"/>
      <c r="K20" s="1133"/>
      <c r="AB20" s="442"/>
    </row>
    <row r="21" spans="1:28" ht="17.25" customHeight="1">
      <c r="A21" s="390"/>
      <c r="B21" s="370"/>
      <c r="C21" s="370"/>
      <c r="D21" s="370"/>
      <c r="E21" s="370"/>
      <c r="F21" s="370"/>
      <c r="G21" s="370"/>
      <c r="H21" s="1138"/>
      <c r="I21" s="1138"/>
      <c r="J21" s="1138"/>
      <c r="K21" s="1138"/>
      <c r="L21" s="1138"/>
      <c r="M21" s="1138"/>
      <c r="N21" s="1138"/>
      <c r="O21" s="1138"/>
      <c r="P21" s="1138"/>
      <c r="Q21" s="1138"/>
      <c r="R21" s="1138"/>
      <c r="S21" s="1138"/>
      <c r="T21" s="1138"/>
      <c r="U21" s="1138"/>
      <c r="V21" s="1138"/>
      <c r="W21" s="1138"/>
      <c r="X21" s="1138"/>
      <c r="Y21" s="1138"/>
      <c r="Z21" s="1138"/>
      <c r="AA21" s="1138"/>
      <c r="AB21" s="1139"/>
    </row>
    <row r="22" spans="1:28" ht="17.25" customHeight="1">
      <c r="A22" s="389" t="s">
        <v>4024</v>
      </c>
      <c r="B22" s="452"/>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3"/>
    </row>
    <row r="23" spans="1:28" ht="17.25" customHeight="1">
      <c r="A23" s="391"/>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1140"/>
    </row>
    <row r="24" spans="1:28" ht="17.25" customHeight="1">
      <c r="A24" s="391"/>
      <c r="S24" s="1136"/>
      <c r="V24" s="1136"/>
      <c r="AB24" s="442"/>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AB27" s="442"/>
    </row>
    <row r="28" spans="1:28" ht="17.25" customHeight="1">
      <c r="A28" s="391"/>
      <c r="T28" s="1133"/>
      <c r="U28" s="1133"/>
      <c r="V28" s="1133"/>
      <c r="W28" s="1141"/>
      <c r="Y28" s="1142"/>
      <c r="Z28" s="1142"/>
      <c r="AA28" s="1143"/>
      <c r="AB28" s="442"/>
    </row>
    <row r="29" spans="1:28" ht="17.25" customHeight="1">
      <c r="A29" s="391"/>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1140"/>
    </row>
    <row r="30" spans="1:28" ht="17.25" customHeight="1">
      <c r="A30" s="391"/>
      <c r="AB30" s="442"/>
    </row>
    <row r="31" spans="1:28" ht="17.25" customHeight="1">
      <c r="A31" s="391"/>
      <c r="C31" s="1136"/>
      <c r="AB31" s="442"/>
    </row>
    <row r="32" spans="1:28" ht="17.25" customHeight="1">
      <c r="A32" s="391"/>
      <c r="C32" s="1136"/>
      <c r="AB32" s="442"/>
    </row>
    <row r="33" spans="1:28" ht="17.25" customHeight="1">
      <c r="A33" s="391"/>
      <c r="C33" s="1136"/>
      <c r="AB33" s="442"/>
    </row>
    <row r="34" spans="1:28" ht="17.25" customHeight="1">
      <c r="A34" s="391"/>
      <c r="C34" s="1136"/>
      <c r="AB34" s="442"/>
    </row>
    <row r="35" spans="1:28" ht="17.25" customHeight="1">
      <c r="A35" s="391"/>
      <c r="D35" s="1133"/>
      <c r="E35" s="1141"/>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442"/>
    </row>
    <row r="36" spans="1:28" ht="17.25" customHeight="1">
      <c r="A36" s="391"/>
      <c r="G36" s="1127"/>
      <c r="K36" s="1133"/>
      <c r="L36" s="1133"/>
      <c r="M36" s="1133"/>
      <c r="N36" s="1144"/>
      <c r="Q36" s="1133"/>
      <c r="R36" s="1133"/>
      <c r="S36" s="1133"/>
      <c r="T36" s="1144"/>
      <c r="W36" s="1133"/>
      <c r="X36" s="1133"/>
      <c r="Y36" s="1133"/>
      <c r="Z36" s="1144"/>
      <c r="AB36" s="442"/>
    </row>
    <row r="37" spans="1:28" ht="17.25" customHeight="1">
      <c r="A37" s="391"/>
      <c r="G37" s="1127"/>
      <c r="K37" s="1133"/>
      <c r="L37" s="1133"/>
      <c r="M37" s="1133"/>
      <c r="N37" s="1144"/>
      <c r="Q37" s="1133"/>
      <c r="R37" s="1133"/>
      <c r="S37" s="1133"/>
      <c r="T37" s="1144"/>
      <c r="W37" s="1133"/>
      <c r="X37" s="1133"/>
      <c r="Y37" s="1133"/>
      <c r="Z37" s="1144"/>
      <c r="AB37" s="442"/>
    </row>
    <row r="38" spans="1:28" ht="17.25" customHeight="1">
      <c r="A38" s="391"/>
      <c r="G38" s="1127"/>
      <c r="K38" s="1133"/>
      <c r="L38" s="1133"/>
      <c r="M38" s="1133"/>
      <c r="N38" s="1144"/>
      <c r="Q38" s="1133"/>
      <c r="R38" s="1133"/>
      <c r="S38" s="1133"/>
      <c r="T38" s="1144"/>
      <c r="W38" s="1133"/>
      <c r="X38" s="1133"/>
      <c r="Y38" s="1133"/>
      <c r="Z38" s="1144"/>
      <c r="AB38" s="442"/>
    </row>
    <row r="39" spans="1:28" ht="17.25" customHeight="1">
      <c r="A39" s="391"/>
      <c r="G39" s="1127"/>
      <c r="K39" s="1133"/>
      <c r="L39" s="1133"/>
      <c r="M39" s="1133"/>
      <c r="N39" s="1144"/>
      <c r="Q39" s="1133"/>
      <c r="R39" s="1133"/>
      <c r="S39" s="1133"/>
      <c r="T39" s="1144"/>
      <c r="W39" s="1133"/>
      <c r="X39" s="1133"/>
      <c r="Y39" s="1133"/>
      <c r="Z39" s="1144"/>
      <c r="AB39" s="442"/>
    </row>
    <row r="40" spans="1:28" ht="17.25" customHeight="1">
      <c r="A40" s="390"/>
      <c r="B40" s="370"/>
      <c r="C40" s="370"/>
      <c r="D40" s="370"/>
      <c r="E40" s="370"/>
      <c r="F40" s="370"/>
      <c r="G40" s="370"/>
      <c r="H40" s="370"/>
      <c r="I40" s="370"/>
      <c r="J40" s="370"/>
      <c r="K40" s="1145"/>
      <c r="L40" s="1145"/>
      <c r="M40" s="1145"/>
      <c r="N40" s="1146"/>
      <c r="O40" s="370"/>
      <c r="P40" s="370"/>
      <c r="Q40" s="1145"/>
      <c r="R40" s="1145"/>
      <c r="S40" s="1145"/>
      <c r="T40" s="1146"/>
      <c r="U40" s="370"/>
      <c r="V40" s="370"/>
      <c r="W40" s="1145"/>
      <c r="X40" s="1145"/>
      <c r="Y40" s="1145"/>
      <c r="Z40" s="1146"/>
      <c r="AA40" s="370"/>
      <c r="AB40" s="443"/>
    </row>
    <row r="41" spans="1:28" ht="17.25" customHeight="1">
      <c r="A41" s="1109" t="s">
        <v>3017</v>
      </c>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row>
    <row r="42" spans="1:28" ht="17.25" customHeight="1">
      <c r="A42" s="1132" t="s">
        <v>4025</v>
      </c>
      <c r="B42" s="1132"/>
      <c r="C42" s="1132"/>
      <c r="D42" s="1132"/>
      <c r="E42" s="1132"/>
      <c r="F42" s="1132"/>
      <c r="G42" s="1132"/>
      <c r="H42" s="1132"/>
      <c r="I42" s="1132"/>
      <c r="J42" s="1132"/>
      <c r="K42" s="1132"/>
      <c r="L42" s="1132"/>
      <c r="M42" s="1132"/>
      <c r="N42" s="1132"/>
      <c r="O42" s="1132"/>
      <c r="P42" s="1132"/>
      <c r="Q42" s="1132"/>
      <c r="R42" s="1132"/>
      <c r="S42" s="1132"/>
      <c r="T42" s="1132"/>
      <c r="U42" s="1132"/>
      <c r="V42" s="1132"/>
      <c r="W42" s="1132"/>
      <c r="X42" s="1132"/>
      <c r="Y42" s="1132"/>
      <c r="Z42" s="1132"/>
      <c r="AA42" s="1132"/>
      <c r="AB42" s="1132"/>
    </row>
    <row r="43" spans="1:28" ht="17.25" customHeight="1">
      <c r="A43" s="368" t="s">
        <v>4026</v>
      </c>
      <c r="F43" s="1127"/>
      <c r="G43" s="1127"/>
      <c r="H43" s="1127"/>
      <c r="I43" s="1127"/>
      <c r="J43" s="1127"/>
      <c r="K43" s="1127"/>
      <c r="L43" s="1127"/>
      <c r="M43" s="1127"/>
      <c r="N43" s="1127"/>
      <c r="O43" s="1127"/>
      <c r="P43" s="1127"/>
      <c r="Q43" s="1127"/>
      <c r="R43" s="1127"/>
      <c r="S43" s="1127"/>
      <c r="T43" s="1127"/>
      <c r="U43" s="1127"/>
      <c r="V43" s="1127"/>
      <c r="W43" s="1127"/>
      <c r="X43" s="1127"/>
      <c r="Y43" s="1127"/>
      <c r="Z43" s="1127"/>
      <c r="AA43" s="1127"/>
    </row>
    <row r="44" spans="1:28" ht="17.25" customHeight="1">
      <c r="A44" s="368" t="s">
        <v>4027</v>
      </c>
      <c r="H44" s="1133"/>
      <c r="I44" s="1133"/>
      <c r="J44" s="1133"/>
      <c r="K44" s="1133"/>
      <c r="L44" s="1133"/>
    </row>
    <row r="45" spans="1:28" ht="17.25" customHeight="1">
      <c r="A45" s="1132" t="s">
        <v>4028</v>
      </c>
      <c r="H45" s="1127"/>
      <c r="I45" s="1127"/>
      <c r="J45" s="1127"/>
      <c r="K45" s="1127"/>
      <c r="L45" s="1127"/>
    </row>
    <row r="46" spans="1:28" ht="17.25" customHeight="1">
      <c r="A46" s="1132" t="s">
        <v>4029</v>
      </c>
      <c r="I46" s="1127"/>
      <c r="J46" s="1127"/>
      <c r="K46" s="1127"/>
      <c r="L46" s="1127"/>
      <c r="M46" s="1127"/>
      <c r="N46" s="1127"/>
      <c r="O46" s="1127"/>
      <c r="P46" s="1127"/>
      <c r="Q46" s="1127"/>
      <c r="R46" s="1127"/>
      <c r="S46" s="1127"/>
      <c r="T46" s="1127"/>
      <c r="U46" s="1127"/>
      <c r="V46" s="1127"/>
      <c r="W46" s="1127"/>
      <c r="X46" s="1127"/>
      <c r="Y46" s="1127"/>
      <c r="Z46" s="1127"/>
      <c r="AA46" s="1127"/>
    </row>
    <row r="47" spans="1:28" ht="17.25" customHeight="1">
      <c r="A47" s="368" t="s">
        <v>4030</v>
      </c>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5.7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6"/>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459" t="s">
        <v>4031</v>
      </c>
      <c r="B1" s="5459"/>
      <c r="C1" s="5459"/>
      <c r="D1" s="5459"/>
      <c r="E1" s="5459"/>
      <c r="F1" s="5459"/>
      <c r="G1" s="5459"/>
      <c r="H1" s="5459"/>
      <c r="I1" s="5459"/>
      <c r="J1" s="5459"/>
      <c r="K1" s="5459"/>
      <c r="L1" s="5459"/>
      <c r="M1" s="5459"/>
      <c r="N1" s="5459"/>
      <c r="O1" s="5459"/>
      <c r="P1" s="5459"/>
      <c r="Q1" s="5459"/>
      <c r="R1" s="5459"/>
      <c r="S1" s="5459"/>
      <c r="T1" s="5459"/>
      <c r="U1" s="5459"/>
      <c r="V1" s="5459"/>
      <c r="W1" s="5459"/>
      <c r="X1" s="5459"/>
      <c r="Y1" s="5459"/>
      <c r="Z1" s="5459"/>
      <c r="AA1" s="5459"/>
      <c r="AB1" s="5459"/>
    </row>
    <row r="2" spans="1:28" ht="18.75" customHeight="1">
      <c r="A2" s="2083"/>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row>
    <row r="3" spans="1:28" ht="18.75" customHeight="1">
      <c r="C3" s="2094" t="s">
        <v>4032</v>
      </c>
    </row>
    <row r="4" spans="1:28" ht="24.75" customHeight="1">
      <c r="C4" s="2077" t="s">
        <v>4033</v>
      </c>
      <c r="D4" s="2078"/>
      <c r="E4" s="2078"/>
      <c r="F4" s="2078"/>
      <c r="G4" s="2078"/>
      <c r="H4" s="2078"/>
      <c r="I4" s="2078"/>
      <c r="J4" s="2078"/>
      <c r="K4" s="2078"/>
      <c r="L4" s="2078"/>
      <c r="M4" s="5619"/>
      <c r="N4" s="5619"/>
      <c r="O4" s="5619"/>
      <c r="P4" s="5619"/>
      <c r="Q4" s="2078"/>
      <c r="R4" s="2078"/>
      <c r="S4" s="2078"/>
      <c r="T4" s="2078"/>
      <c r="U4" s="2078"/>
      <c r="V4" s="2078"/>
      <c r="W4" s="2078"/>
      <c r="X4" s="2078"/>
      <c r="Y4" s="2078"/>
      <c r="Z4" s="2078"/>
      <c r="AA4" s="2079"/>
    </row>
    <row r="5" spans="1:28" ht="24.75" customHeight="1">
      <c r="C5" s="2077" t="s">
        <v>4034</v>
      </c>
      <c r="D5" s="2078"/>
      <c r="E5" s="2078"/>
      <c r="F5" s="2078"/>
      <c r="G5" s="2078"/>
      <c r="H5" s="2078"/>
      <c r="I5" s="2078"/>
      <c r="J5" s="2078"/>
      <c r="K5" s="2078"/>
      <c r="L5" s="2078"/>
      <c r="M5" s="5619"/>
      <c r="N5" s="5619"/>
      <c r="O5" s="5619"/>
      <c r="P5" s="5619"/>
      <c r="Q5" s="2078" t="s">
        <v>481</v>
      </c>
      <c r="R5" s="2078"/>
      <c r="S5" s="2078"/>
      <c r="T5" s="2078"/>
      <c r="U5" s="2078"/>
      <c r="V5" s="2078"/>
      <c r="W5" s="2078"/>
      <c r="X5" s="2078"/>
      <c r="Z5" s="2078"/>
      <c r="AA5" s="2079"/>
    </row>
    <row r="6" spans="1:28" ht="24.75" customHeight="1">
      <c r="C6" s="2077" t="s">
        <v>3649</v>
      </c>
      <c r="D6" s="2078"/>
      <c r="E6" s="2078"/>
      <c r="F6" s="2078"/>
      <c r="G6" s="2078"/>
      <c r="H6" s="2078"/>
      <c r="I6" s="2078"/>
      <c r="J6" s="2078"/>
      <c r="K6" s="2078"/>
      <c r="L6" s="2144"/>
      <c r="M6" s="5620"/>
      <c r="N6" s="5620"/>
      <c r="O6" s="5620"/>
      <c r="P6" s="5620"/>
      <c r="Q6" s="2078" t="s">
        <v>114</v>
      </c>
      <c r="R6" s="2078"/>
      <c r="S6" s="2078"/>
      <c r="T6" s="2078"/>
      <c r="U6" s="2078"/>
      <c r="V6" s="2078"/>
      <c r="W6" s="2078"/>
      <c r="X6" s="2078"/>
      <c r="Y6" s="2078"/>
      <c r="Z6" s="2078"/>
      <c r="AA6" s="2079"/>
    </row>
    <row r="7" spans="1:28" ht="24.75" customHeight="1">
      <c r="C7" s="2132" t="s">
        <v>4035</v>
      </c>
      <c r="D7" s="2133"/>
      <c r="E7" s="2133"/>
      <c r="F7" s="2133"/>
      <c r="G7" s="2133"/>
      <c r="H7" s="2133"/>
      <c r="I7" s="2133"/>
      <c r="J7" s="2133"/>
      <c r="K7" s="2133"/>
      <c r="L7" s="2133"/>
      <c r="M7" s="2133"/>
      <c r="N7" s="2133"/>
      <c r="O7" s="2133"/>
      <c r="P7" s="2133"/>
      <c r="Q7" s="2133"/>
      <c r="R7" s="2133"/>
      <c r="S7" s="2133"/>
      <c r="T7" s="2133"/>
      <c r="U7" s="2133"/>
      <c r="V7" s="2133"/>
      <c r="W7" s="2133"/>
      <c r="X7" s="2133"/>
      <c r="Z7" s="2133"/>
      <c r="AA7" s="2134"/>
    </row>
    <row r="8" spans="1:28" ht="24.75" customHeight="1">
      <c r="C8" s="2136" t="s">
        <v>5610</v>
      </c>
      <c r="AA8" s="2137"/>
    </row>
    <row r="9" spans="1:28" ht="24.75" customHeight="1">
      <c r="C9" s="2136"/>
      <c r="E9" s="2094" t="s">
        <v>139</v>
      </c>
      <c r="F9" s="2094" t="s">
        <v>5730</v>
      </c>
      <c r="AA9" s="2137"/>
    </row>
    <row r="10" spans="1:28" ht="24.75" customHeight="1">
      <c r="C10" s="2136"/>
      <c r="E10" s="2083"/>
      <c r="F10" s="2094" t="s">
        <v>4018</v>
      </c>
      <c r="L10" s="5621"/>
      <c r="M10" s="5621"/>
      <c r="N10" s="5621"/>
      <c r="O10" s="5621"/>
      <c r="P10" s="2148" t="s">
        <v>5630</v>
      </c>
      <c r="AA10" s="2137"/>
    </row>
    <row r="11" spans="1:28" ht="24.75" customHeight="1">
      <c r="C11" s="2136"/>
      <c r="E11" s="2083"/>
      <c r="F11" s="2094" t="s">
        <v>4022</v>
      </c>
      <c r="I11" s="5621"/>
      <c r="J11" s="5621"/>
      <c r="K11" s="5621"/>
      <c r="L11" s="5621"/>
      <c r="M11" s="5621"/>
      <c r="N11" s="5621"/>
      <c r="O11" s="5621"/>
      <c r="P11" s="2148" t="s">
        <v>5631</v>
      </c>
      <c r="Q11" s="2083"/>
      <c r="AA11" s="2137"/>
    </row>
    <row r="12" spans="1:28" ht="24.75" customHeight="1">
      <c r="C12" s="2136"/>
      <c r="E12" s="2083"/>
      <c r="F12" s="2094" t="s">
        <v>4020</v>
      </c>
      <c r="N12" s="2083"/>
      <c r="O12" s="2083"/>
      <c r="P12" s="2083"/>
      <c r="Q12" s="2083"/>
      <c r="AA12" s="2137"/>
    </row>
    <row r="13" spans="1:28" ht="24.75" customHeight="1">
      <c r="C13" s="2136"/>
      <c r="E13" s="2083"/>
      <c r="F13" s="2094" t="s">
        <v>4022</v>
      </c>
      <c r="I13" s="5622"/>
      <c r="J13" s="5622"/>
      <c r="K13" s="5622"/>
      <c r="L13" s="5622"/>
      <c r="M13" s="5622"/>
      <c r="N13" s="5622"/>
      <c r="O13" s="5622"/>
      <c r="P13" s="5622"/>
      <c r="Q13" s="5622"/>
      <c r="R13" s="5622"/>
      <c r="S13" s="2143" t="s">
        <v>10</v>
      </c>
      <c r="AA13" s="2137"/>
    </row>
    <row r="14" spans="1:28" ht="24.75" customHeight="1">
      <c r="C14" s="2136"/>
      <c r="E14" s="2105" t="s">
        <v>139</v>
      </c>
      <c r="F14" s="2094" t="s">
        <v>5731</v>
      </c>
      <c r="I14" s="2083"/>
      <c r="J14" s="2083"/>
      <c r="K14" s="2083"/>
      <c r="L14" s="2083"/>
      <c r="M14" s="2083"/>
      <c r="N14" s="2083"/>
      <c r="O14" s="2083"/>
      <c r="P14" s="2083"/>
      <c r="Q14" s="2083"/>
      <c r="R14" s="2083"/>
      <c r="S14" s="2143"/>
      <c r="AA14" s="2137"/>
    </row>
    <row r="15" spans="1:28" ht="24.75" customHeight="1">
      <c r="C15" s="2136"/>
      <c r="E15" s="2105" t="s">
        <v>139</v>
      </c>
      <c r="F15" s="2094" t="s">
        <v>4182</v>
      </c>
      <c r="J15" s="2149"/>
      <c r="K15" s="2142"/>
      <c r="L15" s="2142"/>
      <c r="M15" s="2142"/>
      <c r="N15" s="2142"/>
      <c r="O15" s="2142"/>
      <c r="P15" s="2083"/>
      <c r="AA15" s="2137"/>
    </row>
    <row r="16" spans="1:28" ht="24.75" customHeight="1">
      <c r="C16" s="2136"/>
      <c r="F16" s="2094" t="s">
        <v>9</v>
      </c>
      <c r="G16" s="5615"/>
      <c r="H16" s="5615"/>
      <c r="I16" s="5615"/>
      <c r="J16" s="5615"/>
      <c r="K16" s="5615"/>
      <c r="L16" s="5615"/>
      <c r="M16" s="5615"/>
      <c r="N16" s="5615"/>
      <c r="O16" s="5615"/>
      <c r="P16" s="2083" t="s">
        <v>10</v>
      </c>
      <c r="Q16" s="2083"/>
      <c r="AA16" s="2137"/>
    </row>
    <row r="17" spans="1:27" ht="24.75" customHeight="1">
      <c r="C17" s="2136"/>
      <c r="E17" s="2105" t="s">
        <v>139</v>
      </c>
      <c r="F17" s="2094" t="s">
        <v>5732</v>
      </c>
      <c r="N17" s="2083"/>
      <c r="O17" s="2083"/>
      <c r="P17" s="2083"/>
      <c r="Q17" s="2083"/>
      <c r="AA17" s="2137"/>
    </row>
    <row r="18" spans="1:27" ht="24.75" customHeight="1">
      <c r="C18" s="2136" t="s">
        <v>5617</v>
      </c>
      <c r="N18" s="2083"/>
      <c r="O18" s="2083"/>
      <c r="P18" s="2083"/>
      <c r="Q18" s="2083"/>
      <c r="AA18" s="2137"/>
    </row>
    <row r="19" spans="1:27" ht="24.75" customHeight="1">
      <c r="C19" s="2136"/>
      <c r="E19" s="2105" t="s">
        <v>139</v>
      </c>
      <c r="F19" s="2094" t="s">
        <v>5733</v>
      </c>
      <c r="N19" s="2083"/>
      <c r="O19" s="2083"/>
      <c r="P19" s="2083"/>
      <c r="Q19" s="2083"/>
      <c r="AA19" s="2137"/>
    </row>
    <row r="20" spans="1:27" ht="24.75" customHeight="1">
      <c r="C20" s="2136"/>
      <c r="F20" s="2094" t="s">
        <v>5619</v>
      </c>
      <c r="G20" s="2148"/>
      <c r="H20" s="2148"/>
      <c r="I20" s="2148"/>
      <c r="J20" s="2148"/>
      <c r="K20" s="2148"/>
      <c r="L20" s="2148"/>
      <c r="M20" s="2148"/>
      <c r="N20" s="2148"/>
      <c r="O20" s="5616"/>
      <c r="P20" s="5616"/>
      <c r="Q20" s="5616"/>
      <c r="R20" s="2094" t="s">
        <v>5620</v>
      </c>
      <c r="AA20" s="2137"/>
    </row>
    <row r="21" spans="1:27" ht="24.75" customHeight="1">
      <c r="C21" s="2136"/>
      <c r="F21" s="2094" t="s">
        <v>5621</v>
      </c>
      <c r="G21" s="2148"/>
      <c r="H21" s="2148"/>
      <c r="I21" s="2148"/>
      <c r="J21" s="2148"/>
      <c r="K21" s="2148"/>
      <c r="L21" s="2148"/>
      <c r="M21" s="2148"/>
      <c r="N21" s="2148"/>
      <c r="O21" s="5616"/>
      <c r="P21" s="5616"/>
      <c r="Q21" s="5616"/>
      <c r="R21" s="2094" t="s">
        <v>5620</v>
      </c>
      <c r="AA21" s="2137"/>
    </row>
    <row r="22" spans="1:27" ht="24.75" customHeight="1">
      <c r="C22" s="2136"/>
      <c r="F22" s="2094" t="s">
        <v>5622</v>
      </c>
      <c r="J22" s="5616"/>
      <c r="K22" s="5616"/>
      <c r="L22" s="5616"/>
      <c r="M22" s="5616"/>
      <c r="N22" s="5616"/>
      <c r="O22" s="5616"/>
      <c r="P22" s="2083" t="s">
        <v>10</v>
      </c>
      <c r="AA22" s="2137"/>
    </row>
    <row r="23" spans="1:27" ht="24.75" customHeight="1">
      <c r="C23" s="2136"/>
      <c r="E23" s="2105" t="s">
        <v>139</v>
      </c>
      <c r="F23" s="2094" t="s">
        <v>5734</v>
      </c>
      <c r="J23" s="2142"/>
      <c r="K23" s="2142"/>
      <c r="L23" s="2142"/>
      <c r="M23" s="2142"/>
      <c r="N23" s="2142"/>
      <c r="O23" s="2142"/>
      <c r="P23" s="2083"/>
      <c r="AA23" s="2137"/>
    </row>
    <row r="24" spans="1:27" ht="24.75" customHeight="1">
      <c r="C24" s="2136"/>
      <c r="E24" s="2105" t="s">
        <v>139</v>
      </c>
      <c r="F24" s="2094" t="s">
        <v>4182</v>
      </c>
      <c r="J24" s="2149"/>
      <c r="K24" s="2142"/>
      <c r="L24" s="2142"/>
      <c r="M24" s="2142"/>
      <c r="N24" s="2142"/>
      <c r="O24" s="2142"/>
      <c r="P24" s="2083"/>
      <c r="Q24" s="2083"/>
      <c r="AA24" s="2137"/>
    </row>
    <row r="25" spans="1:27" ht="24.75" customHeight="1">
      <c r="C25" s="2136"/>
      <c r="F25" s="2094" t="s">
        <v>9</v>
      </c>
      <c r="G25" s="5615"/>
      <c r="H25" s="5615"/>
      <c r="I25" s="5615"/>
      <c r="J25" s="5615"/>
      <c r="K25" s="5615"/>
      <c r="L25" s="5615"/>
      <c r="M25" s="5615"/>
      <c r="N25" s="5615"/>
      <c r="O25" s="5615"/>
      <c r="P25" s="2083" t="s">
        <v>10</v>
      </c>
      <c r="Q25" s="2083"/>
      <c r="AA25" s="2137"/>
    </row>
    <row r="26" spans="1:27" ht="24.75" customHeight="1">
      <c r="C26" s="2136"/>
      <c r="E26" s="2105" t="s">
        <v>139</v>
      </c>
      <c r="F26" s="2094" t="s">
        <v>5732</v>
      </c>
      <c r="N26" s="2083"/>
      <c r="O26" s="2083"/>
      <c r="P26" s="2083"/>
      <c r="Q26" s="2083"/>
      <c r="AA26" s="2137"/>
    </row>
    <row r="27" spans="1:27" ht="24.75" customHeight="1">
      <c r="C27" s="2139"/>
      <c r="D27" s="2140"/>
      <c r="E27" s="2140"/>
      <c r="F27" s="2140"/>
      <c r="G27" s="2140"/>
      <c r="H27" s="2140"/>
      <c r="I27" s="2140"/>
      <c r="J27" s="2140"/>
      <c r="K27" s="2140"/>
      <c r="L27" s="2140"/>
      <c r="M27" s="2140"/>
      <c r="N27" s="2140"/>
      <c r="O27" s="2140"/>
      <c r="P27" s="2140"/>
      <c r="Q27" s="2140"/>
      <c r="R27" s="2140"/>
      <c r="S27" s="2140"/>
      <c r="T27" s="2140"/>
      <c r="U27" s="2140"/>
      <c r="V27" s="2140"/>
      <c r="W27" s="2140"/>
      <c r="X27" s="2140"/>
      <c r="Y27" s="2140"/>
      <c r="Z27" s="2140"/>
      <c r="AA27" s="2141"/>
    </row>
    <row r="28" spans="1:27" ht="18" customHeight="1">
      <c r="A28" s="2094" t="s">
        <v>3030</v>
      </c>
    </row>
    <row r="29" spans="1:27" ht="18" customHeight="1">
      <c r="A29" s="2094" t="s">
        <v>5735</v>
      </c>
      <c r="B29" s="2142"/>
    </row>
    <row r="30" spans="1:27" ht="18" customHeight="1">
      <c r="A30" s="2094" t="s">
        <v>5736</v>
      </c>
    </row>
    <row r="31" spans="1:27" ht="18" customHeight="1">
      <c r="A31" s="2094" t="s">
        <v>5737</v>
      </c>
      <c r="B31" s="2142"/>
    </row>
    <row r="32" spans="1:27" ht="18" customHeight="1">
      <c r="A32" s="2094" t="s">
        <v>5738</v>
      </c>
    </row>
    <row r="33" spans="1:2" ht="18" customHeight="1">
      <c r="A33" s="2094" t="s">
        <v>5739</v>
      </c>
      <c r="B33" s="2142"/>
    </row>
    <row r="34" spans="1:2" ht="18" customHeight="1">
      <c r="A34" s="2094" t="s">
        <v>5740</v>
      </c>
    </row>
    <row r="35" spans="1:2" ht="18" customHeight="1">
      <c r="A35" s="2094" t="s">
        <v>5741</v>
      </c>
    </row>
    <row r="36" spans="1:2" ht="18" customHeight="1">
      <c r="A36" s="2094" t="s">
        <v>5742</v>
      </c>
    </row>
    <row r="37" spans="1:2" ht="18" customHeight="1">
      <c r="A37" s="2094" t="s">
        <v>5743</v>
      </c>
    </row>
    <row r="38" spans="1:2" ht="18" customHeight="1">
      <c r="A38" s="2094" t="s">
        <v>5744</v>
      </c>
    </row>
    <row r="39" spans="1:2" ht="18" customHeight="1">
      <c r="A39" s="2094" t="s">
        <v>5745</v>
      </c>
    </row>
    <row r="40" spans="1:2" ht="18" customHeight="1">
      <c r="A40" s="2094" t="s">
        <v>5746</v>
      </c>
    </row>
    <row r="41" spans="1:2" ht="18" customHeight="1">
      <c r="A41" s="2094" t="s">
        <v>5747</v>
      </c>
    </row>
    <row r="42" spans="1:2" ht="18" customHeight="1">
      <c r="A42" s="2094" t="s">
        <v>5748</v>
      </c>
    </row>
    <row r="43" spans="1:2" ht="18" customHeight="1">
      <c r="A43" s="2094" t="s">
        <v>5749</v>
      </c>
    </row>
    <row r="44" spans="1:2" ht="18" customHeight="1">
      <c r="A44" s="2094" t="s">
        <v>5750</v>
      </c>
    </row>
    <row r="45" spans="1:2" ht="18" customHeight="1">
      <c r="A45" s="2094" t="s">
        <v>4339</v>
      </c>
      <c r="B45" s="2142"/>
    </row>
    <row r="46" spans="1:2" ht="18" customHeight="1">
      <c r="A46" s="2094" t="s">
        <v>5751</v>
      </c>
    </row>
    <row r="47" spans="1:2" ht="18" customHeight="1">
      <c r="A47" s="2094" t="s">
        <v>5752</v>
      </c>
    </row>
    <row r="48" spans="1:2" ht="18" customHeight="1">
      <c r="A48" s="2094" t="s">
        <v>5753</v>
      </c>
    </row>
    <row r="49" spans="1:1" ht="18" customHeight="1">
      <c r="A49" s="2094" t="s">
        <v>5754</v>
      </c>
    </row>
    <row r="50" spans="1:1" ht="18" customHeight="1">
      <c r="A50" s="2094" t="s">
        <v>5755</v>
      </c>
    </row>
    <row r="51" spans="1:1" ht="18" customHeight="1">
      <c r="A51" s="2094" t="s">
        <v>5756</v>
      </c>
    </row>
    <row r="52" spans="1:1" ht="18" customHeight="1">
      <c r="A52" s="2094" t="s">
        <v>5757</v>
      </c>
    </row>
    <row r="53" spans="1:1" ht="18" customHeight="1">
      <c r="A53" s="2094" t="s">
        <v>5758</v>
      </c>
    </row>
    <row r="54" spans="1:1" ht="18" customHeight="1">
      <c r="A54" s="2094" t="s">
        <v>5759</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6"/>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109" customWidth="1"/>
    <col min="2" max="2" width="2" style="1109" customWidth="1"/>
    <col min="3" max="3" width="2.625" style="1109" customWidth="1"/>
    <col min="4" max="4" width="2" style="1109" customWidth="1"/>
    <col min="5" max="18" width="3.25" style="1109" customWidth="1"/>
    <col min="19" max="19" width="4.625" style="1109" customWidth="1"/>
    <col min="20" max="20" width="3.25" style="1109" customWidth="1"/>
    <col min="21" max="21" width="4.625" style="1109" customWidth="1"/>
    <col min="22" max="26" width="3.25" style="1109" customWidth="1"/>
    <col min="27" max="27" width="9" style="1109" customWidth="1"/>
    <col min="28" max="16384" width="9" style="1109"/>
  </cols>
  <sheetData>
    <row r="1" spans="1:26" ht="18.75" customHeight="1">
      <c r="A1" s="5624" t="s">
        <v>4036</v>
      </c>
      <c r="B1" s="5624"/>
      <c r="C1" s="5624"/>
      <c r="D1" s="5624"/>
      <c r="E1" s="5624"/>
      <c r="F1" s="5624"/>
      <c r="G1" s="5624"/>
      <c r="H1" s="5624"/>
      <c r="I1" s="5624"/>
      <c r="J1" s="5624"/>
      <c r="K1" s="5624"/>
      <c r="L1" s="5624"/>
      <c r="M1" s="5624"/>
      <c r="N1" s="5624"/>
      <c r="O1" s="5624"/>
      <c r="P1" s="5624"/>
      <c r="Q1" s="5624"/>
      <c r="R1" s="5624"/>
      <c r="S1" s="5624"/>
      <c r="T1" s="5624"/>
      <c r="U1" s="5624"/>
      <c r="V1" s="5624"/>
      <c r="W1" s="5624"/>
      <c r="X1" s="5624"/>
      <c r="Y1" s="5624"/>
      <c r="Z1" s="5624"/>
    </row>
    <row r="2" spans="1:26" ht="18.75" customHeight="1">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row>
    <row r="3" spans="1:26" ht="18.75" customHeight="1">
      <c r="B3" s="1121" t="s">
        <v>2545</v>
      </c>
      <c r="C3" s="1109" t="s">
        <v>4037</v>
      </c>
    </row>
    <row r="4" spans="1:26" ht="18.75" customHeight="1">
      <c r="C4" s="5625"/>
      <c r="D4" s="5626"/>
      <c r="E4" s="5626"/>
      <c r="F4" s="5626"/>
      <c r="G4" s="5626"/>
      <c r="H4" s="5626"/>
      <c r="I4" s="5626"/>
      <c r="J4" s="5626"/>
      <c r="K4" s="5626"/>
      <c r="L4" s="5626"/>
      <c r="M4" s="5626"/>
      <c r="N4" s="5626"/>
      <c r="O4" s="5626"/>
      <c r="P4" s="5626"/>
      <c r="Q4" s="5626"/>
      <c r="R4" s="5626"/>
      <c r="S4" s="5626"/>
      <c r="T4" s="5626"/>
      <c r="U4" s="5626"/>
      <c r="V4" s="5626"/>
      <c r="W4" s="5626"/>
      <c r="X4" s="5626"/>
      <c r="Y4" s="5626"/>
      <c r="Z4" s="5627"/>
    </row>
    <row r="5" spans="1:26" ht="18.75" customHeight="1">
      <c r="C5" s="5628"/>
      <c r="D5" s="5629"/>
      <c r="E5" s="5629"/>
      <c r="F5" s="5629"/>
      <c r="G5" s="5629"/>
      <c r="H5" s="5629"/>
      <c r="I5" s="5629"/>
      <c r="J5" s="5629"/>
      <c r="K5" s="5629"/>
      <c r="L5" s="5629"/>
      <c r="M5" s="5629"/>
      <c r="N5" s="5629"/>
      <c r="O5" s="5629"/>
      <c r="P5" s="5629"/>
      <c r="Q5" s="5629"/>
      <c r="R5" s="5629"/>
      <c r="S5" s="5629"/>
      <c r="T5" s="5629"/>
      <c r="U5" s="5629"/>
      <c r="V5" s="5629"/>
      <c r="W5" s="5629"/>
      <c r="X5" s="5629"/>
      <c r="Y5" s="5629"/>
      <c r="Z5" s="5630"/>
    </row>
    <row r="6" spans="1:26" ht="18.75" customHeight="1">
      <c r="C6" s="5628"/>
      <c r="D6" s="5629"/>
      <c r="E6" s="5629"/>
      <c r="F6" s="5629"/>
      <c r="G6" s="5629"/>
      <c r="H6" s="5629"/>
      <c r="I6" s="5629"/>
      <c r="J6" s="5629"/>
      <c r="K6" s="5629"/>
      <c r="L6" s="5629"/>
      <c r="M6" s="5629"/>
      <c r="N6" s="5629"/>
      <c r="O6" s="5629"/>
      <c r="P6" s="5629"/>
      <c r="Q6" s="5629"/>
      <c r="R6" s="5629"/>
      <c r="S6" s="5629"/>
      <c r="T6" s="5629"/>
      <c r="U6" s="5629"/>
      <c r="V6" s="5629"/>
      <c r="W6" s="5629"/>
      <c r="X6" s="5629"/>
      <c r="Y6" s="5629"/>
      <c r="Z6" s="5630"/>
    </row>
    <row r="7" spans="1:26" ht="18.75" customHeight="1">
      <c r="C7" s="5631"/>
      <c r="D7" s="5632"/>
      <c r="E7" s="5632"/>
      <c r="F7" s="5632"/>
      <c r="G7" s="5632"/>
      <c r="H7" s="5632"/>
      <c r="I7" s="5632"/>
      <c r="J7" s="5632"/>
      <c r="K7" s="5632"/>
      <c r="L7" s="5632"/>
      <c r="M7" s="5632"/>
      <c r="N7" s="5632"/>
      <c r="O7" s="5632"/>
      <c r="P7" s="5632"/>
      <c r="Q7" s="5632"/>
      <c r="R7" s="5632"/>
      <c r="S7" s="5632"/>
      <c r="T7" s="5632"/>
      <c r="U7" s="5632"/>
      <c r="V7" s="5632"/>
      <c r="W7" s="5632"/>
      <c r="X7" s="5632"/>
      <c r="Y7" s="5632"/>
      <c r="Z7" s="5633"/>
    </row>
    <row r="9" spans="1:26" ht="18.75" customHeight="1">
      <c r="B9" s="1121" t="s">
        <v>3094</v>
      </c>
      <c r="C9" s="1109" t="s">
        <v>4038</v>
      </c>
    </row>
    <row r="10" spans="1:26" ht="28.5" customHeight="1">
      <c r="C10" s="1130" t="s">
        <v>4039</v>
      </c>
      <c r="D10" s="1112"/>
      <c r="E10" s="1112"/>
      <c r="F10" s="1112"/>
      <c r="G10" s="1112"/>
      <c r="H10" s="1112"/>
      <c r="I10" s="1112"/>
      <c r="J10" s="1112"/>
      <c r="K10" s="1112"/>
      <c r="L10" s="1112"/>
      <c r="M10" s="1112"/>
      <c r="N10" s="1112"/>
      <c r="O10" s="5623" t="str">
        <f>IF(cst_wskakunin_KOUJI_TYAKUSYU_YOTEI_DATE="","　　年　　月　　日",cst_wskakunin_KOUJI_TYAKUSYU_YOTEI_DATE)</f>
        <v>　　年　　月　　日</v>
      </c>
      <c r="P10" s="5623"/>
      <c r="Q10" s="5623"/>
      <c r="R10" s="5623"/>
      <c r="S10" s="5623"/>
      <c r="T10" s="5623"/>
      <c r="U10" s="5623"/>
      <c r="V10" s="5623"/>
      <c r="W10" s="1112"/>
      <c r="X10" s="1112"/>
      <c r="Y10" s="1112"/>
      <c r="Z10" s="1117"/>
    </row>
    <row r="11" spans="1:26" ht="28.5" customHeight="1">
      <c r="C11" s="1130" t="s">
        <v>4040</v>
      </c>
      <c r="D11" s="1112"/>
      <c r="E11" s="1112"/>
      <c r="F11" s="1112"/>
      <c r="G11" s="1112"/>
      <c r="H11" s="1112"/>
      <c r="I11" s="1112"/>
      <c r="J11" s="1112"/>
      <c r="K11" s="1112"/>
      <c r="L11" s="1112"/>
      <c r="M11" s="1112"/>
      <c r="N11" s="1112"/>
      <c r="O11" s="5623" t="str">
        <f>IF(cst_wskakunin_KOUJI_KANRYOU_YOTEI_DATE="","　　年　　月　　日",cst_wskakunin_KOUJI_KANRYOU_YOTEI_DATE)</f>
        <v>　　年　　月　　日</v>
      </c>
      <c r="P11" s="5623"/>
      <c r="Q11" s="5623"/>
      <c r="R11" s="5623"/>
      <c r="S11" s="5623"/>
      <c r="T11" s="5623"/>
      <c r="U11" s="5623"/>
      <c r="V11" s="5623"/>
      <c r="W11" s="1112"/>
      <c r="X11" s="1112"/>
      <c r="Y11" s="1112"/>
      <c r="Z11" s="1117"/>
    </row>
    <row r="13" spans="1:26" ht="18.75" customHeight="1">
      <c r="A13" s="1109" t="s">
        <v>3030</v>
      </c>
    </row>
    <row r="14" spans="1:26" ht="18.75" customHeight="1">
      <c r="B14" s="1109" t="s">
        <v>4041</v>
      </c>
    </row>
  </sheetData>
  <mergeCells count="4">
    <mergeCell ref="O10:V10"/>
    <mergeCell ref="O11:V11"/>
    <mergeCell ref="A1:Z1"/>
    <mergeCell ref="C4:Z7"/>
  </mergeCells>
  <phoneticPr fontId="136"/>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6" width="3.25" style="2094" customWidth="1"/>
    <col min="27" max="28" width="2.625" style="2094" customWidth="1"/>
    <col min="29" max="29" width="9" style="2094" customWidth="1"/>
    <col min="30" max="16384" width="9" style="2094"/>
  </cols>
  <sheetData>
    <row r="1" spans="1:28" ht="18.75" customHeight="1">
      <c r="A1" s="5634" t="s">
        <v>5760</v>
      </c>
      <c r="B1" s="5634"/>
      <c r="C1" s="5634"/>
      <c r="D1" s="5634"/>
      <c r="E1" s="5634"/>
      <c r="F1" s="5634"/>
      <c r="G1" s="5634"/>
      <c r="H1" s="5634"/>
      <c r="I1" s="5634"/>
      <c r="J1" s="5634"/>
      <c r="K1" s="5634"/>
      <c r="L1" s="5634"/>
      <c r="M1" s="5634"/>
      <c r="N1" s="5634"/>
      <c r="O1" s="5634"/>
      <c r="P1" s="5634"/>
      <c r="Q1" s="5634"/>
      <c r="R1" s="5634"/>
      <c r="S1" s="5634"/>
      <c r="T1" s="5634"/>
      <c r="U1" s="5634"/>
      <c r="V1" s="5634"/>
      <c r="W1" s="5634"/>
      <c r="X1" s="5634"/>
      <c r="Y1" s="5634"/>
      <c r="Z1" s="5634"/>
      <c r="AA1" s="5634"/>
      <c r="AB1" s="5634"/>
    </row>
    <row r="2" spans="1:28" ht="18.75" customHeight="1">
      <c r="A2" s="5634" t="s">
        <v>5761</v>
      </c>
      <c r="B2" s="5634"/>
      <c r="C2" s="5634"/>
      <c r="D2" s="5634"/>
      <c r="E2" s="5634"/>
      <c r="F2" s="5634"/>
      <c r="G2" s="5634"/>
      <c r="H2" s="5634"/>
      <c r="I2" s="5634"/>
      <c r="J2" s="5634"/>
      <c r="K2" s="5634"/>
      <c r="L2" s="5634"/>
      <c r="M2" s="5634"/>
      <c r="N2" s="5634"/>
      <c r="O2" s="5634"/>
      <c r="P2" s="5634"/>
      <c r="Q2" s="5634"/>
      <c r="R2" s="5634"/>
      <c r="S2" s="5634"/>
      <c r="T2" s="5634"/>
      <c r="U2" s="5634"/>
      <c r="V2" s="5634"/>
      <c r="W2" s="5634"/>
      <c r="X2" s="5634"/>
      <c r="Y2" s="5634"/>
      <c r="Z2" s="5634"/>
      <c r="AA2" s="5634"/>
      <c r="AB2" s="5634"/>
    </row>
    <row r="3" spans="1:28" ht="18.75" customHeight="1">
      <c r="A3" s="5634" t="s">
        <v>5762</v>
      </c>
      <c r="B3" s="5634"/>
      <c r="C3" s="5634"/>
      <c r="D3" s="5634"/>
      <c r="E3" s="5634"/>
      <c r="F3" s="5634"/>
      <c r="G3" s="5634"/>
      <c r="H3" s="5634"/>
      <c r="I3" s="5634"/>
      <c r="J3" s="5634"/>
      <c r="K3" s="5634"/>
      <c r="L3" s="5634"/>
      <c r="M3" s="5634"/>
      <c r="N3" s="5634"/>
      <c r="O3" s="5634"/>
      <c r="P3" s="5634"/>
      <c r="Q3" s="5634"/>
      <c r="R3" s="5634"/>
      <c r="S3" s="5634"/>
      <c r="T3" s="5634"/>
      <c r="U3" s="5634"/>
      <c r="V3" s="5634"/>
      <c r="W3" s="5634"/>
      <c r="X3" s="5634"/>
      <c r="Y3" s="5634"/>
      <c r="Z3" s="5634"/>
      <c r="AA3" s="5634"/>
      <c r="AB3" s="5634"/>
    </row>
    <row r="4" spans="1:28" ht="18.75" customHeight="1">
      <c r="A4" s="2148"/>
      <c r="B4" s="2148"/>
      <c r="C4" s="2148"/>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row>
    <row r="5" spans="1:28" ht="18.75" customHeight="1">
      <c r="A5" s="2148" t="s">
        <v>5763</v>
      </c>
      <c r="B5" s="2148"/>
      <c r="C5" s="2148"/>
      <c r="D5" s="2148"/>
      <c r="E5" s="2148"/>
      <c r="F5" s="2148"/>
      <c r="G5" s="2148"/>
      <c r="H5" s="2148"/>
      <c r="I5" s="2148"/>
      <c r="J5" s="2148"/>
      <c r="K5" s="2148"/>
      <c r="L5" s="2148"/>
      <c r="M5" s="2148"/>
      <c r="N5" s="2148"/>
      <c r="O5" s="2148"/>
      <c r="P5" s="2148"/>
      <c r="Q5" s="2148"/>
      <c r="R5" s="2148"/>
      <c r="S5" s="2148"/>
      <c r="T5" s="2148"/>
      <c r="U5" s="2148"/>
      <c r="V5" s="2148"/>
      <c r="W5" s="2148"/>
      <c r="X5" s="2148"/>
      <c r="Y5" s="2148"/>
      <c r="Z5" s="2148"/>
      <c r="AA5" s="2148"/>
      <c r="AB5" s="2148"/>
    </row>
    <row r="6" spans="1:28" ht="18.75" customHeight="1">
      <c r="A6" s="2148" t="s">
        <v>5764</v>
      </c>
      <c r="B6" s="2148"/>
      <c r="C6" s="2148"/>
      <c r="D6" s="2148"/>
      <c r="E6" s="2148"/>
      <c r="F6" s="2148"/>
      <c r="G6" s="2148"/>
      <c r="H6" s="2148"/>
      <c r="I6" s="2148"/>
      <c r="J6" s="2148"/>
      <c r="K6" s="2148"/>
      <c r="L6" s="2148"/>
      <c r="M6" s="2148"/>
      <c r="N6" s="2148"/>
      <c r="O6" s="2148"/>
      <c r="P6" s="2148"/>
      <c r="Q6" s="2148"/>
      <c r="R6" s="2148"/>
      <c r="S6" s="2148"/>
      <c r="T6" s="2148"/>
      <c r="U6" s="2148"/>
      <c r="V6" s="2148"/>
      <c r="W6" s="2148"/>
      <c r="X6" s="2148"/>
      <c r="Y6" s="2148"/>
      <c r="Z6" s="2148"/>
      <c r="AA6" s="2148"/>
      <c r="AB6" s="2148"/>
    </row>
    <row r="7" spans="1:28" ht="18.75" customHeight="1">
      <c r="A7" s="2094" t="s">
        <v>5765</v>
      </c>
    </row>
    <row r="8" spans="1:28" ht="18.75" customHeight="1">
      <c r="A8" s="2094" t="s">
        <v>5766</v>
      </c>
      <c r="J8" s="2105" t="s">
        <v>139</v>
      </c>
      <c r="K8" s="2094" t="s">
        <v>5767</v>
      </c>
      <c r="N8" s="2105" t="s">
        <v>139</v>
      </c>
      <c r="O8" s="2094" t="s">
        <v>5768</v>
      </c>
      <c r="R8" s="2105" t="s">
        <v>139</v>
      </c>
      <c r="S8" s="2094" t="s">
        <v>5769</v>
      </c>
    </row>
    <row r="9" spans="1:28" ht="18.75" customHeight="1">
      <c r="J9" s="2105" t="s">
        <v>139</v>
      </c>
      <c r="K9" s="2094" t="s">
        <v>5770</v>
      </c>
      <c r="N9" s="2105" t="s">
        <v>139</v>
      </c>
      <c r="O9" s="2094" t="s">
        <v>5771</v>
      </c>
      <c r="R9" s="2105" t="s">
        <v>139</v>
      </c>
      <c r="S9" s="2094" t="s">
        <v>5772</v>
      </c>
    </row>
    <row r="10" spans="1:28" ht="18.75" customHeight="1">
      <c r="A10" s="2094" t="s">
        <v>5773</v>
      </c>
      <c r="H10" s="2105" t="s">
        <v>139</v>
      </c>
      <c r="I10" s="2094" t="s">
        <v>4223</v>
      </c>
      <c r="J10" s="2083"/>
      <c r="L10" s="5459"/>
      <c r="M10" s="5459"/>
      <c r="N10" s="5459"/>
      <c r="O10" s="2148" t="s">
        <v>5631</v>
      </c>
      <c r="R10" s="2083"/>
    </row>
    <row r="11" spans="1:28" ht="18.75" customHeight="1">
      <c r="H11" s="2105" t="s">
        <v>139</v>
      </c>
      <c r="I11" s="2094" t="s">
        <v>4224</v>
      </c>
      <c r="J11" s="2083"/>
      <c r="L11" s="5459"/>
      <c r="M11" s="5459"/>
      <c r="N11" s="5459"/>
      <c r="O11" s="2148" t="s">
        <v>5774</v>
      </c>
      <c r="R11" s="2083"/>
    </row>
    <row r="12" spans="1:28" ht="18.75" customHeight="1">
      <c r="A12" s="2094" t="s">
        <v>5775</v>
      </c>
      <c r="H12" s="2083"/>
      <c r="J12" s="2083"/>
      <c r="L12" s="2083"/>
      <c r="M12" s="2083"/>
      <c r="N12" s="2083"/>
      <c r="O12" s="2148"/>
    </row>
    <row r="13" spans="1:28" ht="18.75" customHeight="1">
      <c r="A13" s="2094" t="s">
        <v>5766</v>
      </c>
      <c r="H13" s="2083"/>
      <c r="J13" s="2105" t="s">
        <v>139</v>
      </c>
      <c r="K13" s="2094" t="s">
        <v>5767</v>
      </c>
      <c r="N13" s="2105" t="s">
        <v>139</v>
      </c>
      <c r="O13" s="2094" t="s">
        <v>5768</v>
      </c>
      <c r="R13" s="2105" t="s">
        <v>139</v>
      </c>
      <c r="S13" s="2094" t="s">
        <v>5769</v>
      </c>
    </row>
    <row r="14" spans="1:28" ht="18.75" customHeight="1">
      <c r="H14" s="2083"/>
      <c r="J14" s="2105" t="s">
        <v>139</v>
      </c>
      <c r="K14" s="2094" t="s">
        <v>5770</v>
      </c>
      <c r="N14" s="2105" t="s">
        <v>139</v>
      </c>
      <c r="O14" s="2094" t="s">
        <v>5771</v>
      </c>
      <c r="R14" s="2105" t="s">
        <v>139</v>
      </c>
      <c r="S14" s="2094" t="s">
        <v>5772</v>
      </c>
    </row>
    <row r="15" spans="1:28" ht="18.75" customHeight="1">
      <c r="A15" s="2094" t="s">
        <v>5773</v>
      </c>
      <c r="H15" s="2105" t="s">
        <v>139</v>
      </c>
      <c r="I15" s="2094" t="s">
        <v>4223</v>
      </c>
      <c r="J15" s="2083"/>
      <c r="L15" s="5459"/>
      <c r="M15" s="5459"/>
      <c r="N15" s="5459"/>
      <c r="O15" s="2148" t="s">
        <v>5631</v>
      </c>
      <c r="R15" s="2083"/>
    </row>
    <row r="16" spans="1:28" ht="18.75" customHeight="1">
      <c r="H16" s="2105" t="s">
        <v>139</v>
      </c>
      <c r="I16" s="2094" t="s">
        <v>4224</v>
      </c>
      <c r="J16" s="2083"/>
      <c r="L16" s="5459"/>
      <c r="M16" s="5459"/>
      <c r="N16" s="5459"/>
      <c r="O16" s="2148" t="s">
        <v>5774</v>
      </c>
      <c r="R16" s="2083"/>
    </row>
    <row r="17" spans="1:20" ht="18.75" customHeight="1">
      <c r="A17" s="2094" t="s">
        <v>5776</v>
      </c>
      <c r="H17" s="2083"/>
      <c r="L17" s="2083"/>
      <c r="M17" s="2083"/>
      <c r="N17" s="2083"/>
      <c r="O17" s="2148"/>
    </row>
    <row r="18" spans="1:20" ht="18.75" customHeight="1">
      <c r="A18" s="2094" t="s">
        <v>5777</v>
      </c>
      <c r="H18" s="2083"/>
    </row>
    <row r="19" spans="1:20" ht="18.75" customHeight="1">
      <c r="A19" s="2094" t="s">
        <v>5778</v>
      </c>
      <c r="H19" s="2083"/>
      <c r="K19" s="2105" t="s">
        <v>139</v>
      </c>
      <c r="L19" s="2094" t="s">
        <v>497</v>
      </c>
      <c r="M19" s="2083"/>
      <c r="N19" s="2105" t="s">
        <v>139</v>
      </c>
      <c r="O19" s="2094" t="s">
        <v>498</v>
      </c>
    </row>
    <row r="20" spans="1:20" ht="18.75" customHeight="1">
      <c r="A20" s="2094" t="s">
        <v>5779</v>
      </c>
      <c r="H20" s="2083"/>
      <c r="K20" s="2105" t="s">
        <v>139</v>
      </c>
      <c r="L20" s="2094" t="s">
        <v>5767</v>
      </c>
      <c r="O20" s="2105" t="s">
        <v>139</v>
      </c>
      <c r="P20" s="2094" t="s">
        <v>5768</v>
      </c>
      <c r="S20" s="2105" t="s">
        <v>139</v>
      </c>
      <c r="T20" s="2094" t="s">
        <v>5769</v>
      </c>
    </row>
    <row r="21" spans="1:20" ht="18.75" customHeight="1">
      <c r="K21" s="2105" t="s">
        <v>139</v>
      </c>
      <c r="L21" s="2094" t="s">
        <v>5770</v>
      </c>
      <c r="O21" s="2105" t="s">
        <v>139</v>
      </c>
      <c r="P21" s="2094" t="s">
        <v>5771</v>
      </c>
      <c r="S21" s="2105" t="s">
        <v>139</v>
      </c>
      <c r="T21" s="2094" t="s">
        <v>5772</v>
      </c>
    </row>
    <row r="22" spans="1:20" ht="18.75" customHeight="1">
      <c r="A22" s="2094" t="s">
        <v>5780</v>
      </c>
      <c r="I22" s="2105" t="s">
        <v>139</v>
      </c>
      <c r="J22" s="2094" t="s">
        <v>4223</v>
      </c>
      <c r="K22" s="2083"/>
      <c r="M22" s="5459"/>
      <c r="N22" s="5459"/>
      <c r="O22" s="5459"/>
      <c r="P22" s="2148" t="s">
        <v>5631</v>
      </c>
      <c r="S22" s="2083"/>
    </row>
    <row r="23" spans="1:20" ht="18.75" customHeight="1">
      <c r="I23" s="2105" t="s">
        <v>139</v>
      </c>
      <c r="J23" s="2094" t="s">
        <v>4224</v>
      </c>
      <c r="K23" s="2083"/>
      <c r="M23" s="5459"/>
      <c r="N23" s="5459"/>
      <c r="O23" s="5459"/>
      <c r="P23" s="2148" t="s">
        <v>5774</v>
      </c>
      <c r="S23" s="2083"/>
    </row>
    <row r="24" spans="1:20" ht="18.75" customHeight="1">
      <c r="A24" s="2094" t="s">
        <v>5781</v>
      </c>
    </row>
    <row r="25" spans="1:20" ht="18.75" customHeight="1">
      <c r="A25" s="2094" t="s">
        <v>5778</v>
      </c>
      <c r="H25" s="2083"/>
      <c r="K25" s="2105" t="s">
        <v>139</v>
      </c>
      <c r="L25" s="2094" t="s">
        <v>497</v>
      </c>
      <c r="M25" s="2083"/>
      <c r="N25" s="2105" t="s">
        <v>139</v>
      </c>
      <c r="O25" s="2094" t="s">
        <v>498</v>
      </c>
    </row>
    <row r="26" spans="1:20" ht="18.75" customHeight="1">
      <c r="A26" s="2094" t="s">
        <v>5779</v>
      </c>
      <c r="H26" s="2083"/>
      <c r="K26" s="2105" t="s">
        <v>139</v>
      </c>
      <c r="L26" s="2094" t="s">
        <v>5767</v>
      </c>
      <c r="O26" s="2105" t="s">
        <v>139</v>
      </c>
      <c r="P26" s="2094" t="s">
        <v>5768</v>
      </c>
      <c r="S26" s="2105" t="s">
        <v>139</v>
      </c>
      <c r="T26" s="2094" t="s">
        <v>5769</v>
      </c>
    </row>
    <row r="27" spans="1:20" ht="18.75" customHeight="1">
      <c r="K27" s="2105" t="s">
        <v>139</v>
      </c>
      <c r="L27" s="2094" t="s">
        <v>5770</v>
      </c>
      <c r="O27" s="2105" t="s">
        <v>139</v>
      </c>
      <c r="P27" s="2094" t="s">
        <v>5771</v>
      </c>
      <c r="S27" s="2105" t="s">
        <v>139</v>
      </c>
      <c r="T27" s="2094" t="s">
        <v>5772</v>
      </c>
    </row>
    <row r="28" spans="1:20" ht="18.75" customHeight="1">
      <c r="A28" s="2094" t="s">
        <v>5780</v>
      </c>
      <c r="I28" s="2105" t="s">
        <v>139</v>
      </c>
      <c r="J28" s="2094" t="s">
        <v>4223</v>
      </c>
      <c r="K28" s="2083"/>
      <c r="M28" s="5459"/>
      <c r="N28" s="5459"/>
      <c r="O28" s="5459"/>
      <c r="P28" s="2148" t="s">
        <v>5631</v>
      </c>
      <c r="S28" s="2083"/>
    </row>
    <row r="29" spans="1:20" ht="18.75" customHeight="1">
      <c r="I29" s="2105" t="s">
        <v>139</v>
      </c>
      <c r="J29" s="2094" t="s">
        <v>4224</v>
      </c>
      <c r="K29" s="2083"/>
      <c r="M29" s="5459"/>
      <c r="N29" s="5459"/>
      <c r="O29" s="5459"/>
      <c r="P29" s="2148" t="s">
        <v>5774</v>
      </c>
      <c r="S29" s="2083"/>
    </row>
    <row r="30" spans="1:20" ht="18.75" customHeight="1">
      <c r="A30" s="2094" t="s">
        <v>5782</v>
      </c>
      <c r="I30" s="2083"/>
      <c r="K30" s="2083"/>
      <c r="M30" s="2083"/>
      <c r="N30" s="2083"/>
      <c r="O30" s="2083"/>
      <c r="P30" s="2148"/>
      <c r="S30" s="2083"/>
    </row>
    <row r="31" spans="1:20" ht="18.75" customHeight="1">
      <c r="A31" s="2094" t="s">
        <v>5777</v>
      </c>
      <c r="I31" s="2083"/>
      <c r="K31" s="2083"/>
      <c r="M31" s="2083"/>
      <c r="N31" s="2083"/>
      <c r="O31" s="2083"/>
      <c r="P31" s="2148"/>
      <c r="S31" s="2083"/>
    </row>
    <row r="32" spans="1:20" ht="18.75" customHeight="1">
      <c r="A32" s="2094" t="s">
        <v>5778</v>
      </c>
      <c r="H32" s="2083"/>
      <c r="K32" s="2105" t="s">
        <v>139</v>
      </c>
      <c r="L32" s="2094" t="s">
        <v>497</v>
      </c>
      <c r="M32" s="2083"/>
      <c r="N32" s="2105" t="s">
        <v>139</v>
      </c>
      <c r="O32" s="2094" t="s">
        <v>498</v>
      </c>
      <c r="R32" s="2083"/>
    </row>
    <row r="33" spans="1:27" ht="18.75" customHeight="1">
      <c r="A33" s="2094" t="s">
        <v>5780</v>
      </c>
      <c r="I33" s="2105" t="s">
        <v>139</v>
      </c>
      <c r="J33" s="2094" t="s">
        <v>4223</v>
      </c>
      <c r="K33" s="2083"/>
      <c r="M33" s="5459"/>
      <c r="N33" s="5459"/>
      <c r="O33" s="5459"/>
      <c r="P33" s="2148" t="s">
        <v>5631</v>
      </c>
      <c r="S33" s="2083"/>
    </row>
    <row r="34" spans="1:27" ht="18.75" customHeight="1">
      <c r="I34" s="2105" t="s">
        <v>139</v>
      </c>
      <c r="J34" s="2094" t="s">
        <v>4224</v>
      </c>
      <c r="K34" s="2083"/>
      <c r="M34" s="5459"/>
      <c r="N34" s="5459"/>
      <c r="O34" s="5459"/>
      <c r="P34" s="2148" t="s">
        <v>5774</v>
      </c>
      <c r="S34" s="2083"/>
    </row>
    <row r="35" spans="1:27" ht="18.75" customHeight="1">
      <c r="A35" s="2094" t="s">
        <v>5781</v>
      </c>
    </row>
    <row r="36" spans="1:27" ht="18.75" customHeight="1">
      <c r="A36" s="2094" t="s">
        <v>5778</v>
      </c>
      <c r="H36" s="2083"/>
      <c r="K36" s="2105" t="s">
        <v>139</v>
      </c>
      <c r="L36" s="2094" t="s">
        <v>497</v>
      </c>
      <c r="M36" s="2083"/>
      <c r="N36" s="2105" t="s">
        <v>139</v>
      </c>
      <c r="O36" s="2094" t="s">
        <v>498</v>
      </c>
      <c r="R36" s="2083"/>
    </row>
    <row r="37" spans="1:27" ht="18.75" customHeight="1">
      <c r="A37" s="2094" t="s">
        <v>5780</v>
      </c>
      <c r="I37" s="2105" t="s">
        <v>139</v>
      </c>
      <c r="J37" s="2094" t="s">
        <v>4223</v>
      </c>
      <c r="K37" s="2083"/>
      <c r="M37" s="5459"/>
      <c r="N37" s="5459"/>
      <c r="O37" s="5459"/>
      <c r="P37" s="2148" t="s">
        <v>5631</v>
      </c>
      <c r="S37" s="2083"/>
    </row>
    <row r="38" spans="1:27" ht="18.75" customHeight="1">
      <c r="I38" s="2105" t="s">
        <v>139</v>
      </c>
      <c r="J38" s="2094" t="s">
        <v>4224</v>
      </c>
      <c r="K38" s="2083"/>
      <c r="M38" s="5459"/>
      <c r="N38" s="5459"/>
      <c r="O38" s="5459"/>
      <c r="P38" s="2148" t="s">
        <v>5774</v>
      </c>
      <c r="S38" s="2083"/>
    </row>
    <row r="39" spans="1:27" ht="18.75" customHeight="1">
      <c r="A39" s="2094" t="s">
        <v>5783</v>
      </c>
      <c r="I39" s="2083"/>
      <c r="K39" s="2083"/>
      <c r="M39" s="2083"/>
      <c r="N39" s="2083"/>
      <c r="O39" s="2083"/>
      <c r="P39" s="2148"/>
      <c r="S39" s="2083"/>
    </row>
    <row r="40" spans="1:27" ht="18.75" customHeight="1">
      <c r="A40" s="2094" t="s">
        <v>5780</v>
      </c>
      <c r="J40" s="2094" t="s">
        <v>4223</v>
      </c>
      <c r="K40" s="2083"/>
      <c r="M40" s="5459"/>
      <c r="N40" s="5459"/>
      <c r="O40" s="5459"/>
      <c r="P40" s="2148" t="s">
        <v>5631</v>
      </c>
      <c r="S40" s="2083"/>
    </row>
    <row r="41" spans="1:27" ht="18.75" customHeight="1">
      <c r="A41" s="2094" t="s">
        <v>5784</v>
      </c>
      <c r="J41" s="2105" t="s">
        <v>139</v>
      </c>
      <c r="K41" s="2094" t="s">
        <v>5785</v>
      </c>
      <c r="M41" s="2083"/>
      <c r="N41" s="2083"/>
      <c r="O41" s="2083"/>
      <c r="Q41" s="2094" t="s">
        <v>4240</v>
      </c>
      <c r="S41" s="2083"/>
      <c r="V41" s="5459"/>
      <c r="W41" s="5459"/>
      <c r="X41" s="5459"/>
      <c r="Y41" s="5459"/>
      <c r="Z41" s="5459"/>
      <c r="AA41" s="2094" t="s">
        <v>10</v>
      </c>
    </row>
    <row r="42" spans="1:27" ht="18.75" customHeight="1">
      <c r="J42" s="2105" t="s">
        <v>139</v>
      </c>
      <c r="K42" s="2094" t="s">
        <v>4239</v>
      </c>
      <c r="M42" s="2083"/>
      <c r="N42" s="2083"/>
      <c r="O42" s="2083"/>
      <c r="Q42" s="2094" t="s">
        <v>4240</v>
      </c>
      <c r="S42" s="2083"/>
      <c r="V42" s="5459"/>
      <c r="W42" s="5459"/>
      <c r="X42" s="5459"/>
      <c r="Y42" s="5459"/>
      <c r="Z42" s="5459"/>
      <c r="AA42" s="2094" t="s">
        <v>10</v>
      </c>
    </row>
    <row r="43" spans="1:27" ht="18.75" customHeight="1">
      <c r="J43" s="2105" t="s">
        <v>139</v>
      </c>
      <c r="K43" s="2094" t="s">
        <v>4241</v>
      </c>
      <c r="M43" s="2083"/>
      <c r="N43" s="2083"/>
      <c r="O43" s="2083"/>
      <c r="P43" s="2148"/>
    </row>
    <row r="44" spans="1:27" ht="18.75" customHeight="1">
      <c r="J44" s="2105" t="s">
        <v>139</v>
      </c>
      <c r="K44" s="2094" t="s">
        <v>4244</v>
      </c>
      <c r="M44" s="2083"/>
      <c r="N44" s="2083"/>
      <c r="O44" s="2083"/>
      <c r="P44" s="2148"/>
    </row>
    <row r="45" spans="1:27" ht="18.75" customHeight="1">
      <c r="A45" s="2094" t="s">
        <v>5786</v>
      </c>
      <c r="I45" s="2083"/>
      <c r="K45" s="2083"/>
      <c r="M45" s="2083"/>
      <c r="N45" s="2083"/>
      <c r="O45" s="2083"/>
      <c r="P45" s="2148"/>
    </row>
    <row r="46" spans="1:27" ht="18.75" customHeight="1">
      <c r="A46" s="2094" t="s">
        <v>5778</v>
      </c>
      <c r="H46" s="2083"/>
      <c r="K46" s="2105" t="s">
        <v>139</v>
      </c>
      <c r="L46" s="2094" t="s">
        <v>497</v>
      </c>
      <c r="M46" s="2083"/>
      <c r="N46" s="2105" t="s">
        <v>139</v>
      </c>
      <c r="O46" s="2094" t="s">
        <v>498</v>
      </c>
    </row>
    <row r="47" spans="1:27" ht="18.75" customHeight="1">
      <c r="A47" s="2094" t="s">
        <v>5780</v>
      </c>
      <c r="I47" s="2094" t="s">
        <v>4246</v>
      </c>
      <c r="K47" s="2083"/>
      <c r="M47" s="2083"/>
      <c r="N47" s="5459"/>
      <c r="O47" s="5459"/>
      <c r="P47" s="2148" t="s">
        <v>5787</v>
      </c>
    </row>
    <row r="48" spans="1:27" ht="18.75" customHeight="1">
      <c r="I48" s="2094" t="s">
        <v>4247</v>
      </c>
      <c r="K48" s="2083"/>
      <c r="M48" s="2083"/>
      <c r="N48" s="2083"/>
      <c r="O48" s="5459"/>
      <c r="P48" s="5459"/>
      <c r="Q48" s="5459"/>
      <c r="R48" s="2148" t="s">
        <v>5774</v>
      </c>
      <c r="U48" s="2083"/>
    </row>
    <row r="49" spans="1:28" ht="18.75" customHeight="1">
      <c r="A49" s="2148" t="s">
        <v>5788</v>
      </c>
      <c r="I49" s="2083"/>
      <c r="K49" s="2083"/>
      <c r="M49" s="2083"/>
      <c r="N49" s="2083"/>
      <c r="O49" s="2083"/>
      <c r="P49" s="2148"/>
    </row>
    <row r="50" spans="1:28" ht="18.75" customHeight="1">
      <c r="A50" s="2094" t="s">
        <v>5789</v>
      </c>
      <c r="G50" s="2094" t="s">
        <v>5790</v>
      </c>
      <c r="I50" s="2083"/>
      <c r="J50" s="5634"/>
      <c r="K50" s="5634"/>
      <c r="L50" s="5634"/>
      <c r="M50" s="5634"/>
      <c r="N50" s="5634"/>
      <c r="O50" s="5634"/>
      <c r="P50" s="5634"/>
      <c r="Q50" s="5634"/>
      <c r="R50" s="5634"/>
      <c r="S50" s="5634"/>
      <c r="T50" s="5634"/>
      <c r="U50" s="5634"/>
      <c r="V50" s="5634"/>
      <c r="W50" s="5634"/>
      <c r="X50" s="5634"/>
      <c r="Y50" s="5634"/>
      <c r="Z50" s="5634"/>
      <c r="AA50" s="2094" t="s">
        <v>10</v>
      </c>
    </row>
    <row r="51" spans="1:28" ht="18.75" customHeight="1">
      <c r="G51" s="2094" t="s">
        <v>5791</v>
      </c>
      <c r="I51" s="2083"/>
      <c r="J51" s="5634"/>
      <c r="K51" s="5634"/>
      <c r="L51" s="5634"/>
      <c r="M51" s="5634"/>
      <c r="N51" s="5634"/>
      <c r="O51" s="5634"/>
      <c r="P51" s="5634"/>
      <c r="Q51" s="5634"/>
      <c r="R51" s="5634"/>
      <c r="S51" s="5634"/>
      <c r="T51" s="5634"/>
      <c r="U51" s="5634"/>
      <c r="V51" s="5634"/>
      <c r="W51" s="5634"/>
      <c r="X51" s="5634"/>
      <c r="Y51" s="5634"/>
      <c r="Z51" s="5634"/>
      <c r="AA51" s="2094" t="s">
        <v>10</v>
      </c>
    </row>
    <row r="52" spans="1:28" ht="18.75" customHeight="1">
      <c r="A52" s="2094" t="s">
        <v>5792</v>
      </c>
      <c r="G52" s="2094" t="s">
        <v>5793</v>
      </c>
      <c r="I52" s="2083"/>
      <c r="J52" s="5634"/>
      <c r="K52" s="5634"/>
      <c r="L52" s="5634"/>
      <c r="M52" s="5634"/>
      <c r="N52" s="5634"/>
      <c r="O52" s="5634"/>
      <c r="P52" s="5634"/>
      <c r="Q52" s="5634"/>
      <c r="R52" s="5634"/>
      <c r="S52" s="5634"/>
      <c r="T52" s="5634"/>
      <c r="U52" s="5634"/>
      <c r="V52" s="5634"/>
      <c r="W52" s="5634"/>
      <c r="X52" s="5634"/>
      <c r="Y52" s="5634"/>
      <c r="Z52" s="5634"/>
      <c r="AA52" s="2094" t="s">
        <v>10</v>
      </c>
    </row>
    <row r="53" spans="1:28" ht="18.75" customHeight="1">
      <c r="G53" s="2094" t="s">
        <v>5791</v>
      </c>
      <c r="I53" s="2083"/>
      <c r="J53" s="5634"/>
      <c r="K53" s="5634"/>
      <c r="L53" s="5634"/>
      <c r="M53" s="5634"/>
      <c r="N53" s="5634"/>
      <c r="O53" s="5634"/>
      <c r="P53" s="5634"/>
      <c r="Q53" s="5634"/>
      <c r="R53" s="5634"/>
      <c r="S53" s="5634"/>
      <c r="T53" s="5634"/>
      <c r="U53" s="5634"/>
      <c r="V53" s="5634"/>
      <c r="W53" s="5634"/>
      <c r="X53" s="5634"/>
      <c r="Y53" s="5634"/>
      <c r="Z53" s="5634"/>
      <c r="AA53" s="2094" t="s">
        <v>10</v>
      </c>
    </row>
    <row r="54" spans="1:28" ht="18.75" customHeight="1">
      <c r="A54" s="2094" t="s">
        <v>5794</v>
      </c>
      <c r="G54" s="2094" t="s">
        <v>5795</v>
      </c>
      <c r="I54" s="2083"/>
      <c r="J54" s="5634"/>
      <c r="K54" s="5634"/>
      <c r="L54" s="5634"/>
      <c r="M54" s="5634"/>
      <c r="N54" s="5634"/>
      <c r="O54" s="5634"/>
      <c r="P54" s="5634"/>
      <c r="Q54" s="5634"/>
      <c r="R54" s="5634"/>
      <c r="S54" s="5634"/>
      <c r="T54" s="5634"/>
      <c r="U54" s="5634"/>
      <c r="V54" s="5634"/>
      <c r="W54" s="5634"/>
      <c r="X54" s="5634"/>
      <c r="Y54" s="5634"/>
      <c r="Z54" s="5634"/>
      <c r="AA54" s="2094" t="s">
        <v>10</v>
      </c>
    </row>
    <row r="55" spans="1:28" ht="18.75" customHeight="1">
      <c r="G55" s="2094" t="s">
        <v>5791</v>
      </c>
      <c r="I55" s="2083"/>
      <c r="J55" s="5634"/>
      <c r="K55" s="5634"/>
      <c r="L55" s="5634"/>
      <c r="M55" s="5634"/>
      <c r="N55" s="5634"/>
      <c r="O55" s="5634"/>
      <c r="P55" s="5634"/>
      <c r="Q55" s="5634"/>
      <c r="R55" s="5634"/>
      <c r="S55" s="5634"/>
      <c r="T55" s="5634"/>
      <c r="U55" s="5634"/>
      <c r="V55" s="5634"/>
      <c r="W55" s="5634"/>
      <c r="X55" s="5634"/>
      <c r="Y55" s="5634"/>
      <c r="Z55" s="5634"/>
      <c r="AA55" s="2094" t="s">
        <v>10</v>
      </c>
    </row>
    <row r="56" spans="1:28" ht="18.75" customHeight="1">
      <c r="A56" s="2094" t="s">
        <v>5796</v>
      </c>
      <c r="G56" s="2094" t="s">
        <v>5797</v>
      </c>
      <c r="I56" s="2083"/>
      <c r="J56" s="5634"/>
      <c r="K56" s="5634"/>
      <c r="L56" s="5634"/>
      <c r="M56" s="5634"/>
      <c r="N56" s="5634"/>
      <c r="O56" s="5634"/>
      <c r="P56" s="5634"/>
      <c r="Q56" s="5634"/>
      <c r="R56" s="5634"/>
      <c r="S56" s="5634"/>
      <c r="T56" s="5634"/>
      <c r="U56" s="5634"/>
      <c r="V56" s="5634"/>
      <c r="W56" s="5634"/>
      <c r="X56" s="5634"/>
      <c r="Y56" s="5634"/>
      <c r="Z56" s="5634"/>
      <c r="AA56" s="2094" t="s">
        <v>10</v>
      </c>
    </row>
    <row r="57" spans="1:28" ht="18.75" customHeight="1">
      <c r="A57" s="2094" t="s">
        <v>5798</v>
      </c>
      <c r="G57" s="2094" t="s">
        <v>5799</v>
      </c>
      <c r="I57" s="2083"/>
      <c r="J57" s="5634"/>
      <c r="K57" s="5634"/>
      <c r="L57" s="5634"/>
      <c r="M57" s="5634"/>
      <c r="N57" s="5634"/>
      <c r="O57" s="5634"/>
      <c r="P57" s="5634"/>
      <c r="Q57" s="5634"/>
      <c r="R57" s="5634"/>
      <c r="S57" s="5634"/>
      <c r="T57" s="5634"/>
      <c r="U57" s="5634"/>
      <c r="V57" s="5634"/>
      <c r="W57" s="5634"/>
      <c r="X57" s="5634"/>
      <c r="Y57" s="5634"/>
      <c r="Z57" s="5634"/>
      <c r="AA57" s="2094" t="s">
        <v>10</v>
      </c>
    </row>
    <row r="58" spans="1:28" ht="18.75" customHeight="1">
      <c r="G58" s="2094" t="s">
        <v>5791</v>
      </c>
      <c r="I58" s="2083"/>
      <c r="J58" s="5634"/>
      <c r="K58" s="5634"/>
      <c r="L58" s="5634"/>
      <c r="M58" s="5634"/>
      <c r="N58" s="5634"/>
      <c r="O58" s="5634"/>
      <c r="P58" s="5634"/>
      <c r="Q58" s="5634"/>
      <c r="R58" s="5634"/>
      <c r="S58" s="5634"/>
      <c r="T58" s="5634"/>
      <c r="U58" s="5634"/>
      <c r="V58" s="5634"/>
      <c r="W58" s="5634"/>
      <c r="X58" s="5634"/>
      <c r="Y58" s="5634"/>
      <c r="Z58" s="5634"/>
      <c r="AA58" s="2094" t="s">
        <v>10</v>
      </c>
    </row>
    <row r="59" spans="1:28" ht="18.75" customHeight="1">
      <c r="I59" s="2083"/>
      <c r="J59" s="2148"/>
      <c r="K59" s="2148"/>
      <c r="L59" s="2148"/>
      <c r="M59" s="2148"/>
      <c r="N59" s="2148"/>
      <c r="O59" s="2148"/>
      <c r="P59" s="2148"/>
      <c r="Q59" s="2148"/>
      <c r="R59" s="2148"/>
      <c r="S59" s="2148"/>
      <c r="T59" s="2148"/>
      <c r="U59" s="2148"/>
      <c r="V59" s="2148"/>
      <c r="W59" s="2148"/>
      <c r="X59" s="2148"/>
      <c r="Y59" s="2148"/>
      <c r="Z59" s="2148"/>
    </row>
    <row r="60" spans="1:28" ht="18.75" customHeight="1">
      <c r="A60" s="2148" t="s">
        <v>5800</v>
      </c>
      <c r="I60" s="2083"/>
      <c r="J60" s="2148"/>
      <c r="K60" s="2148"/>
      <c r="L60" s="2148"/>
      <c r="M60" s="2148"/>
      <c r="N60" s="2148"/>
      <c r="O60" s="2148"/>
      <c r="P60" s="2148"/>
      <c r="Q60" s="2148"/>
      <c r="R60" s="2148"/>
      <c r="S60" s="2148"/>
      <c r="T60" s="2148"/>
      <c r="U60" s="2148"/>
      <c r="V60" s="2148"/>
      <c r="W60" s="2148"/>
      <c r="X60" s="2148"/>
      <c r="Y60" s="2148"/>
      <c r="Z60" s="2148"/>
    </row>
    <row r="61" spans="1:28" ht="18.75" customHeight="1">
      <c r="A61" s="2154"/>
      <c r="B61" s="2155"/>
      <c r="C61" s="2155"/>
      <c r="D61" s="2155"/>
      <c r="E61" s="2155"/>
      <c r="F61" s="2155"/>
      <c r="G61" s="2155"/>
      <c r="H61" s="2155"/>
      <c r="I61" s="2156"/>
      <c r="J61" s="2154"/>
      <c r="K61" s="2154"/>
      <c r="L61" s="2154"/>
      <c r="M61" s="2154"/>
      <c r="N61" s="2154"/>
      <c r="O61" s="2154"/>
      <c r="P61" s="2154"/>
      <c r="Q61" s="2154"/>
      <c r="R61" s="2154"/>
      <c r="S61" s="2154"/>
      <c r="T61" s="2154"/>
      <c r="U61" s="2154"/>
      <c r="V61" s="2154"/>
      <c r="W61" s="2154"/>
      <c r="X61" s="2154"/>
      <c r="Y61" s="2154"/>
      <c r="Z61" s="2154"/>
      <c r="AA61" s="2155"/>
      <c r="AB61" s="2155"/>
    </row>
    <row r="62" spans="1:28" ht="18.75" customHeight="1">
      <c r="A62" s="2154"/>
      <c r="B62" s="2155"/>
      <c r="C62" s="2155"/>
      <c r="D62" s="2155"/>
      <c r="E62" s="2155"/>
      <c r="F62" s="2155"/>
      <c r="G62" s="2155"/>
      <c r="H62" s="2155"/>
      <c r="I62" s="2156"/>
      <c r="J62" s="2154"/>
      <c r="K62" s="2154"/>
      <c r="L62" s="2154"/>
      <c r="M62" s="2154"/>
      <c r="N62" s="2154"/>
      <c r="O62" s="2154"/>
      <c r="P62" s="2154"/>
      <c r="Q62" s="2154"/>
      <c r="R62" s="2154"/>
      <c r="S62" s="2154"/>
      <c r="T62" s="2154"/>
      <c r="U62" s="2154"/>
      <c r="V62" s="2154"/>
      <c r="W62" s="2154"/>
      <c r="X62" s="2154"/>
      <c r="Y62" s="2154"/>
      <c r="Z62" s="2154"/>
      <c r="AA62" s="2155"/>
      <c r="AB62" s="2155"/>
    </row>
    <row r="63" spans="1:28" ht="18.75" customHeight="1">
      <c r="A63" s="2154"/>
      <c r="B63" s="2155"/>
      <c r="C63" s="2155"/>
      <c r="D63" s="2155"/>
      <c r="E63" s="2155"/>
      <c r="F63" s="2155"/>
      <c r="G63" s="2155"/>
      <c r="H63" s="2155"/>
      <c r="I63" s="2156"/>
      <c r="J63" s="2154"/>
      <c r="K63" s="2154"/>
      <c r="L63" s="2154"/>
      <c r="M63" s="2154"/>
      <c r="N63" s="2154"/>
      <c r="O63" s="2154"/>
      <c r="P63" s="2154"/>
      <c r="Q63" s="2154"/>
      <c r="R63" s="2154"/>
      <c r="S63" s="2154"/>
      <c r="T63" s="2154"/>
      <c r="U63" s="2154"/>
      <c r="V63" s="2154"/>
      <c r="W63" s="2154"/>
      <c r="X63" s="2154"/>
      <c r="Y63" s="2154"/>
      <c r="Z63" s="2154"/>
      <c r="AA63" s="2155"/>
      <c r="AB63" s="2155"/>
    </row>
    <row r="64" spans="1:28" ht="18.75" customHeight="1">
      <c r="A64" s="2154"/>
      <c r="B64" s="2155"/>
      <c r="C64" s="2155"/>
      <c r="D64" s="2155"/>
      <c r="E64" s="2155"/>
      <c r="F64" s="2155"/>
      <c r="G64" s="2155"/>
      <c r="H64" s="2155"/>
      <c r="I64" s="2156"/>
      <c r="J64" s="2154"/>
      <c r="K64" s="2154"/>
      <c r="L64" s="2154"/>
      <c r="M64" s="2154"/>
      <c r="N64" s="2154"/>
      <c r="O64" s="2154"/>
      <c r="P64" s="2154"/>
      <c r="Q64" s="2154"/>
      <c r="R64" s="2154"/>
      <c r="S64" s="2154"/>
      <c r="T64" s="2154"/>
      <c r="U64" s="2154"/>
      <c r="V64" s="2154"/>
      <c r="W64" s="2154"/>
      <c r="X64" s="2154"/>
      <c r="Y64" s="2154"/>
      <c r="Z64" s="2154"/>
      <c r="AA64" s="2155"/>
      <c r="AB64" s="2155"/>
    </row>
    <row r="65" spans="1:28" ht="18.75" customHeight="1">
      <c r="A65" s="2154"/>
      <c r="B65" s="2155"/>
      <c r="C65" s="2155"/>
      <c r="D65" s="2155"/>
      <c r="E65" s="2155"/>
      <c r="F65" s="2155"/>
      <c r="G65" s="2155"/>
      <c r="H65" s="2155"/>
      <c r="I65" s="2156"/>
      <c r="J65" s="2154"/>
      <c r="K65" s="2154"/>
      <c r="L65" s="2154"/>
      <c r="M65" s="2154"/>
      <c r="N65" s="2154"/>
      <c r="O65" s="2154"/>
      <c r="P65" s="2154"/>
      <c r="Q65" s="2154"/>
      <c r="R65" s="2154"/>
      <c r="S65" s="2154"/>
      <c r="T65" s="2154"/>
      <c r="U65" s="2154"/>
      <c r="V65" s="2154"/>
      <c r="W65" s="2154"/>
      <c r="X65" s="2154"/>
      <c r="Y65" s="2154"/>
      <c r="Z65" s="2154"/>
      <c r="AA65" s="2155"/>
      <c r="AB65" s="2155"/>
    </row>
    <row r="66" spans="1:28" ht="18.75" customHeight="1">
      <c r="A66" s="2154"/>
      <c r="B66" s="2155"/>
      <c r="C66" s="2155"/>
      <c r="D66" s="2155"/>
      <c r="E66" s="2155"/>
      <c r="F66" s="2155"/>
      <c r="G66" s="2155"/>
      <c r="H66" s="2155"/>
      <c r="I66" s="2156"/>
      <c r="J66" s="2154"/>
      <c r="K66" s="2154"/>
      <c r="L66" s="2154"/>
      <c r="M66" s="2154"/>
      <c r="N66" s="2154"/>
      <c r="O66" s="2154"/>
      <c r="P66" s="2154"/>
      <c r="Q66" s="2154"/>
      <c r="R66" s="2154"/>
      <c r="S66" s="2154"/>
      <c r="T66" s="2154"/>
      <c r="U66" s="2154"/>
      <c r="V66" s="2154"/>
      <c r="W66" s="2154"/>
      <c r="X66" s="2154"/>
      <c r="Y66" s="2154"/>
      <c r="Z66" s="2154"/>
      <c r="AA66" s="2155"/>
      <c r="AB66" s="2155"/>
    </row>
    <row r="67" spans="1:28" ht="18.75" customHeight="1">
      <c r="A67" s="2154"/>
      <c r="B67" s="2155"/>
      <c r="C67" s="2155"/>
      <c r="D67" s="2155"/>
      <c r="E67" s="2155"/>
      <c r="F67" s="2155"/>
      <c r="G67" s="2155"/>
      <c r="H67" s="2155"/>
      <c r="I67" s="2156"/>
      <c r="J67" s="2154"/>
      <c r="K67" s="2154"/>
      <c r="L67" s="2154"/>
      <c r="M67" s="2154"/>
      <c r="N67" s="2154"/>
      <c r="O67" s="2154"/>
      <c r="P67" s="2154"/>
      <c r="Q67" s="2154"/>
      <c r="R67" s="2154"/>
      <c r="S67" s="2154"/>
      <c r="T67" s="2154"/>
      <c r="U67" s="2154"/>
      <c r="V67" s="2154"/>
      <c r="W67" s="2154"/>
      <c r="X67" s="2154"/>
      <c r="Y67" s="2154"/>
      <c r="Z67" s="2154"/>
      <c r="AA67" s="2155"/>
      <c r="AB67" s="2155"/>
    </row>
    <row r="68" spans="1:28" ht="18.75" customHeight="1">
      <c r="A68" s="2154"/>
      <c r="B68" s="2155"/>
      <c r="C68" s="2155"/>
      <c r="D68" s="2155"/>
      <c r="E68" s="2155"/>
      <c r="F68" s="2155"/>
      <c r="G68" s="2155"/>
      <c r="H68" s="2155"/>
      <c r="I68" s="2156"/>
      <c r="J68" s="2154"/>
      <c r="K68" s="2154"/>
      <c r="L68" s="2154"/>
      <c r="M68" s="2154"/>
      <c r="N68" s="2154"/>
      <c r="O68" s="2154"/>
      <c r="P68" s="2154"/>
      <c r="Q68" s="2154"/>
      <c r="R68" s="2154"/>
      <c r="S68" s="2154"/>
      <c r="T68" s="2154"/>
      <c r="U68" s="2154"/>
      <c r="V68" s="2154"/>
      <c r="W68" s="2154"/>
      <c r="X68" s="2154"/>
      <c r="Y68" s="2154"/>
      <c r="Z68" s="2154"/>
      <c r="AA68" s="2155"/>
      <c r="AB68" s="2155"/>
    </row>
    <row r="69" spans="1:28" ht="18.75" customHeight="1">
      <c r="A69" s="2154"/>
      <c r="B69" s="2155"/>
      <c r="C69" s="2155"/>
      <c r="D69" s="2155"/>
      <c r="E69" s="2155"/>
      <c r="F69" s="2155"/>
      <c r="G69" s="2155"/>
      <c r="H69" s="2155"/>
      <c r="I69" s="2156"/>
      <c r="J69" s="2154"/>
      <c r="K69" s="2154"/>
      <c r="L69" s="2154"/>
      <c r="M69" s="2154"/>
      <c r="N69" s="2154"/>
      <c r="O69" s="2154"/>
      <c r="P69" s="2154"/>
      <c r="Q69" s="2154"/>
      <c r="R69" s="2154"/>
      <c r="S69" s="2154"/>
      <c r="T69" s="2154"/>
      <c r="U69" s="2154"/>
      <c r="V69" s="2154"/>
      <c r="W69" s="2154"/>
      <c r="X69" s="2154"/>
      <c r="Y69" s="2154"/>
      <c r="Z69" s="2154"/>
      <c r="AA69" s="2155"/>
      <c r="AB69" s="2155"/>
    </row>
    <row r="70" spans="1:28" ht="18.75" customHeight="1">
      <c r="A70" s="2154"/>
      <c r="B70" s="2155"/>
      <c r="C70" s="2155"/>
      <c r="D70" s="2155"/>
      <c r="E70" s="2155"/>
      <c r="F70" s="2155"/>
      <c r="G70" s="2155"/>
      <c r="H70" s="2155"/>
      <c r="I70" s="2156"/>
      <c r="J70" s="2154"/>
      <c r="K70" s="2154"/>
      <c r="L70" s="2154"/>
      <c r="M70" s="2154"/>
      <c r="N70" s="2154"/>
      <c r="O70" s="2154"/>
      <c r="P70" s="2154"/>
      <c r="Q70" s="2154"/>
      <c r="R70" s="2154"/>
      <c r="S70" s="2154"/>
      <c r="T70" s="2154"/>
      <c r="U70" s="2154"/>
      <c r="V70" s="2154"/>
      <c r="W70" s="2154"/>
      <c r="X70" s="2154"/>
      <c r="Y70" s="2154"/>
      <c r="Z70" s="2154"/>
      <c r="AA70" s="2155"/>
      <c r="AB70" s="2155"/>
    </row>
    <row r="71" spans="1:28" ht="18.75" customHeight="1">
      <c r="A71" s="2154"/>
      <c r="B71" s="2155"/>
      <c r="C71" s="2155"/>
      <c r="D71" s="2155"/>
      <c r="E71" s="2155"/>
      <c r="F71" s="2155"/>
      <c r="G71" s="2155"/>
      <c r="H71" s="2155"/>
      <c r="I71" s="2156"/>
      <c r="J71" s="2154"/>
      <c r="K71" s="2154"/>
      <c r="L71" s="2154"/>
      <c r="M71" s="2154"/>
      <c r="N71" s="2154"/>
      <c r="O71" s="2154"/>
      <c r="P71" s="2154"/>
      <c r="Q71" s="2154"/>
      <c r="R71" s="2154"/>
      <c r="S71" s="2154"/>
      <c r="T71" s="2154"/>
      <c r="U71" s="2154"/>
      <c r="V71" s="2154"/>
      <c r="W71" s="2154"/>
      <c r="X71" s="2154"/>
      <c r="Y71" s="2154"/>
      <c r="Z71" s="2154"/>
      <c r="AA71" s="2155"/>
      <c r="AB71" s="2155"/>
    </row>
    <row r="72" spans="1:28" ht="18.75" customHeight="1">
      <c r="A72" s="2154"/>
      <c r="B72" s="2155"/>
      <c r="C72" s="2155"/>
      <c r="D72" s="2155"/>
      <c r="E72" s="2155"/>
      <c r="F72" s="2155"/>
      <c r="G72" s="2155"/>
      <c r="H72" s="2155"/>
      <c r="I72" s="2156"/>
      <c r="J72" s="2154"/>
      <c r="K72" s="2154"/>
      <c r="L72" s="2154"/>
      <c r="M72" s="2154"/>
      <c r="N72" s="2154"/>
      <c r="O72" s="2154"/>
      <c r="P72" s="2154"/>
      <c r="Q72" s="2154"/>
      <c r="R72" s="2154"/>
      <c r="S72" s="2154"/>
      <c r="T72" s="2154"/>
      <c r="U72" s="2154"/>
      <c r="V72" s="2154"/>
      <c r="W72" s="2154"/>
      <c r="X72" s="2154"/>
      <c r="Y72" s="2154"/>
      <c r="Z72" s="2154"/>
      <c r="AA72" s="2155"/>
      <c r="AB72" s="2155"/>
    </row>
    <row r="73" spans="1:28" ht="18.75" customHeight="1">
      <c r="A73" s="2154"/>
      <c r="B73" s="2155"/>
      <c r="C73" s="2155"/>
      <c r="D73" s="2155"/>
      <c r="E73" s="2155"/>
      <c r="F73" s="2155"/>
      <c r="G73" s="2155"/>
      <c r="H73" s="2155"/>
      <c r="I73" s="2156"/>
      <c r="J73" s="2154"/>
      <c r="K73" s="2154"/>
      <c r="L73" s="2154"/>
      <c r="M73" s="2154"/>
      <c r="N73" s="2154"/>
      <c r="O73" s="2154"/>
      <c r="P73" s="2154"/>
      <c r="Q73" s="2154"/>
      <c r="R73" s="2154"/>
      <c r="S73" s="2154"/>
      <c r="T73" s="2154"/>
      <c r="U73" s="2154"/>
      <c r="V73" s="2154"/>
      <c r="W73" s="2154"/>
      <c r="X73" s="2154"/>
      <c r="Y73" s="2154"/>
      <c r="Z73" s="2154"/>
      <c r="AA73" s="2155"/>
      <c r="AB73" s="2155"/>
    </row>
    <row r="74" spans="1:28" ht="18.75" customHeight="1">
      <c r="A74" s="2154"/>
      <c r="B74" s="2155"/>
      <c r="C74" s="2155"/>
      <c r="D74" s="2155"/>
      <c r="E74" s="2155"/>
      <c r="F74" s="2155"/>
      <c r="G74" s="2155"/>
      <c r="H74" s="2155"/>
      <c r="I74" s="2156"/>
      <c r="J74" s="2154"/>
      <c r="K74" s="2154"/>
      <c r="L74" s="2154"/>
      <c r="M74" s="2154"/>
      <c r="N74" s="2154"/>
      <c r="O74" s="2154"/>
      <c r="P74" s="2154"/>
      <c r="Q74" s="2154"/>
      <c r="R74" s="2154"/>
      <c r="S74" s="2154"/>
      <c r="T74" s="2154"/>
      <c r="U74" s="2154"/>
      <c r="V74" s="2154"/>
      <c r="W74" s="2154"/>
      <c r="X74" s="2154"/>
      <c r="Y74" s="2154"/>
      <c r="Z74" s="2154"/>
      <c r="AA74" s="2155"/>
      <c r="AB74" s="2155"/>
    </row>
    <row r="75" spans="1:28" ht="18.75" customHeight="1">
      <c r="A75" s="2154"/>
      <c r="B75" s="2155"/>
      <c r="C75" s="2155"/>
      <c r="D75" s="2155"/>
      <c r="E75" s="2155"/>
      <c r="F75" s="2155"/>
      <c r="G75" s="2155"/>
      <c r="H75" s="2155"/>
      <c r="I75" s="2156"/>
      <c r="J75" s="2154"/>
      <c r="K75" s="2154"/>
      <c r="L75" s="2154"/>
      <c r="M75" s="2154"/>
      <c r="N75" s="2154"/>
      <c r="O75" s="2154"/>
      <c r="P75" s="2154"/>
      <c r="Q75" s="2154"/>
      <c r="R75" s="2154"/>
      <c r="S75" s="2154"/>
      <c r="T75" s="2154"/>
      <c r="U75" s="2154"/>
      <c r="V75" s="2154"/>
      <c r="W75" s="2154"/>
      <c r="X75" s="2154"/>
      <c r="Y75" s="2154"/>
      <c r="Z75" s="2154"/>
      <c r="AA75" s="2155"/>
      <c r="AB75" s="2155"/>
    </row>
    <row r="76" spans="1:28" ht="18.75" customHeight="1">
      <c r="A76" s="2154"/>
      <c r="B76" s="2155"/>
      <c r="C76" s="2155"/>
      <c r="D76" s="2155"/>
      <c r="E76" s="2155"/>
      <c r="F76" s="2155"/>
      <c r="G76" s="2155"/>
      <c r="H76" s="2155"/>
      <c r="I76" s="2156"/>
      <c r="J76" s="2154"/>
      <c r="K76" s="2154"/>
      <c r="L76" s="2154"/>
      <c r="M76" s="2154"/>
      <c r="N76" s="2154"/>
      <c r="O76" s="2154"/>
      <c r="P76" s="2154"/>
      <c r="Q76" s="2154"/>
      <c r="R76" s="2154"/>
      <c r="S76" s="2154"/>
      <c r="T76" s="2154"/>
      <c r="U76" s="2154"/>
      <c r="V76" s="2154"/>
      <c r="W76" s="2154"/>
      <c r="X76" s="2154"/>
      <c r="Y76" s="2154"/>
      <c r="Z76" s="2154"/>
      <c r="AA76" s="2155"/>
      <c r="AB76" s="2155"/>
    </row>
    <row r="77" spans="1:28" ht="18.75" customHeight="1">
      <c r="A77" s="2154"/>
      <c r="B77" s="2155"/>
      <c r="C77" s="2155"/>
      <c r="D77" s="2155"/>
      <c r="E77" s="2155"/>
      <c r="F77" s="2155"/>
      <c r="G77" s="2155"/>
      <c r="H77" s="2155"/>
      <c r="I77" s="2156"/>
      <c r="J77" s="2154"/>
      <c r="K77" s="2154"/>
      <c r="L77" s="2154"/>
      <c r="M77" s="2154"/>
      <c r="N77" s="2154"/>
      <c r="O77" s="2154"/>
      <c r="P77" s="2154"/>
      <c r="Q77" s="2154"/>
      <c r="R77" s="2154"/>
      <c r="S77" s="2154"/>
      <c r="T77" s="2154"/>
      <c r="U77" s="2154"/>
      <c r="V77" s="2154"/>
      <c r="W77" s="2154"/>
      <c r="X77" s="2154"/>
      <c r="Y77" s="2154"/>
      <c r="Z77" s="2154"/>
      <c r="AA77" s="2155"/>
      <c r="AB77" s="2155"/>
    </row>
    <row r="78" spans="1:28" ht="18.75" customHeight="1">
      <c r="A78" s="2154"/>
      <c r="B78" s="2155"/>
      <c r="C78" s="2155"/>
      <c r="D78" s="2155"/>
      <c r="E78" s="2155"/>
      <c r="F78" s="2155"/>
      <c r="G78" s="2155"/>
      <c r="H78" s="2155"/>
      <c r="I78" s="2156"/>
      <c r="J78" s="2154"/>
      <c r="K78" s="2154"/>
      <c r="L78" s="2154"/>
      <c r="M78" s="2154"/>
      <c r="N78" s="2154"/>
      <c r="O78" s="2154"/>
      <c r="P78" s="2154"/>
      <c r="Q78" s="2154"/>
      <c r="R78" s="2154"/>
      <c r="S78" s="2154"/>
      <c r="T78" s="2154"/>
      <c r="U78" s="2154"/>
      <c r="V78" s="2154"/>
      <c r="W78" s="2154"/>
      <c r="X78" s="2154"/>
      <c r="Y78" s="2154"/>
      <c r="Z78" s="2154"/>
      <c r="AA78" s="2155"/>
      <c r="AB78" s="2155"/>
    </row>
    <row r="79" spans="1:28" ht="18.75" customHeight="1">
      <c r="A79" s="2154"/>
      <c r="B79" s="2155"/>
      <c r="C79" s="2155"/>
      <c r="D79" s="2155"/>
      <c r="E79" s="2155"/>
      <c r="F79" s="2155"/>
      <c r="G79" s="2155"/>
      <c r="H79" s="2155"/>
      <c r="I79" s="2156"/>
      <c r="J79" s="2154"/>
      <c r="K79" s="2154"/>
      <c r="L79" s="2154"/>
      <c r="M79" s="2154"/>
      <c r="N79" s="2154"/>
      <c r="O79" s="2154"/>
      <c r="P79" s="2154"/>
      <c r="Q79" s="2154"/>
      <c r="R79" s="2154"/>
      <c r="S79" s="2154"/>
      <c r="T79" s="2154"/>
      <c r="U79" s="2154"/>
      <c r="V79" s="2154"/>
      <c r="W79" s="2154"/>
      <c r="X79" s="2154"/>
      <c r="Y79" s="2154"/>
      <c r="Z79" s="2154"/>
      <c r="AA79" s="2155"/>
      <c r="AB79" s="2155"/>
    </row>
    <row r="80" spans="1:28" ht="18.75" customHeight="1">
      <c r="A80" s="2154"/>
      <c r="B80" s="2155"/>
      <c r="C80" s="2155"/>
      <c r="D80" s="2155"/>
      <c r="E80" s="2155"/>
      <c r="F80" s="2155"/>
      <c r="G80" s="2155"/>
      <c r="H80" s="2155"/>
      <c r="I80" s="2156"/>
      <c r="J80" s="2154"/>
      <c r="K80" s="2154"/>
      <c r="L80" s="2154"/>
      <c r="M80" s="2154"/>
      <c r="N80" s="2154"/>
      <c r="O80" s="2154"/>
      <c r="P80" s="2154"/>
      <c r="Q80" s="2154"/>
      <c r="R80" s="2154"/>
      <c r="S80" s="2154"/>
      <c r="T80" s="2154"/>
      <c r="U80" s="2154"/>
      <c r="V80" s="2154"/>
      <c r="W80" s="2154"/>
      <c r="X80" s="2154"/>
      <c r="Y80" s="2154"/>
      <c r="Z80" s="2154"/>
      <c r="AA80" s="2155"/>
      <c r="AB80" s="2155"/>
    </row>
    <row r="81" spans="1:28" ht="18.75" customHeight="1">
      <c r="A81" s="2154"/>
      <c r="B81" s="2155"/>
      <c r="C81" s="2155"/>
      <c r="D81" s="2155"/>
      <c r="E81" s="2155"/>
      <c r="F81" s="2155"/>
      <c r="G81" s="2155"/>
      <c r="H81" s="2155"/>
      <c r="I81" s="2156"/>
      <c r="J81" s="2154"/>
      <c r="K81" s="2154"/>
      <c r="L81" s="2154"/>
      <c r="M81" s="2154"/>
      <c r="N81" s="2154"/>
      <c r="O81" s="2154"/>
      <c r="P81" s="2154"/>
      <c r="Q81" s="2154"/>
      <c r="R81" s="2154"/>
      <c r="S81" s="2154"/>
      <c r="T81" s="2154"/>
      <c r="U81" s="2154"/>
      <c r="V81" s="2154"/>
      <c r="W81" s="2154"/>
      <c r="X81" s="2154"/>
      <c r="Y81" s="2154"/>
      <c r="Z81" s="2154"/>
      <c r="AA81" s="2155"/>
      <c r="AB81" s="2155"/>
    </row>
    <row r="82" spans="1:28" ht="18.75" customHeight="1">
      <c r="A82" s="2154"/>
      <c r="B82" s="2155"/>
      <c r="C82" s="2155"/>
      <c r="D82" s="2155"/>
      <c r="E82" s="2155"/>
      <c r="F82" s="2155"/>
      <c r="G82" s="2155"/>
      <c r="H82" s="2155"/>
      <c r="I82" s="2156"/>
      <c r="J82" s="2154"/>
      <c r="K82" s="2154"/>
      <c r="L82" s="2154"/>
      <c r="M82" s="2154"/>
      <c r="N82" s="2154"/>
      <c r="O82" s="2154"/>
      <c r="P82" s="2154"/>
      <c r="Q82" s="2154"/>
      <c r="R82" s="2154"/>
      <c r="S82" s="2154"/>
      <c r="T82" s="2154"/>
      <c r="U82" s="2154"/>
      <c r="V82" s="2154"/>
      <c r="W82" s="2154"/>
      <c r="X82" s="2154"/>
      <c r="Y82" s="2154"/>
      <c r="Z82" s="2154"/>
      <c r="AA82" s="2155"/>
      <c r="AB82" s="2155"/>
    </row>
    <row r="83" spans="1:28" ht="18.75" customHeight="1">
      <c r="A83" s="2154"/>
      <c r="B83" s="2155"/>
      <c r="C83" s="2155"/>
      <c r="D83" s="2155"/>
      <c r="E83" s="2155"/>
      <c r="F83" s="2155"/>
      <c r="G83" s="2155"/>
      <c r="H83" s="2155"/>
      <c r="I83" s="2156"/>
      <c r="J83" s="2154"/>
      <c r="K83" s="2154"/>
      <c r="L83" s="2154"/>
      <c r="M83" s="2154"/>
      <c r="N83" s="2154"/>
      <c r="O83" s="2154"/>
      <c r="P83" s="2154"/>
      <c r="Q83" s="2154"/>
      <c r="R83" s="2154"/>
      <c r="S83" s="2154"/>
      <c r="T83" s="2154"/>
      <c r="U83" s="2154"/>
      <c r="V83" s="2154"/>
      <c r="W83" s="2154"/>
      <c r="X83" s="2154"/>
      <c r="Y83" s="2154"/>
      <c r="Z83" s="2154"/>
      <c r="AA83" s="2155"/>
      <c r="AB83" s="2155"/>
    </row>
    <row r="84" spans="1:28" ht="18.75" customHeight="1">
      <c r="A84" s="2154"/>
      <c r="B84" s="2155"/>
      <c r="C84" s="2155"/>
      <c r="D84" s="2155"/>
      <c r="E84" s="2155"/>
      <c r="F84" s="2155"/>
      <c r="G84" s="2155"/>
      <c r="H84" s="2155"/>
      <c r="I84" s="2156"/>
      <c r="J84" s="2154"/>
      <c r="K84" s="2154"/>
      <c r="L84" s="2154"/>
      <c r="M84" s="2154"/>
      <c r="N84" s="2154"/>
      <c r="O84" s="2154"/>
      <c r="P84" s="2154"/>
      <c r="Q84" s="2154"/>
      <c r="R84" s="2154"/>
      <c r="S84" s="2154"/>
      <c r="T84" s="2154"/>
      <c r="U84" s="2154"/>
      <c r="V84" s="2154"/>
      <c r="W84" s="2154"/>
      <c r="X84" s="2154"/>
      <c r="Y84" s="2154"/>
      <c r="Z84" s="2154"/>
      <c r="AA84" s="2155"/>
      <c r="AB84" s="2155"/>
    </row>
    <row r="85" spans="1:28" ht="18.75" customHeight="1">
      <c r="A85" s="2154"/>
      <c r="B85" s="2155"/>
      <c r="C85" s="2155"/>
      <c r="D85" s="2155"/>
      <c r="E85" s="2155"/>
      <c r="F85" s="2155"/>
      <c r="G85" s="2155"/>
      <c r="H85" s="2155"/>
      <c r="I85" s="2156"/>
      <c r="J85" s="2154"/>
      <c r="K85" s="2154"/>
      <c r="L85" s="2154"/>
      <c r="M85" s="2154"/>
      <c r="N85" s="2154"/>
      <c r="O85" s="2154"/>
      <c r="P85" s="2154"/>
      <c r="Q85" s="2154"/>
      <c r="R85" s="2154"/>
      <c r="S85" s="2154"/>
      <c r="T85" s="2154"/>
      <c r="U85" s="2154"/>
      <c r="V85" s="2154"/>
      <c r="W85" s="2154"/>
      <c r="X85" s="2154"/>
      <c r="Y85" s="2154"/>
      <c r="Z85" s="2154"/>
      <c r="AA85" s="2155"/>
      <c r="AB85" s="2155"/>
    </row>
    <row r="86" spans="1:28" ht="18.75" customHeight="1">
      <c r="A86" s="2154"/>
      <c r="B86" s="2155"/>
      <c r="C86" s="2155"/>
      <c r="D86" s="2155"/>
      <c r="E86" s="2155"/>
      <c r="F86" s="2155"/>
      <c r="G86" s="2155"/>
      <c r="H86" s="2155"/>
      <c r="I86" s="2156"/>
      <c r="J86" s="2154"/>
      <c r="K86" s="2154"/>
      <c r="L86" s="2154"/>
      <c r="M86" s="2154"/>
      <c r="N86" s="2154"/>
      <c r="O86" s="2154"/>
      <c r="P86" s="2154"/>
      <c r="Q86" s="2154"/>
      <c r="R86" s="2154"/>
      <c r="S86" s="2154"/>
      <c r="T86" s="2154"/>
      <c r="U86" s="2154"/>
      <c r="V86" s="2154"/>
      <c r="W86" s="2154"/>
      <c r="X86" s="2154"/>
      <c r="Y86" s="2154"/>
      <c r="Z86" s="2154"/>
      <c r="AA86" s="2155"/>
      <c r="AB86" s="2155"/>
    </row>
    <row r="87" spans="1:28" ht="18" customHeight="1">
      <c r="A87" s="2094" t="s">
        <v>3030</v>
      </c>
    </row>
    <row r="88" spans="1:28" ht="18" customHeight="1">
      <c r="A88" s="2094" t="s">
        <v>5801</v>
      </c>
      <c r="B88" s="2142"/>
    </row>
    <row r="89" spans="1:28" ht="18" customHeight="1">
      <c r="A89" s="2094" t="s">
        <v>5802</v>
      </c>
    </row>
    <row r="90" spans="1:28" ht="18" customHeight="1">
      <c r="A90" s="2094" t="s">
        <v>5803</v>
      </c>
    </row>
    <row r="91" spans="1:28" ht="18" customHeight="1">
      <c r="A91" s="2094" t="s">
        <v>5804</v>
      </c>
      <c r="B91" s="2142"/>
    </row>
    <row r="92" spans="1:28" ht="18" customHeight="1">
      <c r="A92" s="2094" t="s">
        <v>5805</v>
      </c>
    </row>
    <row r="93" spans="1:28" ht="18" customHeight="1">
      <c r="A93" s="2094" t="s">
        <v>5806</v>
      </c>
    </row>
    <row r="94" spans="1:28" ht="18" customHeight="1">
      <c r="A94" s="2094" t="s">
        <v>5807</v>
      </c>
    </row>
    <row r="95" spans="1:28" ht="18" customHeight="1">
      <c r="A95" s="2094" t="s">
        <v>5808</v>
      </c>
      <c r="B95" s="2142"/>
    </row>
    <row r="96" spans="1:28" ht="18" customHeight="1">
      <c r="A96" s="2094" t="s">
        <v>5809</v>
      </c>
    </row>
    <row r="97" spans="1:2" ht="18" customHeight="1">
      <c r="A97" s="2094" t="s">
        <v>5810</v>
      </c>
    </row>
    <row r="98" spans="1:2" ht="18" customHeight="1">
      <c r="A98" s="2094" t="s">
        <v>5811</v>
      </c>
    </row>
    <row r="99" spans="1:2" ht="18" customHeight="1">
      <c r="A99" s="2094" t="s">
        <v>5812</v>
      </c>
    </row>
    <row r="100" spans="1:2" ht="18" customHeight="1">
      <c r="A100" s="2094" t="s">
        <v>5813</v>
      </c>
    </row>
    <row r="101" spans="1:2" ht="18" customHeight="1">
      <c r="A101" s="2094" t="s">
        <v>5810</v>
      </c>
    </row>
    <row r="102" spans="1:2" ht="18" customHeight="1">
      <c r="A102" s="2094" t="s">
        <v>5814</v>
      </c>
    </row>
    <row r="103" spans="1:2" ht="18" customHeight="1">
      <c r="A103" s="2094" t="s">
        <v>5815</v>
      </c>
    </row>
    <row r="104" spans="1:2" ht="18" customHeight="1">
      <c r="A104" s="2094" t="s">
        <v>5816</v>
      </c>
    </row>
    <row r="105" spans="1:2" ht="18" customHeight="1">
      <c r="A105" s="2094" t="s">
        <v>5817</v>
      </c>
    </row>
    <row r="106" spans="1:2" ht="18" customHeight="1">
      <c r="A106" s="2094" t="s">
        <v>5818</v>
      </c>
    </row>
    <row r="107" spans="1:2" ht="18" customHeight="1">
      <c r="A107" s="2094" t="s">
        <v>5819</v>
      </c>
    </row>
    <row r="108" spans="1:2" ht="18" customHeight="1">
      <c r="A108" s="2094" t="s">
        <v>5820</v>
      </c>
    </row>
    <row r="109" spans="1:2" ht="18" customHeight="1">
      <c r="A109" s="2094" t="s">
        <v>5821</v>
      </c>
      <c r="B109" s="2142"/>
    </row>
    <row r="110" spans="1:2" ht="18" customHeight="1">
      <c r="A110" s="2094" t="s">
        <v>5822</v>
      </c>
    </row>
    <row r="111" spans="1:2" ht="18" customHeight="1">
      <c r="A111" s="2094" t="s">
        <v>5823</v>
      </c>
    </row>
    <row r="112" spans="1:2" ht="18" customHeight="1">
      <c r="A112" s="2094" t="s">
        <v>5824</v>
      </c>
    </row>
    <row r="113" spans="1:1" ht="18" customHeight="1">
      <c r="A113" s="2094" t="s">
        <v>5825</v>
      </c>
    </row>
    <row r="114" spans="1:1" ht="18" customHeight="1">
      <c r="A114" s="2094" t="s">
        <v>5826</v>
      </c>
    </row>
    <row r="115" spans="1:1" ht="18" customHeight="1">
      <c r="A115" s="2094" t="s">
        <v>5827</v>
      </c>
    </row>
    <row r="116" spans="1:1" ht="18" customHeight="1">
      <c r="A116" s="2094" t="s">
        <v>5828</v>
      </c>
    </row>
    <row r="117" spans="1:1" ht="18" customHeight="1">
      <c r="A117" s="2094" t="s">
        <v>5829</v>
      </c>
    </row>
    <row r="118" spans="1:1" ht="18" customHeight="1">
      <c r="A118" s="2094" t="s">
        <v>5830</v>
      </c>
    </row>
    <row r="119" spans="1:1" ht="18" customHeight="1">
      <c r="A119" s="2094" t="s">
        <v>5831</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6"/>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8.75" style="756" customWidth="1"/>
    <col min="9" max="9" width="3.25" style="756" bestFit="1" customWidth="1"/>
    <col min="10" max="10" width="3.625" style="756" customWidth="1"/>
    <col min="11" max="11" width="3.25" style="756" bestFit="1" customWidth="1"/>
    <col min="12" max="12" width="3.625" style="756" customWidth="1"/>
    <col min="13" max="13" width="3.25" style="756" bestFit="1" customWidth="1"/>
    <col min="14" max="14" width="5.5" style="756" customWidth="1"/>
    <col min="15" max="15" width="8.75" style="756" customWidth="1"/>
    <col min="16" max="16" width="3.25" style="756" bestFit="1" customWidth="1"/>
    <col min="17" max="19" width="3.625" style="756" customWidth="1"/>
    <col min="20" max="20" width="4.125" style="756" customWidth="1"/>
    <col min="21" max="21" width="9" style="756" customWidth="1"/>
    <col min="22" max="16384" width="9" style="756"/>
  </cols>
  <sheetData>
    <row r="1" spans="1:20">
      <c r="I1" s="757"/>
      <c r="J1" s="757"/>
      <c r="T1" s="757"/>
    </row>
    <row r="2" spans="1:20" ht="13.5">
      <c r="B2" s="1103" t="s">
        <v>4042</v>
      </c>
      <c r="C2" s="1103"/>
      <c r="D2" s="1103"/>
      <c r="E2" s="1103"/>
      <c r="F2" s="1103"/>
      <c r="G2" s="1103"/>
      <c r="H2" s="1103"/>
      <c r="I2" s="757"/>
      <c r="J2" s="757"/>
      <c r="T2" s="757"/>
    </row>
    <row r="4" spans="1:20" ht="21.75" customHeight="1">
      <c r="A4" s="5571" t="s">
        <v>3737</v>
      </c>
      <c r="B4" s="5571"/>
      <c r="C4" s="5571"/>
      <c r="D4" s="5571"/>
      <c r="E4" s="5571"/>
      <c r="F4" s="5571"/>
      <c r="G4" s="5571"/>
      <c r="H4" s="5571"/>
      <c r="I4" s="5571"/>
      <c r="J4" s="5571"/>
      <c r="K4" s="5571"/>
      <c r="L4" s="5571"/>
      <c r="M4" s="5571"/>
      <c r="N4" s="5571"/>
      <c r="O4" s="5571"/>
      <c r="P4" s="5571"/>
      <c r="Q4" s="5571"/>
      <c r="R4" s="5571"/>
      <c r="S4" s="5571"/>
      <c r="T4" s="5571"/>
    </row>
    <row r="5" spans="1:20" ht="21" customHeight="1">
      <c r="A5" s="5637" t="s">
        <v>3083</v>
      </c>
      <c r="B5" s="5637"/>
      <c r="C5" s="5637"/>
      <c r="D5" s="5637"/>
      <c r="E5" s="5637"/>
      <c r="F5" s="5637"/>
      <c r="G5" s="5637"/>
      <c r="H5" s="5637"/>
      <c r="I5" s="5637"/>
      <c r="J5" s="5637"/>
      <c r="K5" s="5637"/>
      <c r="L5" s="5637"/>
      <c r="M5" s="5637"/>
      <c r="N5" s="5637"/>
      <c r="O5" s="5637"/>
      <c r="P5" s="5637"/>
      <c r="Q5" s="5637"/>
      <c r="R5" s="5637"/>
      <c r="S5" s="5637"/>
      <c r="T5" s="5637"/>
    </row>
    <row r="6" spans="1:20" ht="21" customHeight="1">
      <c r="A6" s="759"/>
      <c r="B6" s="759"/>
      <c r="C6" s="759"/>
      <c r="D6" s="759"/>
      <c r="E6" s="759"/>
      <c r="F6" s="759"/>
      <c r="G6" s="759"/>
      <c r="H6" s="759"/>
      <c r="I6" s="759"/>
      <c r="J6" s="759"/>
      <c r="K6" s="759"/>
      <c r="L6" s="759"/>
      <c r="M6" s="759"/>
      <c r="N6" s="759"/>
      <c r="O6" s="759"/>
      <c r="P6" s="759"/>
      <c r="Q6" s="759"/>
      <c r="R6" s="759"/>
      <c r="S6" s="759"/>
      <c r="T6" s="759"/>
    </row>
    <row r="7" spans="1:20" ht="18" customHeight="1">
      <c r="F7" s="760"/>
      <c r="G7" s="760"/>
      <c r="H7" s="760"/>
      <c r="I7" s="760"/>
      <c r="J7" s="760"/>
      <c r="O7" s="1149"/>
      <c r="P7" s="1103" t="s">
        <v>477</v>
      </c>
      <c r="Q7" s="1147"/>
      <c r="R7" s="1103" t="s">
        <v>5</v>
      </c>
      <c r="S7" s="1147"/>
      <c r="T7" s="1103" t="s">
        <v>478</v>
      </c>
    </row>
    <row r="8" spans="1:20" ht="21" customHeight="1">
      <c r="F8" s="760"/>
      <c r="G8" s="760"/>
      <c r="H8" s="760"/>
      <c r="I8" s="760"/>
      <c r="J8" s="760"/>
    </row>
    <row r="9" spans="1:20" ht="17.25" customHeight="1">
      <c r="A9" s="1103" t="s">
        <v>3601</v>
      </c>
      <c r="G9" s="760"/>
      <c r="H9" s="760"/>
      <c r="I9" s="760"/>
      <c r="J9" s="760"/>
    </row>
    <row r="10" spans="1:20" ht="17.25" customHeight="1"/>
    <row r="12" spans="1:20" ht="18" customHeight="1">
      <c r="G12" s="5638" t="s">
        <v>3602</v>
      </c>
      <c r="H12" s="5638"/>
      <c r="I12" s="5638"/>
      <c r="J12" s="5638"/>
      <c r="K12" s="5638"/>
      <c r="L12" s="5636" t="str">
        <f>cst_wskakunin_owner1__address</f>
        <v/>
      </c>
      <c r="M12" s="5636"/>
      <c r="N12" s="5636"/>
      <c r="O12" s="5636"/>
      <c r="P12" s="5636"/>
      <c r="Q12" s="5636"/>
      <c r="R12" s="5636"/>
      <c r="S12" s="5636"/>
      <c r="T12" s="5636"/>
    </row>
    <row r="13" spans="1:20" ht="18" customHeight="1">
      <c r="G13" s="5638" t="s">
        <v>3603</v>
      </c>
      <c r="H13" s="5638"/>
      <c r="I13" s="5638"/>
      <c r="J13" s="5638"/>
      <c r="K13" s="5638"/>
      <c r="L13" s="5636"/>
      <c r="M13" s="5636"/>
      <c r="N13" s="5636"/>
      <c r="O13" s="5636"/>
      <c r="P13" s="5636"/>
      <c r="Q13" s="5636"/>
      <c r="R13" s="5636"/>
      <c r="S13" s="5636"/>
      <c r="T13" s="5636"/>
    </row>
    <row r="14" spans="1:20" ht="18" customHeight="1">
      <c r="G14" s="5638" t="s">
        <v>3604</v>
      </c>
      <c r="H14" s="5638"/>
      <c r="I14" s="5638"/>
      <c r="J14" s="5638"/>
      <c r="K14" s="5638"/>
      <c r="L14" s="5639" t="str">
        <f>cst_wskakunin_owner1__space3</f>
        <v/>
      </c>
      <c r="M14" s="5639"/>
      <c r="N14" s="5639"/>
      <c r="O14" s="5639"/>
      <c r="P14" s="5639"/>
      <c r="Q14" s="5639"/>
      <c r="R14" s="5639"/>
      <c r="S14" s="5639"/>
      <c r="T14" s="5639"/>
    </row>
    <row r="15" spans="1:20" ht="18" customHeight="1">
      <c r="G15" s="1207"/>
      <c r="H15" s="1207"/>
      <c r="I15" s="1207"/>
      <c r="J15" s="1207"/>
      <c r="K15" s="1207"/>
      <c r="L15" s="5639"/>
      <c r="M15" s="5639"/>
      <c r="N15" s="5639"/>
      <c r="O15" s="5639"/>
      <c r="P15" s="5639"/>
      <c r="Q15" s="5639"/>
      <c r="R15" s="5639"/>
      <c r="S15" s="5639"/>
      <c r="T15" s="5639"/>
    </row>
    <row r="17" spans="1:21" ht="17.25" customHeight="1"/>
    <row r="18" spans="1:21" ht="21" customHeight="1">
      <c r="A18" s="1103"/>
      <c r="B18" s="1246" t="str">
        <f>IF(技術的審査依頼書_低炭素!V5="","",技術的審査依頼書_低炭素!V5)</f>
        <v/>
      </c>
      <c r="C18" s="1103" t="s">
        <v>5</v>
      </c>
      <c r="D18" s="1246" t="str">
        <f>IF(技術的審査依頼書_低炭素!X5="","",技術的審査依頼書_低炭素!X5)</f>
        <v/>
      </c>
      <c r="E18" s="1103" t="s">
        <v>478</v>
      </c>
      <c r="F18" s="1103" t="s">
        <v>4043</v>
      </c>
      <c r="G18" s="1103"/>
      <c r="H18" s="1103"/>
      <c r="I18" s="1103"/>
      <c r="J18" s="1103"/>
      <c r="K18" s="1103"/>
      <c r="L18" s="1103"/>
      <c r="M18" s="1103"/>
      <c r="N18" s="1103"/>
      <c r="O18" s="1103"/>
      <c r="P18" s="1103"/>
      <c r="Q18" s="1103"/>
      <c r="R18" s="1103"/>
    </row>
    <row r="19" spans="1:21" ht="21" customHeight="1">
      <c r="A19" s="1103" t="s">
        <v>4044</v>
      </c>
      <c r="B19" s="1103"/>
      <c r="C19" s="1103"/>
      <c r="D19" s="1103"/>
      <c r="E19" s="1103"/>
      <c r="F19" s="1103"/>
      <c r="G19" s="1103"/>
      <c r="H19" s="1103"/>
      <c r="I19" s="1103"/>
      <c r="J19" s="1103"/>
      <c r="K19" s="1103"/>
      <c r="L19" s="1103"/>
      <c r="M19" s="1103"/>
      <c r="N19" s="1103"/>
      <c r="O19" s="1103"/>
      <c r="P19" s="1103"/>
      <c r="Q19" s="1103"/>
      <c r="R19" s="1103"/>
    </row>
    <row r="20" spans="1:21" ht="21" customHeight="1">
      <c r="A20" s="1103" t="s">
        <v>4045</v>
      </c>
      <c r="B20" s="1103"/>
      <c r="C20" s="1103"/>
      <c r="D20" s="1103"/>
      <c r="E20" s="1103"/>
      <c r="F20" s="1103"/>
      <c r="G20" s="1103"/>
      <c r="H20" s="1103"/>
      <c r="I20" s="1103"/>
      <c r="J20" s="1103"/>
      <c r="K20" s="1103"/>
      <c r="L20" s="1103"/>
      <c r="M20" s="1103"/>
      <c r="N20" s="1103"/>
      <c r="O20" s="1103"/>
      <c r="P20" s="1103"/>
      <c r="Q20" s="1103"/>
      <c r="R20" s="1103"/>
    </row>
    <row r="21" spans="1:21" ht="13.5" customHeight="1">
      <c r="U21" s="1103"/>
    </row>
    <row r="22" spans="1:21" ht="13.5">
      <c r="A22" s="5571" t="s">
        <v>0</v>
      </c>
      <c r="B22" s="5571"/>
      <c r="C22" s="5571"/>
      <c r="D22" s="5571"/>
      <c r="E22" s="5571"/>
      <c r="F22" s="5571"/>
      <c r="G22" s="5571"/>
      <c r="H22" s="5571"/>
      <c r="I22" s="5571"/>
      <c r="J22" s="5571"/>
      <c r="K22" s="5571"/>
      <c r="L22" s="5571"/>
      <c r="M22" s="5571"/>
      <c r="N22" s="5571"/>
      <c r="O22" s="5571"/>
      <c r="P22" s="5571"/>
      <c r="Q22" s="5571"/>
      <c r="R22" s="5571"/>
      <c r="S22" s="5571"/>
      <c r="T22" s="5571"/>
    </row>
    <row r="23" spans="1:21" ht="21" customHeight="1"/>
    <row r="24" spans="1:21" ht="21" customHeight="1">
      <c r="A24" s="1103" t="s">
        <v>3658</v>
      </c>
      <c r="B24" s="1103"/>
      <c r="C24" s="1103"/>
      <c r="D24" s="1103"/>
      <c r="E24" s="1103"/>
      <c r="F24" s="1103"/>
      <c r="G24" s="1103" t="s">
        <v>3659</v>
      </c>
      <c r="H24" s="1147"/>
      <c r="I24" s="1103" t="s">
        <v>477</v>
      </c>
      <c r="J24" s="1147"/>
      <c r="K24" s="1103" t="s">
        <v>5</v>
      </c>
      <c r="L24" s="1147"/>
      <c r="M24" s="1103" t="s">
        <v>478</v>
      </c>
      <c r="N24" s="1103"/>
      <c r="O24" s="1103"/>
      <c r="P24" s="1103"/>
      <c r="Q24" s="1103"/>
      <c r="R24" s="1103"/>
      <c r="S24" s="1103"/>
      <c r="T24" s="1103"/>
    </row>
    <row r="25" spans="1:21" ht="13.5">
      <c r="A25" s="1103"/>
      <c r="B25" s="1103"/>
      <c r="C25" s="1103"/>
      <c r="D25" s="1103"/>
      <c r="E25" s="1103"/>
      <c r="F25" s="1103"/>
      <c r="G25" s="1103"/>
      <c r="H25" s="1103"/>
      <c r="I25" s="1103"/>
      <c r="J25" s="1103"/>
      <c r="K25" s="1103"/>
      <c r="L25" s="1103"/>
      <c r="M25" s="1103"/>
      <c r="N25" s="1103"/>
      <c r="O25" s="1103"/>
      <c r="P25" s="1103"/>
      <c r="Q25" s="1103"/>
      <c r="R25" s="1103"/>
      <c r="S25" s="1103"/>
      <c r="T25" s="1103"/>
    </row>
    <row r="26" spans="1:21" ht="13.5">
      <c r="A26" s="1103"/>
      <c r="B26" s="1103"/>
      <c r="C26" s="1103"/>
      <c r="D26" s="1103"/>
      <c r="E26" s="1103"/>
      <c r="F26" s="1103"/>
      <c r="G26" s="1103"/>
      <c r="H26" s="1103"/>
      <c r="I26" s="1103"/>
      <c r="J26" s="1103"/>
      <c r="K26" s="1103"/>
      <c r="L26" s="1103"/>
      <c r="M26" s="1103"/>
      <c r="N26" s="1103"/>
      <c r="O26" s="1103"/>
      <c r="P26" s="1103"/>
      <c r="Q26" s="1103"/>
      <c r="R26" s="1103"/>
      <c r="S26" s="1103"/>
      <c r="T26" s="1103"/>
    </row>
    <row r="27" spans="1:21" ht="21" customHeight="1">
      <c r="A27" s="1103" t="s">
        <v>3660</v>
      </c>
      <c r="B27" s="1103"/>
      <c r="C27" s="1103"/>
      <c r="D27" s="1103"/>
      <c r="E27" s="1103"/>
      <c r="F27" s="1103"/>
      <c r="G27" s="1103" t="s">
        <v>3659</v>
      </c>
      <c r="H27" s="5635"/>
      <c r="I27" s="5635"/>
      <c r="J27" s="5635"/>
      <c r="K27" s="5635"/>
      <c r="L27" s="5635"/>
      <c r="M27" s="5635"/>
      <c r="N27" s="5635"/>
      <c r="O27" s="5635"/>
      <c r="P27" s="5635"/>
      <c r="Q27" s="5635"/>
      <c r="R27" s="5635"/>
      <c r="S27" s="5635"/>
      <c r="T27" s="5635"/>
    </row>
    <row r="28" spans="1:21" ht="13.5">
      <c r="A28" s="1103"/>
      <c r="B28" s="1103"/>
      <c r="C28" s="1103"/>
      <c r="D28" s="1103"/>
      <c r="E28" s="1103"/>
      <c r="F28" s="1103"/>
      <c r="G28" s="1103"/>
      <c r="H28" s="1103"/>
      <c r="I28" s="1103"/>
      <c r="J28" s="1103"/>
      <c r="K28" s="1103"/>
      <c r="L28" s="1103"/>
      <c r="M28" s="1103"/>
      <c r="N28" s="1103"/>
      <c r="O28" s="1103"/>
      <c r="P28" s="1103"/>
      <c r="Q28" s="1103"/>
      <c r="R28" s="1103"/>
      <c r="S28" s="1103"/>
      <c r="T28" s="1103"/>
    </row>
    <row r="29" spans="1:21" ht="13.5">
      <c r="A29" s="1103"/>
      <c r="B29" s="1103"/>
      <c r="C29" s="1103"/>
      <c r="D29" s="1103"/>
      <c r="E29" s="1103"/>
      <c r="F29" s="1103"/>
      <c r="G29" s="1103"/>
      <c r="H29" s="1103"/>
      <c r="I29" s="1103"/>
      <c r="J29" s="1103"/>
      <c r="K29" s="1103"/>
      <c r="L29" s="1103"/>
      <c r="M29" s="1103"/>
      <c r="N29" s="1103"/>
      <c r="O29" s="1103"/>
      <c r="P29" s="1103"/>
      <c r="Q29" s="1103"/>
      <c r="R29" s="1103"/>
      <c r="S29" s="1103"/>
      <c r="T29" s="1103"/>
    </row>
    <row r="30" spans="1:21" ht="21" customHeight="1">
      <c r="A30" s="1207" t="s">
        <v>4046</v>
      </c>
      <c r="B30" s="1207"/>
      <c r="C30" s="1207"/>
      <c r="D30" s="1207"/>
      <c r="E30" s="1207"/>
      <c r="F30" s="1207"/>
      <c r="G30" s="1207" t="s">
        <v>3659</v>
      </c>
      <c r="H30" s="5636" t="str">
        <f>cst_wskakunin_BUILD__address</f>
        <v>埼玉県さいたま市浦和区仲町</v>
      </c>
      <c r="I30" s="5636"/>
      <c r="J30" s="5636"/>
      <c r="K30" s="5636"/>
      <c r="L30" s="5636"/>
      <c r="M30" s="5636"/>
      <c r="N30" s="5636"/>
      <c r="O30" s="5636"/>
      <c r="P30" s="5636"/>
      <c r="Q30" s="5636"/>
      <c r="R30" s="5636"/>
      <c r="S30" s="5636"/>
      <c r="T30" s="5636"/>
    </row>
    <row r="31" spans="1:21" ht="21" customHeight="1">
      <c r="A31" s="1207"/>
      <c r="B31" s="1207"/>
      <c r="C31" s="1207"/>
      <c r="D31" s="1207"/>
      <c r="E31" s="1207"/>
      <c r="F31" s="1207"/>
      <c r="G31" s="1207"/>
      <c r="H31" s="5636"/>
      <c r="I31" s="5636"/>
      <c r="J31" s="5636"/>
      <c r="K31" s="5636"/>
      <c r="L31" s="5636"/>
      <c r="M31" s="5636"/>
      <c r="N31" s="5636"/>
      <c r="O31" s="5636"/>
      <c r="P31" s="5636"/>
      <c r="Q31" s="5636"/>
      <c r="R31" s="5636"/>
      <c r="S31" s="5636"/>
      <c r="T31" s="5636"/>
    </row>
    <row r="32" spans="1:21" ht="21" customHeight="1">
      <c r="A32" s="1207"/>
      <c r="B32" s="1207"/>
      <c r="C32" s="1207"/>
      <c r="D32" s="1207"/>
      <c r="E32" s="1207"/>
      <c r="F32" s="1207"/>
      <c r="G32" s="1207"/>
      <c r="H32" s="5636"/>
      <c r="I32" s="5636"/>
      <c r="J32" s="5636"/>
      <c r="K32" s="5636"/>
      <c r="L32" s="5636"/>
      <c r="M32" s="5636"/>
      <c r="N32" s="5636"/>
      <c r="O32" s="5636"/>
      <c r="P32" s="5636"/>
      <c r="Q32" s="5636"/>
      <c r="R32" s="5636"/>
      <c r="S32" s="5636"/>
      <c r="T32" s="5636"/>
    </row>
  </sheetData>
  <mergeCells count="10">
    <mergeCell ref="H27:T27"/>
    <mergeCell ref="H30:T32"/>
    <mergeCell ref="A4:T4"/>
    <mergeCell ref="A5:T5"/>
    <mergeCell ref="G12:K12"/>
    <mergeCell ref="L12:T13"/>
    <mergeCell ref="G13:K13"/>
    <mergeCell ref="G14:K14"/>
    <mergeCell ref="L14:T15"/>
    <mergeCell ref="A22:T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95" customWidth="1"/>
    <col min="32" max="32" width="1.75" style="1195" customWidth="1"/>
    <col min="33" max="33" width="9" style="1195" customWidth="1"/>
    <col min="34" max="16384" width="9" style="1195"/>
  </cols>
  <sheetData>
    <row r="1" spans="1:31" s="1233" customFormat="1" ht="17.25" customHeight="1">
      <c r="A1" s="4766" t="s">
        <v>4123</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3.5" customHeight="1"/>
    <row r="3" spans="1:31" s="1233" customFormat="1" ht="18" customHeight="1">
      <c r="A3" s="1250" t="s">
        <v>3993</v>
      </c>
      <c r="B3" s="1235"/>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4.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51" t="s">
        <v>3994</v>
      </c>
      <c r="B5" s="1236"/>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row>
    <row r="6" spans="1:31" s="1233" customFormat="1" ht="17.25" customHeight="1">
      <c r="A6" s="1236"/>
      <c r="B6" s="1251" t="s">
        <v>4124</v>
      </c>
      <c r="C6" s="1236"/>
      <c r="D6" s="1236"/>
      <c r="E6" s="1236"/>
      <c r="F6" s="1236"/>
      <c r="G6" s="1236"/>
      <c r="H6" s="1252"/>
      <c r="I6" s="1236"/>
      <c r="J6" s="2493" t="str">
        <f>cst_wskakunin_owner2__space_KANA</f>
        <v/>
      </c>
      <c r="K6" s="2493"/>
      <c r="L6" s="2493"/>
      <c r="M6" s="2493"/>
      <c r="N6" s="2493"/>
      <c r="O6" s="2493"/>
      <c r="P6" s="2493"/>
      <c r="Q6" s="2493"/>
      <c r="R6" s="2493"/>
      <c r="S6" s="2493"/>
      <c r="T6" s="2493"/>
      <c r="U6" s="2493"/>
      <c r="V6" s="2493"/>
      <c r="W6" s="2493"/>
      <c r="X6" s="2493"/>
      <c r="Y6" s="2493"/>
      <c r="Z6" s="2493"/>
      <c r="AA6" s="2493"/>
      <c r="AB6" s="2493"/>
      <c r="AC6" s="2493"/>
      <c r="AD6" s="2493"/>
      <c r="AE6" s="2493"/>
    </row>
    <row r="7" spans="1:31" s="1233" customFormat="1" ht="17.25" customHeight="1">
      <c r="A7" s="1236"/>
      <c r="B7" s="1251" t="s">
        <v>4125</v>
      </c>
      <c r="C7" s="1236"/>
      <c r="D7" s="1236"/>
      <c r="E7" s="1236"/>
      <c r="F7" s="1236"/>
      <c r="G7" s="1236"/>
      <c r="H7" s="1236"/>
      <c r="I7" s="1236"/>
      <c r="J7" s="2493" t="str">
        <f>cst_wskakunin_owner2__space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33" customFormat="1" ht="17.25" customHeight="1">
      <c r="A8" s="1236"/>
      <c r="B8" s="1251" t="s">
        <v>4126</v>
      </c>
      <c r="C8" s="1236"/>
      <c r="D8" s="1236"/>
      <c r="E8" s="1236"/>
      <c r="F8" s="1236"/>
      <c r="G8" s="1236"/>
      <c r="H8" s="1236"/>
      <c r="I8" s="1236" t="s">
        <v>2595</v>
      </c>
      <c r="J8" s="2493" t="str">
        <f>cst_wskakunin_owner2_ZIP</f>
        <v/>
      </c>
      <c r="K8" s="2493"/>
      <c r="L8" s="2493"/>
      <c r="M8" s="2493"/>
      <c r="N8" s="2493"/>
      <c r="O8" s="2493"/>
      <c r="P8" s="2493"/>
    </row>
    <row r="9" spans="1:31" s="1233" customFormat="1" ht="17.25" customHeight="1">
      <c r="A9" s="1236"/>
      <c r="B9" s="1251" t="s">
        <v>4127</v>
      </c>
      <c r="C9" s="1236"/>
      <c r="D9" s="1236"/>
      <c r="E9" s="1236"/>
      <c r="F9" s="1236"/>
      <c r="G9" s="1236"/>
      <c r="H9" s="1236"/>
      <c r="I9" s="1236"/>
      <c r="J9" s="2493" t="str">
        <f>cst_wskakunin_owner2__address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33" customFormat="1" ht="17.25" customHeight="1">
      <c r="A10" s="1236"/>
      <c r="B10" s="1251" t="s">
        <v>4128</v>
      </c>
      <c r="C10" s="1236"/>
      <c r="D10" s="1236"/>
      <c r="E10" s="1236"/>
      <c r="F10" s="1236"/>
      <c r="G10" s="1236"/>
      <c r="H10" s="1236"/>
      <c r="I10" s="1236"/>
      <c r="J10" s="2493" t="str">
        <f>cst_wskakunin_owner2_TEL</f>
        <v/>
      </c>
      <c r="K10" s="2493"/>
      <c r="L10" s="2493"/>
      <c r="M10" s="2493"/>
      <c r="N10" s="2493"/>
      <c r="O10" s="2493"/>
      <c r="P10" s="2493"/>
      <c r="Q10" s="2493"/>
      <c r="R10" s="2493"/>
      <c r="S10" s="2493"/>
    </row>
    <row r="11" spans="1:31" s="1233" customFormat="1" ht="4.5" customHeight="1">
      <c r="A11" s="1234"/>
      <c r="B11" s="1234"/>
      <c r="C11" s="1234"/>
      <c r="D11" s="1234"/>
      <c r="E11" s="1234"/>
      <c r="F11" s="1234"/>
      <c r="G11" s="1234"/>
      <c r="H11" s="1234"/>
      <c r="I11" s="1234"/>
      <c r="J11" s="1253"/>
      <c r="K11" s="1253"/>
      <c r="L11" s="1253"/>
      <c r="M11" s="1253"/>
      <c r="N11" s="1253"/>
      <c r="O11" s="1253"/>
      <c r="P11" s="1253"/>
      <c r="Q11" s="1253"/>
      <c r="R11" s="1253"/>
      <c r="S11" s="1253"/>
      <c r="T11" s="1239"/>
      <c r="U11" s="1239"/>
      <c r="V11" s="1239"/>
      <c r="W11" s="1239"/>
      <c r="X11" s="1239"/>
      <c r="Y11" s="1239"/>
      <c r="Z11" s="1239"/>
      <c r="AA11" s="1239"/>
      <c r="AB11" s="1239"/>
      <c r="AC11" s="1239"/>
      <c r="AD11" s="1239"/>
      <c r="AE11" s="1239"/>
    </row>
    <row r="12" spans="1:31" s="1233" customFormat="1" ht="4.5" customHeight="1"/>
    <row r="13" spans="1:31" s="1233" customFormat="1" ht="17.25" customHeight="1">
      <c r="A13" s="1236"/>
      <c r="B13" s="1251" t="s">
        <v>4124</v>
      </c>
      <c r="C13" s="1236"/>
      <c r="D13" s="1236"/>
      <c r="E13" s="1236"/>
      <c r="F13" s="1236"/>
      <c r="G13" s="1236"/>
      <c r="H13" s="1236"/>
      <c r="I13" s="1236"/>
      <c r="J13" s="2493" t="str">
        <f>cst_wskakunin_owner3__space_KANA</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33" customFormat="1" ht="17.25" customHeight="1">
      <c r="A14" s="1236"/>
      <c r="B14" s="1251" t="s">
        <v>4125</v>
      </c>
      <c r="C14" s="1236"/>
      <c r="D14" s="1236"/>
      <c r="E14" s="1236"/>
      <c r="F14" s="1236"/>
      <c r="G14" s="1236"/>
      <c r="H14" s="1236"/>
      <c r="I14" s="1236"/>
      <c r="J14" s="2493" t="str">
        <f>cst_wskakunin_owner3__space</f>
        <v/>
      </c>
      <c r="K14" s="2493"/>
      <c r="L14" s="2493"/>
      <c r="M14" s="2493"/>
      <c r="N14" s="2493"/>
      <c r="O14" s="2493"/>
      <c r="P14" s="2493"/>
      <c r="Q14" s="2493"/>
      <c r="R14" s="2493"/>
      <c r="S14" s="2493"/>
      <c r="T14" s="2493"/>
      <c r="U14" s="2493"/>
      <c r="V14" s="2493"/>
      <c r="W14" s="2493"/>
      <c r="X14" s="2493"/>
      <c r="Y14" s="2493"/>
      <c r="Z14" s="2493"/>
      <c r="AA14" s="2493"/>
      <c r="AB14" s="2493"/>
      <c r="AC14" s="2493"/>
      <c r="AD14" s="2493"/>
      <c r="AE14" s="2493"/>
    </row>
    <row r="15" spans="1:31" s="1233" customFormat="1" ht="17.25" customHeight="1">
      <c r="A15" s="1236"/>
      <c r="B15" s="1251" t="s">
        <v>4126</v>
      </c>
      <c r="C15" s="1236"/>
      <c r="D15" s="1236"/>
      <c r="E15" s="1236"/>
      <c r="F15" s="1236"/>
      <c r="G15" s="1236"/>
      <c r="H15" s="1236"/>
      <c r="I15" s="1236" t="s">
        <v>2595</v>
      </c>
      <c r="J15" s="2493" t="str">
        <f>cst_wskakunin_owner3_ZIP</f>
        <v/>
      </c>
      <c r="K15" s="2493"/>
      <c r="L15" s="2493"/>
      <c r="M15" s="2493"/>
      <c r="N15" s="2493"/>
      <c r="O15" s="2493"/>
      <c r="P15" s="2493"/>
    </row>
    <row r="16" spans="1:31" s="1233" customFormat="1" ht="17.25" customHeight="1">
      <c r="A16" s="1236"/>
      <c r="B16" s="1251" t="s">
        <v>4127</v>
      </c>
      <c r="C16" s="1236"/>
      <c r="D16" s="1236"/>
      <c r="E16" s="1236"/>
      <c r="F16" s="1236"/>
      <c r="G16" s="1236"/>
      <c r="H16" s="1236"/>
      <c r="I16" s="1236"/>
      <c r="J16" s="2493" t="str">
        <f>cst_wskakunin_owner3__address</f>
        <v/>
      </c>
      <c r="K16" s="2493"/>
      <c r="L16" s="2493"/>
      <c r="M16" s="2493"/>
      <c r="N16" s="2493"/>
      <c r="O16" s="2493"/>
      <c r="P16" s="2493"/>
      <c r="Q16" s="2493"/>
      <c r="R16" s="2493"/>
      <c r="S16" s="2493"/>
      <c r="T16" s="2493"/>
      <c r="U16" s="2493"/>
      <c r="V16" s="2493"/>
      <c r="W16" s="2493"/>
      <c r="X16" s="2493"/>
      <c r="Y16" s="2493"/>
      <c r="Z16" s="2493"/>
      <c r="AA16" s="2493"/>
      <c r="AB16" s="2493"/>
      <c r="AC16" s="2493"/>
      <c r="AD16" s="2493"/>
      <c r="AE16" s="2493"/>
    </row>
    <row r="17" spans="1:31" s="1233" customFormat="1" ht="17.25" customHeight="1">
      <c r="A17" s="1236"/>
      <c r="B17" s="1251" t="s">
        <v>4128</v>
      </c>
      <c r="C17" s="1236"/>
      <c r="D17" s="1236"/>
      <c r="E17" s="1236"/>
      <c r="F17" s="1236"/>
      <c r="G17" s="1236"/>
      <c r="H17" s="1236"/>
      <c r="I17" s="1236"/>
      <c r="J17" s="2493" t="str">
        <f>cst_wskakunin_owner3_TEL</f>
        <v/>
      </c>
      <c r="K17" s="2493"/>
      <c r="L17" s="2493"/>
      <c r="M17" s="2493"/>
      <c r="N17" s="2493"/>
      <c r="O17" s="2493"/>
      <c r="P17" s="2493"/>
      <c r="Q17" s="2493"/>
      <c r="R17" s="2493"/>
      <c r="S17" s="2493"/>
    </row>
    <row r="18" spans="1:31" s="1233" customFormat="1" ht="4.5" customHeight="1">
      <c r="A18" s="1234"/>
      <c r="B18" s="1234"/>
      <c r="C18" s="1234"/>
      <c r="D18" s="1234"/>
      <c r="E18" s="1234"/>
      <c r="F18" s="1234"/>
      <c r="G18" s="1234"/>
      <c r="H18" s="1234"/>
      <c r="I18" s="1234"/>
      <c r="J18" s="1253"/>
      <c r="K18" s="1253"/>
      <c r="L18" s="1253"/>
      <c r="M18" s="1253"/>
      <c r="N18" s="1253"/>
      <c r="O18" s="1253"/>
      <c r="P18" s="1253"/>
      <c r="Q18" s="1253"/>
      <c r="R18" s="1253"/>
      <c r="S18" s="1253"/>
      <c r="T18" s="1239"/>
      <c r="U18" s="1239"/>
      <c r="V18" s="1239"/>
      <c r="W18" s="1239"/>
      <c r="X18" s="1239"/>
      <c r="Y18" s="1239"/>
      <c r="Z18" s="1239"/>
      <c r="AA18" s="1239"/>
      <c r="AB18" s="1239"/>
      <c r="AC18" s="1239"/>
      <c r="AD18" s="1239"/>
      <c r="AE18" s="1239"/>
    </row>
    <row r="19" spans="1:31" s="1233" customFormat="1" ht="17.25" customHeight="1"/>
    <row r="20" spans="1:31" s="1233" customFormat="1" ht="17.25" customHeight="1">
      <c r="B20" s="1251"/>
      <c r="D20" s="1251"/>
      <c r="E20" s="1195"/>
      <c r="F20" s="1251"/>
      <c r="H20" s="1251"/>
    </row>
    <row r="21" spans="1:31" s="1233" customFormat="1" ht="17.25" customHeight="1">
      <c r="B21" s="1251"/>
      <c r="D21" s="1251"/>
      <c r="E21" s="1251"/>
      <c r="F21" s="1251"/>
      <c r="H21" s="1251"/>
    </row>
    <row r="22" spans="1:31" s="1233" customFormat="1" ht="17.25" customHeight="1">
      <c r="B22" s="1251"/>
      <c r="D22" s="1251"/>
      <c r="E22" s="1251"/>
      <c r="F22" s="1251"/>
      <c r="H22" s="1251"/>
    </row>
    <row r="23" spans="1:31" s="1233" customFormat="1" ht="17.25" customHeight="1">
      <c r="B23" s="1251"/>
      <c r="D23" s="1251"/>
      <c r="E23" s="1251"/>
      <c r="F23" s="1251"/>
      <c r="H23" s="1251"/>
    </row>
    <row r="24" spans="1:31" s="1233" customFormat="1" ht="17.25" customHeight="1">
      <c r="B24" s="1251"/>
      <c r="D24" s="1251"/>
      <c r="E24" s="1251"/>
      <c r="F24" s="1251"/>
      <c r="H24" s="1251"/>
    </row>
    <row r="25" spans="1:31" s="1233" customFormat="1" ht="17.25" customHeight="1"/>
    <row r="26" spans="1:31" s="1233" customFormat="1" ht="17.25" customHeight="1"/>
    <row r="27" spans="1:31" s="1233" customFormat="1" ht="17.25" customHeight="1"/>
    <row r="28" spans="1:31" s="1233" customFormat="1" ht="17.25" customHeight="1"/>
    <row r="29" spans="1:31" s="1233" customFormat="1" ht="17.25" customHeight="1"/>
    <row r="30" spans="1:31" s="1233" customFormat="1" ht="17.25" customHeight="1"/>
    <row r="31" spans="1:31" s="1233" customFormat="1" ht="17.25" customHeight="1"/>
    <row r="32" spans="1:31" s="1233" customFormat="1" ht="17.25" customHeight="1"/>
    <row r="33" s="1233" customFormat="1" ht="17.25" customHeight="1"/>
    <row r="34" s="1233" customFormat="1" ht="17.25" customHeight="1"/>
    <row r="35" s="1233" customFormat="1" ht="17.25" customHeight="1"/>
    <row r="36" s="1233" customFormat="1" ht="17.25" customHeight="1"/>
    <row r="37" s="1233" customFormat="1" ht="17.25" customHeight="1"/>
    <row r="38" s="1233" customFormat="1" ht="17.25" customHeight="1"/>
    <row r="39" s="1233" customFormat="1" ht="17.25" customHeight="1"/>
    <row r="40" s="1233" customFormat="1" ht="17.25" customHeight="1"/>
    <row r="41" s="1233" customFormat="1" ht="17.25" customHeight="1"/>
    <row r="42" s="1233" customFormat="1" ht="17.25" customHeight="1"/>
    <row r="43" s="1233" customFormat="1" ht="17.25" customHeight="1"/>
    <row r="44" s="1233" customFormat="1" ht="17.25" customHeight="1"/>
    <row r="45" s="1233" customFormat="1" ht="17.25" customHeight="1"/>
    <row r="46" s="1233" customFormat="1" ht="17.25" customHeight="1"/>
    <row r="47" s="1233" customFormat="1" ht="17.25" customHeight="1"/>
    <row r="48"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6"/>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82" customWidth="1"/>
    <col min="2" max="7" width="4.125" style="382" customWidth="1"/>
    <col min="8" max="8" width="4.625" style="382" customWidth="1"/>
    <col min="9" max="9" width="3.125" style="382" customWidth="1"/>
    <col min="10"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8.75" customHeight="1">
      <c r="A1" s="2438" t="s">
        <v>4131</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row>
    <row r="2" spans="1:25" s="368" customFormat="1" ht="18" customHeight="1"/>
    <row r="3" spans="1:25" s="368" customFormat="1" ht="18.75" customHeight="1">
      <c r="A3" s="2395" t="s">
        <v>15</v>
      </c>
      <c r="B3" s="2395"/>
      <c r="C3" s="2395"/>
      <c r="D3" s="2395"/>
      <c r="E3" s="2395"/>
      <c r="F3" s="2395"/>
      <c r="G3" s="2395"/>
      <c r="H3" s="2395"/>
      <c r="I3" s="2395"/>
      <c r="J3" s="2395"/>
      <c r="K3" s="2395"/>
      <c r="L3" s="2395"/>
      <c r="M3" s="2395"/>
      <c r="N3" s="2395"/>
      <c r="O3" s="2395"/>
      <c r="P3" s="2395"/>
      <c r="Q3" s="2395"/>
      <c r="R3" s="2395"/>
      <c r="S3" s="2395"/>
      <c r="T3" s="2395"/>
      <c r="U3" s="2395"/>
      <c r="V3" s="2395"/>
      <c r="W3" s="2395"/>
      <c r="X3" s="2395"/>
      <c r="Y3" s="2395"/>
    </row>
    <row r="4" spans="1:25" s="368" customFormat="1" ht="18.7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587" t="s">
        <v>4132</v>
      </c>
      <c r="B5" s="5587"/>
      <c r="C5" s="5587"/>
      <c r="D5" s="5587"/>
      <c r="E5" s="5587"/>
      <c r="F5" s="5587"/>
      <c r="G5" s="5587"/>
      <c r="H5" s="5587"/>
      <c r="I5" s="5587"/>
      <c r="J5" s="5587"/>
      <c r="K5" s="5587"/>
      <c r="L5" s="5587"/>
      <c r="M5" s="5587"/>
      <c r="N5" s="5587"/>
      <c r="O5" s="5587"/>
      <c r="P5" s="5587"/>
      <c r="Q5" s="5587"/>
      <c r="R5" s="5587"/>
      <c r="S5" s="5587"/>
      <c r="T5" s="5587"/>
      <c r="U5" s="5587"/>
      <c r="V5" s="5587"/>
      <c r="W5" s="5587"/>
      <c r="X5" s="5587"/>
      <c r="Y5" s="5587"/>
    </row>
    <row r="6" spans="1:25" s="368" customFormat="1" ht="18" customHeight="1"/>
    <row r="7" spans="1:25" s="368" customFormat="1" ht="18.75" customHeight="1">
      <c r="R7" s="2798"/>
      <c r="S7" s="2798"/>
      <c r="T7" s="376" t="s">
        <v>477</v>
      </c>
      <c r="U7" s="1254"/>
      <c r="V7" s="376" t="s">
        <v>5</v>
      </c>
      <c r="W7" s="1254"/>
      <c r="X7" s="376" t="s">
        <v>478</v>
      </c>
    </row>
    <row r="8" spans="1:25" s="368" customFormat="1" ht="18.75" customHeight="1"/>
    <row r="9" spans="1:25" s="368" customFormat="1" ht="18.75" customHeight="1">
      <c r="A9" s="368" t="s">
        <v>4133</v>
      </c>
    </row>
    <row r="10" spans="1:25" s="368" customFormat="1" ht="18.75" customHeight="1"/>
    <row r="11" spans="1:25" s="368" customFormat="1" ht="18.75" customHeight="1">
      <c r="J11" s="383" t="s">
        <v>4134</v>
      </c>
      <c r="K11" s="383"/>
      <c r="L11" s="383"/>
      <c r="M11" s="383"/>
      <c r="N11" s="383"/>
      <c r="O11" s="2880" t="str">
        <f>cst_wskakunin_owner1__address</f>
        <v/>
      </c>
      <c r="P11" s="2880"/>
      <c r="Q11" s="2880"/>
      <c r="R11" s="2880"/>
      <c r="S11" s="2880"/>
      <c r="T11" s="2880"/>
      <c r="U11" s="2880"/>
      <c r="V11" s="2880"/>
      <c r="W11" s="2880"/>
      <c r="X11" s="2880"/>
    </row>
    <row r="12" spans="1:25" s="368" customFormat="1" ht="18.75" customHeight="1">
      <c r="J12" s="383" t="s">
        <v>3603</v>
      </c>
      <c r="K12" s="383"/>
      <c r="L12" s="383"/>
      <c r="M12" s="383"/>
      <c r="N12" s="383"/>
      <c r="O12" s="2880"/>
      <c r="P12" s="2880"/>
      <c r="Q12" s="2880"/>
      <c r="R12" s="2880"/>
      <c r="S12" s="2880"/>
      <c r="T12" s="2880"/>
      <c r="U12" s="2880"/>
      <c r="V12" s="2880"/>
      <c r="W12" s="2880"/>
      <c r="X12" s="2880"/>
    </row>
    <row r="13" spans="1:25" s="368" customFormat="1" ht="18.75" customHeight="1">
      <c r="J13" s="383" t="s">
        <v>4135</v>
      </c>
      <c r="K13" s="383"/>
      <c r="L13" s="383"/>
      <c r="M13" s="383"/>
      <c r="N13" s="383"/>
      <c r="O13" s="2880" t="str">
        <f>cst_wskakunin_owner1__space3</f>
        <v/>
      </c>
      <c r="P13" s="2880"/>
      <c r="Q13" s="2880"/>
      <c r="R13" s="2880"/>
      <c r="S13" s="2880"/>
      <c r="T13" s="2880"/>
      <c r="U13" s="2880"/>
      <c r="V13" s="2880"/>
      <c r="W13" s="2880"/>
      <c r="X13" s="2880"/>
    </row>
    <row r="14" spans="1:25" s="368" customFormat="1" ht="18.75" customHeight="1">
      <c r="J14" s="383" t="s">
        <v>3113</v>
      </c>
      <c r="K14" s="383"/>
      <c r="L14" s="383"/>
      <c r="M14" s="383"/>
      <c r="N14" s="1324"/>
      <c r="O14" s="2880"/>
      <c r="P14" s="2880"/>
      <c r="Q14" s="2880"/>
      <c r="R14" s="2880"/>
      <c r="S14" s="2880"/>
      <c r="T14" s="2880"/>
      <c r="U14" s="2880"/>
      <c r="V14" s="2880"/>
      <c r="W14" s="2880"/>
      <c r="X14" s="2880"/>
    </row>
    <row r="15" spans="1:25" s="368" customFormat="1" ht="18.75" customHeight="1">
      <c r="J15" s="383"/>
      <c r="K15" s="383"/>
      <c r="L15" s="383"/>
      <c r="M15" s="383"/>
      <c r="N15" s="1324"/>
      <c r="O15" s="1324"/>
      <c r="P15" s="1324"/>
      <c r="Q15" s="1324"/>
      <c r="R15" s="1324"/>
      <c r="S15" s="1324"/>
      <c r="T15" s="1324"/>
      <c r="U15" s="1324"/>
      <c r="V15" s="1324"/>
      <c r="W15" s="1324"/>
      <c r="X15" s="1324"/>
    </row>
    <row r="16" spans="1:25" s="368" customFormat="1" ht="18.75" customHeight="1">
      <c r="J16" s="383" t="s">
        <v>4136</v>
      </c>
      <c r="K16" s="383"/>
      <c r="L16" s="383"/>
      <c r="M16" s="383"/>
      <c r="N16" s="1324"/>
      <c r="O16" s="5640" t="str">
        <f>cst_wskakunin_sekkei1_JIMU_NAME&amp;IF(cst_wskakunin_sekkei1_NAME="",""," "&amp;CHAR(10)&amp;cst_wskakunin_sekkei1_NAME)</f>
        <v/>
      </c>
      <c r="P16" s="5640"/>
      <c r="Q16" s="5640"/>
      <c r="R16" s="5640"/>
      <c r="S16" s="5640"/>
      <c r="T16" s="5640"/>
      <c r="U16" s="5640"/>
      <c r="V16" s="5640"/>
      <c r="W16" s="5640"/>
      <c r="X16" s="5640"/>
    </row>
    <row r="17" spans="1:25" s="368" customFormat="1" ht="18.75" customHeight="1">
      <c r="J17" s="383"/>
      <c r="K17" s="383"/>
      <c r="L17" s="383"/>
      <c r="M17" s="383"/>
      <c r="N17" s="1324"/>
      <c r="O17" s="5640"/>
      <c r="P17" s="5640"/>
      <c r="Q17" s="5640"/>
      <c r="R17" s="5640"/>
      <c r="S17" s="5640"/>
      <c r="T17" s="5640"/>
      <c r="U17" s="5640"/>
      <c r="V17" s="5640"/>
      <c r="W17" s="5640"/>
      <c r="X17" s="5640"/>
    </row>
    <row r="18" spans="1:25" s="368" customFormat="1" ht="18.75" customHeight="1">
      <c r="N18" s="1127"/>
      <c r="O18" s="1127"/>
      <c r="P18" s="1127"/>
      <c r="Q18" s="1127"/>
      <c r="R18" s="1127"/>
      <c r="S18" s="1127"/>
      <c r="T18" s="1127"/>
      <c r="U18" s="1127"/>
      <c r="V18" s="1127"/>
      <c r="W18" s="1127"/>
      <c r="X18" s="1127"/>
    </row>
    <row r="19" spans="1:25" s="368" customFormat="1" ht="18.75" customHeight="1">
      <c r="A19" s="368" t="s">
        <v>4137</v>
      </c>
    </row>
    <row r="20" spans="1:25" s="368" customFormat="1" ht="18.75" customHeight="1">
      <c r="A20" s="368" t="s">
        <v>4138</v>
      </c>
    </row>
    <row r="21" spans="1:25" s="368" customFormat="1" ht="18.75" customHeight="1">
      <c r="A21" s="368" t="s">
        <v>4139</v>
      </c>
    </row>
    <row r="22" spans="1:25" s="368" customFormat="1" ht="18.75" customHeight="1"/>
    <row r="23" spans="1:25" s="368" customFormat="1" ht="18.75" customHeight="1"/>
    <row r="24" spans="1:25" s="368" customFormat="1" ht="18.75" customHeight="1"/>
    <row r="25" spans="1:25" s="368" customFormat="1" ht="18.75" customHeight="1"/>
    <row r="26" spans="1:25" s="368" customFormat="1" ht="18.75" customHeight="1">
      <c r="A26" s="368" t="s">
        <v>3990</v>
      </c>
    </row>
    <row r="27" spans="1:25" s="368" customFormat="1" ht="18.75" customHeight="1">
      <c r="A27" s="389" t="s">
        <v>4140</v>
      </c>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3"/>
    </row>
    <row r="28" spans="1:25" s="368" customFormat="1" ht="18.75" customHeight="1">
      <c r="A28" s="391"/>
      <c r="B28" s="368" t="s">
        <v>4141</v>
      </c>
      <c r="Y28" s="442"/>
    </row>
    <row r="29" spans="1:25" s="368" customFormat="1" ht="18.75" customHeight="1">
      <c r="A29" s="391"/>
      <c r="Y29" s="442"/>
    </row>
    <row r="30" spans="1:25" s="368" customFormat="1" ht="18.75" customHeight="1">
      <c r="A30" s="391"/>
      <c r="Y30" s="442"/>
    </row>
    <row r="31" spans="1:25" s="368" customFormat="1" ht="18.75" customHeight="1">
      <c r="A31" s="391"/>
      <c r="Y31" s="442"/>
    </row>
    <row r="32" spans="1:25" s="368" customFormat="1" ht="18.75" customHeight="1">
      <c r="A32" s="391"/>
      <c r="Y32" s="442"/>
    </row>
    <row r="33" spans="1:25" s="368" customFormat="1" ht="18.75" customHeight="1">
      <c r="A33" s="391"/>
      <c r="Y33" s="442"/>
    </row>
    <row r="34" spans="1:25" s="368" customFormat="1" ht="27" customHeight="1">
      <c r="A34" s="1255" t="s">
        <v>3643</v>
      </c>
      <c r="B34" s="468"/>
      <c r="C34" s="468"/>
      <c r="D34" s="468"/>
      <c r="E34" s="468"/>
      <c r="F34" s="468"/>
      <c r="G34" s="468"/>
      <c r="H34" s="469"/>
      <c r="I34" s="468" t="s">
        <v>4142</v>
      </c>
      <c r="J34" s="468"/>
      <c r="K34" s="468"/>
      <c r="L34" s="468"/>
      <c r="M34" s="468"/>
      <c r="N34" s="468"/>
      <c r="O34" s="468"/>
      <c r="P34" s="469"/>
      <c r="Q34" s="468" t="s">
        <v>4143</v>
      </c>
      <c r="R34" s="468"/>
      <c r="S34" s="468"/>
      <c r="T34" s="468"/>
      <c r="U34" s="468"/>
      <c r="V34" s="468"/>
      <c r="W34" s="468"/>
      <c r="X34" s="468"/>
      <c r="Y34" s="469"/>
    </row>
    <row r="35" spans="1:25" s="368" customFormat="1" ht="27" customHeight="1">
      <c r="A35" s="391"/>
      <c r="H35" s="442"/>
      <c r="P35" s="442"/>
      <c r="Q35" s="5643"/>
      <c r="R35" s="5645"/>
      <c r="S35" s="5645"/>
      <c r="T35" s="5645" t="s">
        <v>477</v>
      </c>
      <c r="U35" s="5645"/>
      <c r="V35" s="5645" t="s">
        <v>5</v>
      </c>
      <c r="W35" s="5645"/>
      <c r="X35" s="5645" t="s">
        <v>478</v>
      </c>
      <c r="Y35" s="5641"/>
    </row>
    <row r="36" spans="1:25" s="368" customFormat="1" ht="27" customHeight="1">
      <c r="A36" s="391"/>
      <c r="H36" s="442"/>
      <c r="P36" s="442"/>
      <c r="Q36" s="5644"/>
      <c r="R36" s="5646"/>
      <c r="S36" s="5646"/>
      <c r="T36" s="5646"/>
      <c r="U36" s="5646"/>
      <c r="V36" s="5646"/>
      <c r="W36" s="5646"/>
      <c r="X36" s="5646"/>
      <c r="Y36" s="5642"/>
    </row>
    <row r="37" spans="1:25" s="368" customFormat="1" ht="27" customHeight="1">
      <c r="A37" s="391"/>
      <c r="H37" s="442"/>
      <c r="P37" s="442"/>
      <c r="Q37" s="5643" t="s">
        <v>4144</v>
      </c>
      <c r="R37" s="5645"/>
      <c r="S37" s="5645"/>
      <c r="T37" s="5645"/>
      <c r="U37" s="5645"/>
      <c r="V37" s="5645"/>
      <c r="W37" s="5645"/>
      <c r="X37" s="5645" t="s">
        <v>7</v>
      </c>
      <c r="Y37" s="5641"/>
    </row>
    <row r="38" spans="1:25" s="368" customFormat="1" ht="27" customHeight="1">
      <c r="A38" s="391"/>
      <c r="H38" s="442"/>
      <c r="P38" s="442"/>
      <c r="Q38" s="5644"/>
      <c r="R38" s="5646"/>
      <c r="S38" s="5646"/>
      <c r="T38" s="5646"/>
      <c r="U38" s="5646"/>
      <c r="V38" s="5646"/>
      <c r="W38" s="5646"/>
      <c r="X38" s="5646"/>
      <c r="Y38" s="5642"/>
    </row>
    <row r="39" spans="1:25" s="368" customFormat="1" ht="27" customHeight="1">
      <c r="A39" s="1256" t="s">
        <v>4145</v>
      </c>
      <c r="B39" s="1257"/>
      <c r="C39" s="1257"/>
      <c r="D39" s="1257"/>
      <c r="E39" s="1257"/>
      <c r="F39" s="1257"/>
      <c r="G39" s="1257"/>
      <c r="H39" s="1258"/>
      <c r="I39" s="370"/>
      <c r="J39" s="370"/>
      <c r="K39" s="370"/>
      <c r="L39" s="370"/>
      <c r="M39" s="370"/>
      <c r="N39" s="370"/>
      <c r="O39" s="370"/>
      <c r="P39" s="443"/>
      <c r="Q39" s="446" t="s">
        <v>4145</v>
      </c>
      <c r="R39" s="446"/>
      <c r="S39" s="370"/>
      <c r="T39" s="370"/>
      <c r="U39" s="370"/>
      <c r="V39" s="370"/>
      <c r="W39" s="370"/>
      <c r="X39" s="370"/>
      <c r="Y39" s="443"/>
    </row>
    <row r="40" spans="1:25" s="368" customFormat="1" ht="18.75" customHeight="1">
      <c r="A40" s="459"/>
      <c r="B40" s="459"/>
      <c r="C40" s="459"/>
    </row>
    <row r="41" spans="1:25" ht="18.75" customHeight="1">
      <c r="A41" s="459"/>
      <c r="B41" s="459"/>
      <c r="C41" s="459"/>
    </row>
    <row r="42" spans="1:25" ht="18.75" customHeight="1">
      <c r="A42" s="459"/>
      <c r="B42" s="459"/>
      <c r="C42" s="459"/>
    </row>
    <row r="43" spans="1:25" ht="18.75" customHeight="1">
      <c r="A43" s="459"/>
      <c r="B43" s="459"/>
      <c r="C43" s="459"/>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6"/>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68" customWidth="1"/>
    <col min="2" max="2" width="1.625" style="368" customWidth="1"/>
    <col min="3" max="3" width="4.625" style="368" customWidth="1"/>
    <col min="4" max="4" width="7.625" style="368" customWidth="1"/>
    <col min="5" max="5" width="4.625" style="1122" customWidth="1"/>
    <col min="6" max="6" width="3" style="368" customWidth="1"/>
    <col min="7" max="7" width="1.875" style="368" customWidth="1"/>
    <col min="8" max="8" width="2.375" style="368" customWidth="1"/>
    <col min="9" max="9" width="6.625" style="368" customWidth="1"/>
    <col min="10" max="10" width="2.375" style="368" customWidth="1"/>
    <col min="11" max="11" width="6.625" style="368" customWidth="1"/>
    <col min="12" max="12" width="7.125" style="368" customWidth="1"/>
    <col min="13" max="13" width="2.375" style="368" customWidth="1"/>
    <col min="14" max="14" width="11.625" style="368" customWidth="1"/>
    <col min="15" max="15" width="2.375" style="368" customWidth="1"/>
    <col min="16" max="16" width="10.25" style="368" bestFit="1" customWidth="1"/>
    <col min="17" max="17" width="9.375" style="368" bestFit="1" customWidth="1"/>
    <col min="18" max="18" width="3.25" style="368" bestFit="1" customWidth="1"/>
    <col min="19" max="19" width="9" style="368" customWidth="1"/>
    <col min="20" max="16384" width="9" style="368"/>
  </cols>
  <sheetData>
    <row r="1" spans="1:18" ht="13.5" customHeight="1">
      <c r="A1" s="2395" t="s">
        <v>32</v>
      </c>
      <c r="B1" s="2395"/>
      <c r="C1" s="2395"/>
      <c r="D1" s="2395"/>
      <c r="E1" s="2395"/>
      <c r="F1" s="2395"/>
      <c r="G1" s="2395"/>
      <c r="H1" s="2395"/>
      <c r="I1" s="2395"/>
      <c r="J1" s="2395"/>
      <c r="K1" s="2395"/>
      <c r="L1" s="2395"/>
      <c r="M1" s="2395"/>
      <c r="N1" s="2395"/>
      <c r="O1" s="2395"/>
      <c r="P1" s="2395"/>
      <c r="Q1" s="2395"/>
      <c r="R1" s="2395"/>
    </row>
    <row r="2" spans="1:18" ht="13.5" customHeight="1">
      <c r="A2" s="368" t="s">
        <v>3993</v>
      </c>
    </row>
    <row r="3" spans="1:18" ht="3.75" customHeight="1">
      <c r="A3" s="370"/>
      <c r="B3" s="370"/>
      <c r="C3" s="370"/>
      <c r="D3" s="370"/>
      <c r="E3" s="1101"/>
      <c r="F3" s="370"/>
      <c r="G3" s="370"/>
      <c r="H3" s="370"/>
      <c r="I3" s="370"/>
      <c r="J3" s="370"/>
      <c r="K3" s="370"/>
      <c r="L3" s="370"/>
      <c r="M3" s="370"/>
      <c r="N3" s="370"/>
      <c r="O3" s="370"/>
      <c r="P3" s="370"/>
      <c r="Q3" s="370"/>
      <c r="R3" s="370"/>
    </row>
    <row r="4" spans="1:18" ht="3.75" customHeight="1">
      <c r="A4" s="389"/>
      <c r="B4" s="452"/>
      <c r="C4" s="452"/>
      <c r="D4" s="452"/>
      <c r="E4" s="1240"/>
      <c r="F4" s="452"/>
      <c r="G4" s="452"/>
      <c r="H4" s="452"/>
      <c r="I4" s="452"/>
      <c r="J4" s="452"/>
      <c r="K4" s="452"/>
      <c r="L4" s="452"/>
      <c r="M4" s="452"/>
      <c r="N4" s="452"/>
      <c r="O4" s="452"/>
      <c r="P4" s="452"/>
      <c r="Q4" s="452"/>
      <c r="R4" s="453"/>
    </row>
    <row r="5" spans="1:18" ht="13.5" customHeight="1">
      <c r="A5" s="391" t="s">
        <v>3994</v>
      </c>
      <c r="R5" s="442"/>
    </row>
    <row r="6" spans="1:18" ht="13.5" customHeight="1">
      <c r="A6" s="391"/>
      <c r="C6" s="368" t="s">
        <v>3995</v>
      </c>
      <c r="D6" s="2517" t="s">
        <v>3996</v>
      </c>
      <c r="E6" s="2514"/>
      <c r="F6" s="368" t="s">
        <v>3997</v>
      </c>
      <c r="H6" s="5599" t="str">
        <f>cst_wskakunin_owner1__space_KANA</f>
        <v/>
      </c>
      <c r="I6" s="5599"/>
      <c r="J6" s="5599"/>
      <c r="K6" s="5599"/>
      <c r="L6" s="5599"/>
      <c r="M6" s="5599"/>
      <c r="N6" s="5599"/>
      <c r="O6" s="5599"/>
      <c r="P6" s="5599"/>
      <c r="Q6" s="5599"/>
      <c r="R6" s="442"/>
    </row>
    <row r="7" spans="1:18" ht="13.5" customHeight="1">
      <c r="A7" s="391"/>
      <c r="C7" s="368" t="s">
        <v>3998</v>
      </c>
      <c r="D7" s="2509" t="s">
        <v>4</v>
      </c>
      <c r="E7" s="2514"/>
      <c r="F7" s="368" t="s">
        <v>3997</v>
      </c>
      <c r="H7" s="5599" t="str">
        <f>cst_wskakunin_owner1__space</f>
        <v/>
      </c>
      <c r="I7" s="5599"/>
      <c r="J7" s="5599"/>
      <c r="K7" s="5599"/>
      <c r="L7" s="5599"/>
      <c r="M7" s="5599"/>
      <c r="N7" s="5599"/>
      <c r="O7" s="5599"/>
      <c r="P7" s="5599"/>
      <c r="Q7" s="5599"/>
      <c r="R7" s="442"/>
    </row>
    <row r="8" spans="1:18" ht="13.5" customHeight="1">
      <c r="A8" s="391"/>
      <c r="C8" s="368" t="s">
        <v>3999</v>
      </c>
      <c r="D8" s="2509" t="s">
        <v>18</v>
      </c>
      <c r="E8" s="2514"/>
      <c r="F8" s="368" t="s">
        <v>3997</v>
      </c>
      <c r="H8" s="5599" t="str">
        <f>cst_wskakunin_owner1_ZIP</f>
        <v/>
      </c>
      <c r="I8" s="5599"/>
      <c r="J8" s="5599"/>
      <c r="R8" s="442"/>
    </row>
    <row r="9" spans="1:18" ht="13.5" customHeight="1">
      <c r="A9" s="391"/>
      <c r="C9" s="368" t="s">
        <v>4000</v>
      </c>
      <c r="D9" s="2509" t="s">
        <v>19</v>
      </c>
      <c r="E9" s="2514"/>
      <c r="F9" s="368" t="s">
        <v>3997</v>
      </c>
      <c r="H9" s="5599" t="str">
        <f>cst_wskakunin_owner1__address</f>
        <v/>
      </c>
      <c r="I9" s="5599"/>
      <c r="J9" s="5599"/>
      <c r="K9" s="5599"/>
      <c r="L9" s="5599"/>
      <c r="M9" s="5599"/>
      <c r="N9" s="5599"/>
      <c r="O9" s="5599"/>
      <c r="P9" s="5599"/>
      <c r="Q9" s="5599"/>
      <c r="R9" s="5648"/>
    </row>
    <row r="10" spans="1:18" ht="13.5" customHeight="1">
      <c r="A10" s="391"/>
      <c r="C10" s="368" t="s">
        <v>4001</v>
      </c>
      <c r="D10" s="2509" t="s">
        <v>20</v>
      </c>
      <c r="E10" s="2514"/>
      <c r="F10" s="368" t="s">
        <v>3997</v>
      </c>
      <c r="H10" s="5599" t="str">
        <f>cst_wskakunin_owner1_TEL</f>
        <v/>
      </c>
      <c r="I10" s="5599"/>
      <c r="J10" s="5599"/>
      <c r="K10" s="5599"/>
      <c r="L10" s="5599"/>
      <c r="R10" s="442"/>
    </row>
    <row r="11" spans="1:18" ht="13.5" customHeight="1">
      <c r="A11" s="389" t="s">
        <v>4002</v>
      </c>
      <c r="B11" s="452"/>
      <c r="C11" s="452"/>
      <c r="D11" s="452"/>
      <c r="E11" s="1240"/>
      <c r="F11" s="452"/>
      <c r="G11" s="452"/>
      <c r="H11" s="452"/>
      <c r="I11" s="452"/>
      <c r="J11" s="452"/>
      <c r="K11" s="452"/>
      <c r="L11" s="452"/>
      <c r="M11" s="452"/>
      <c r="N11" s="452"/>
      <c r="O11" s="452"/>
      <c r="P11" s="452"/>
      <c r="Q11" s="452"/>
      <c r="R11" s="453"/>
    </row>
    <row r="12" spans="1:18" ht="13.5" customHeight="1">
      <c r="A12" s="391"/>
      <c r="C12" s="368" t="s">
        <v>3995</v>
      </c>
      <c r="D12" s="2509" t="s">
        <v>657</v>
      </c>
      <c r="E12" s="2514"/>
      <c r="F12" s="368" t="s">
        <v>3997</v>
      </c>
      <c r="H12" s="368" t="s">
        <v>9</v>
      </c>
      <c r="I12" s="1242" t="str">
        <f>cst_wskakunin_dairi1_SIKAKU</f>
        <v/>
      </c>
      <c r="J12" s="368" t="s">
        <v>10</v>
      </c>
      <c r="K12" s="2398" t="s">
        <v>3061</v>
      </c>
      <c r="L12" s="2398"/>
      <c r="M12" s="368" t="s">
        <v>9</v>
      </c>
      <c r="N12" s="1242" t="str">
        <f>cst_wskakunin_dairi1_TOUROKU_KIKAN</f>
        <v/>
      </c>
      <c r="O12" s="368" t="s">
        <v>10</v>
      </c>
      <c r="P12" s="1122" t="s">
        <v>4146</v>
      </c>
      <c r="Q12" s="1242" t="str">
        <f>cst_wskakunin_dairi1_KENTIKUSI_NO</f>
        <v/>
      </c>
      <c r="R12" s="442" t="s">
        <v>7</v>
      </c>
    </row>
    <row r="13" spans="1:18" ht="13.5" customHeight="1">
      <c r="A13" s="391"/>
      <c r="C13" s="368" t="s">
        <v>3998</v>
      </c>
      <c r="D13" s="2509" t="s">
        <v>4</v>
      </c>
      <c r="E13" s="2514"/>
      <c r="F13" s="368" t="s">
        <v>3997</v>
      </c>
      <c r="H13" s="5599" t="str">
        <f>cst_wskakunin_dairi1__space3</f>
        <v/>
      </c>
      <c r="I13" s="5599"/>
      <c r="J13" s="5599"/>
      <c r="K13" s="5599"/>
      <c r="L13" s="5599"/>
      <c r="M13" s="5599"/>
      <c r="N13" s="5599"/>
      <c r="O13" s="5599"/>
      <c r="P13" s="5599"/>
      <c r="Q13" s="5599"/>
      <c r="R13" s="442"/>
    </row>
    <row r="14" spans="1:18" ht="13.5" customHeight="1">
      <c r="A14" s="391"/>
      <c r="C14" s="368" t="s">
        <v>3999</v>
      </c>
      <c r="D14" s="2517" t="s">
        <v>4004</v>
      </c>
      <c r="E14" s="2514"/>
      <c r="F14" s="368" t="s">
        <v>3997</v>
      </c>
      <c r="H14" s="368" t="s">
        <v>9</v>
      </c>
      <c r="I14" s="1242" t="str">
        <f>cst_wskakunin_dairi1_JIMU_SIKAKU</f>
        <v/>
      </c>
      <c r="J14" s="368" t="s">
        <v>10</v>
      </c>
      <c r="K14" s="2398" t="s">
        <v>3064</v>
      </c>
      <c r="L14" s="2398"/>
      <c r="M14" s="368" t="s">
        <v>9</v>
      </c>
      <c r="N14" s="1242" t="str">
        <f>cst_wskakunin_dairi1_JIMU_TOUROKU_KIKAN</f>
        <v/>
      </c>
      <c r="O14" s="368" t="s">
        <v>10</v>
      </c>
      <c r="P14" s="368" t="s">
        <v>4005</v>
      </c>
      <c r="Q14" s="1242" t="str">
        <f>cst_wskakunin_dairi1_JIMU_NO</f>
        <v/>
      </c>
      <c r="R14" s="442" t="s">
        <v>7</v>
      </c>
    </row>
    <row r="15" spans="1:18" ht="13.5" customHeight="1">
      <c r="A15" s="391"/>
      <c r="H15" s="5599" t="str">
        <f>cst_wskakunin_dairi1_JIMU_NAME</f>
        <v/>
      </c>
      <c r="I15" s="5599"/>
      <c r="J15" s="5599"/>
      <c r="K15" s="5599"/>
      <c r="L15" s="5599"/>
      <c r="M15" s="5599"/>
      <c r="N15" s="5599"/>
      <c r="O15" s="5599"/>
      <c r="P15" s="5599"/>
      <c r="Q15" s="5599"/>
      <c r="R15" s="442"/>
    </row>
    <row r="16" spans="1:18" ht="13.5" customHeight="1">
      <c r="A16" s="391"/>
      <c r="C16" s="368" t="s">
        <v>4000</v>
      </c>
      <c r="D16" s="2509" t="s">
        <v>18</v>
      </c>
      <c r="E16" s="2514"/>
      <c r="F16" s="368" t="s">
        <v>3997</v>
      </c>
      <c r="H16" s="5647" t="str">
        <f>cst_wskakunin_dairi1_ZIP</f>
        <v/>
      </c>
      <c r="I16" s="5647"/>
      <c r="J16" s="5647"/>
      <c r="R16" s="442"/>
    </row>
    <row r="17" spans="1:18" ht="13.5" customHeight="1">
      <c r="A17" s="391"/>
      <c r="C17" s="368" t="s">
        <v>4001</v>
      </c>
      <c r="D17" s="2509" t="s">
        <v>23</v>
      </c>
      <c r="E17" s="2514"/>
      <c r="F17" s="368" t="s">
        <v>3997</v>
      </c>
      <c r="H17" s="5599" t="str">
        <f>cst_wskakunin_dairi1__address</f>
        <v/>
      </c>
      <c r="I17" s="5599"/>
      <c r="J17" s="5599"/>
      <c r="K17" s="5599"/>
      <c r="L17" s="5599"/>
      <c r="M17" s="5599"/>
      <c r="N17" s="5599"/>
      <c r="O17" s="5599"/>
      <c r="P17" s="5599"/>
      <c r="Q17" s="5599"/>
      <c r="R17" s="5648"/>
    </row>
    <row r="18" spans="1:18" ht="13.5" customHeight="1">
      <c r="A18" s="391"/>
      <c r="C18" s="368" t="s">
        <v>4006</v>
      </c>
      <c r="D18" s="2509" t="s">
        <v>20</v>
      </c>
      <c r="E18" s="2514"/>
      <c r="F18" s="368" t="s">
        <v>3997</v>
      </c>
      <c r="H18" s="5599" t="str">
        <f>cst_wskakunin_dairi1_TEL</f>
        <v/>
      </c>
      <c r="I18" s="5599"/>
      <c r="J18" s="5599"/>
      <c r="K18" s="5599"/>
      <c r="L18" s="5599"/>
      <c r="R18" s="442"/>
    </row>
    <row r="19" spans="1:18" ht="13.5" customHeight="1">
      <c r="A19" s="389" t="s">
        <v>4007</v>
      </c>
      <c r="B19" s="452"/>
      <c r="C19" s="452"/>
      <c r="D19" s="452"/>
      <c r="E19" s="1240"/>
      <c r="F19" s="452"/>
      <c r="G19" s="452"/>
      <c r="H19" s="452"/>
      <c r="I19" s="452"/>
      <c r="J19" s="452"/>
      <c r="K19" s="452"/>
      <c r="L19" s="452"/>
      <c r="M19" s="452"/>
      <c r="N19" s="452"/>
      <c r="O19" s="452"/>
      <c r="P19" s="452"/>
      <c r="Q19" s="452"/>
      <c r="R19" s="453"/>
    </row>
    <row r="20" spans="1:18" ht="13.5" customHeight="1">
      <c r="A20" s="391"/>
      <c r="B20" s="368" t="s">
        <v>4008</v>
      </c>
      <c r="R20" s="442"/>
    </row>
    <row r="21" spans="1:18" ht="13.5" customHeight="1">
      <c r="A21" s="391"/>
      <c r="C21" s="368" t="s">
        <v>3995</v>
      </c>
      <c r="D21" s="2509" t="s">
        <v>657</v>
      </c>
      <c r="E21" s="2514"/>
      <c r="F21" s="368" t="s">
        <v>3997</v>
      </c>
      <c r="H21" s="369" t="s">
        <v>11</v>
      </c>
      <c r="I21" s="1242" t="str">
        <f>cst_wskakunin_sekkei1_SIKAKU</f>
        <v/>
      </c>
      <c r="J21" s="368" t="s">
        <v>57</v>
      </c>
      <c r="K21" s="2398" t="s">
        <v>3061</v>
      </c>
      <c r="L21" s="2398"/>
      <c r="M21" s="368" t="s">
        <v>9</v>
      </c>
      <c r="N21" s="1242" t="str">
        <f>cst_wskakunin_sekkei1_TOUROKU_KIKAN</f>
        <v/>
      </c>
      <c r="O21" s="368" t="s">
        <v>10</v>
      </c>
      <c r="P21" s="1122" t="s">
        <v>4146</v>
      </c>
      <c r="Q21" s="1242" t="str">
        <f>cst_wskakunin_sekkei1_KENTIKUSI_NO</f>
        <v/>
      </c>
      <c r="R21" s="442" t="s">
        <v>7</v>
      </c>
    </row>
    <row r="22" spans="1:18" ht="13.5" customHeight="1">
      <c r="A22" s="391"/>
      <c r="C22" s="368" t="s">
        <v>3998</v>
      </c>
      <c r="D22" s="2509" t="s">
        <v>4</v>
      </c>
      <c r="E22" s="2514"/>
      <c r="F22" s="368" t="s">
        <v>3997</v>
      </c>
      <c r="H22" s="5599" t="str">
        <f>cst_wskakunin_sekkei1_NAME</f>
        <v/>
      </c>
      <c r="I22" s="5599"/>
      <c r="J22" s="5599"/>
      <c r="K22" s="5599"/>
      <c r="L22" s="5599"/>
      <c r="M22" s="5599"/>
      <c r="N22" s="5599"/>
      <c r="O22" s="5599"/>
      <c r="P22" s="5599"/>
      <c r="Q22" s="5599"/>
      <c r="R22" s="442"/>
    </row>
    <row r="23" spans="1:18" ht="13.5" customHeight="1">
      <c r="A23" s="391"/>
      <c r="C23" s="368" t="s">
        <v>3999</v>
      </c>
      <c r="D23" s="2517" t="s">
        <v>4004</v>
      </c>
      <c r="E23" s="2514"/>
      <c r="F23" s="368" t="s">
        <v>3997</v>
      </c>
      <c r="H23" s="369" t="s">
        <v>11</v>
      </c>
      <c r="I23" s="1242" t="str">
        <f>cst_wskakunin_sekkei1_JIMU_SIKAKU</f>
        <v/>
      </c>
      <c r="J23" s="368" t="s">
        <v>57</v>
      </c>
      <c r="K23" s="2398" t="s">
        <v>3064</v>
      </c>
      <c r="L23" s="2398"/>
      <c r="M23" s="368" t="s">
        <v>9</v>
      </c>
      <c r="N23" s="1242" t="str">
        <f>cst_wskakunin_sekkei1_JIMU_TOUROKU_KIKAN</f>
        <v/>
      </c>
      <c r="O23" s="368" t="s">
        <v>10</v>
      </c>
      <c r="P23" s="368" t="s">
        <v>4005</v>
      </c>
      <c r="Q23" s="1242" t="str">
        <f>cst_wskakunin_sekkei1_JIMU_NO</f>
        <v/>
      </c>
      <c r="R23" s="442" t="s">
        <v>7</v>
      </c>
    </row>
    <row r="24" spans="1:18" ht="13.5" customHeight="1">
      <c r="A24" s="391"/>
      <c r="H24" s="5599" t="str">
        <f>cst_wskakunin_sekkei1_JIMU_NAME</f>
        <v/>
      </c>
      <c r="I24" s="5599"/>
      <c r="J24" s="5599"/>
      <c r="K24" s="5599"/>
      <c r="L24" s="5599"/>
      <c r="M24" s="5599"/>
      <c r="N24" s="5599"/>
      <c r="O24" s="5599"/>
      <c r="P24" s="5599"/>
      <c r="Q24" s="5599"/>
      <c r="R24" s="442"/>
    </row>
    <row r="25" spans="1:18" ht="13.5" customHeight="1">
      <c r="A25" s="391"/>
      <c r="C25" s="368" t="s">
        <v>4000</v>
      </c>
      <c r="D25" s="2509" t="s">
        <v>18</v>
      </c>
      <c r="E25" s="2514"/>
      <c r="F25" s="368" t="s">
        <v>3997</v>
      </c>
      <c r="H25" s="5599" t="str">
        <f>cst_wskakunin_sekkei1_ZIP</f>
        <v/>
      </c>
      <c r="I25" s="5599"/>
      <c r="J25" s="5599"/>
      <c r="R25" s="442"/>
    </row>
    <row r="26" spans="1:18" ht="13.5" customHeight="1">
      <c r="A26" s="391"/>
      <c r="C26" s="368" t="s">
        <v>4001</v>
      </c>
      <c r="D26" s="2509" t="s">
        <v>23</v>
      </c>
      <c r="E26" s="2514"/>
      <c r="F26" s="368" t="s">
        <v>3997</v>
      </c>
      <c r="H26" s="5599" t="str">
        <f>cst_wskakunin_sekkei1__address</f>
        <v/>
      </c>
      <c r="I26" s="5599"/>
      <c r="J26" s="5599"/>
      <c r="K26" s="5599"/>
      <c r="L26" s="5599"/>
      <c r="M26" s="5599"/>
      <c r="N26" s="5599"/>
      <c r="O26" s="5599"/>
      <c r="P26" s="5599"/>
      <c r="Q26" s="5599"/>
      <c r="R26" s="5648"/>
    </row>
    <row r="27" spans="1:18" ht="13.5" customHeight="1">
      <c r="A27" s="391"/>
      <c r="C27" s="368" t="s">
        <v>4006</v>
      </c>
      <c r="D27" s="2509" t="s">
        <v>20</v>
      </c>
      <c r="E27" s="2514"/>
      <c r="F27" s="368" t="s">
        <v>3997</v>
      </c>
      <c r="H27" s="5599" t="str">
        <f>cst_wskakunin_sekkei1_TEL</f>
        <v/>
      </c>
      <c r="I27" s="5599"/>
      <c r="J27" s="5599"/>
      <c r="K27" s="5599"/>
      <c r="L27" s="5599"/>
      <c r="R27" s="442"/>
    </row>
    <row r="28" spans="1:18" ht="13.5" customHeight="1">
      <c r="A28" s="391"/>
      <c r="C28" s="368" t="s">
        <v>4009</v>
      </c>
      <c r="D28" s="1259" t="s">
        <v>4147</v>
      </c>
      <c r="E28" s="1125"/>
      <c r="H28" s="5599" t="str">
        <f>cst_wskakunin_sekkei1_DOC</f>
        <v/>
      </c>
      <c r="I28" s="5599"/>
      <c r="J28" s="5599"/>
      <c r="K28" s="5599"/>
      <c r="L28" s="5599"/>
      <c r="M28" s="5599"/>
      <c r="N28" s="5599"/>
      <c r="O28" s="5599"/>
      <c r="P28" s="5599"/>
      <c r="Q28" s="5599"/>
      <c r="R28" s="5648"/>
    </row>
    <row r="29" spans="1:18" ht="13.5" customHeight="1">
      <c r="A29" s="391"/>
      <c r="E29"/>
      <c r="J29" s="5649"/>
      <c r="K29" s="5649"/>
      <c r="L29" s="5649"/>
      <c r="M29" s="5649"/>
      <c r="N29" s="5649"/>
      <c r="O29" s="5649"/>
      <c r="P29" s="5649"/>
      <c r="Q29" s="5649"/>
      <c r="R29" s="5650"/>
    </row>
    <row r="30" spans="1:18" ht="13.5" customHeight="1">
      <c r="A30" s="391"/>
      <c r="B30" s="368" t="s">
        <v>4011</v>
      </c>
      <c r="R30" s="442"/>
    </row>
    <row r="31" spans="1:18" ht="13.5" customHeight="1">
      <c r="A31" s="391"/>
      <c r="C31" s="368" t="s">
        <v>3995</v>
      </c>
      <c r="D31" s="2509" t="s">
        <v>657</v>
      </c>
      <c r="E31" s="2514"/>
      <c r="F31" s="368" t="s">
        <v>3997</v>
      </c>
      <c r="H31" s="368" t="s">
        <v>9</v>
      </c>
      <c r="I31" s="1242" t="str">
        <f>cst_wskakunin_sekkei2_SIKAKU</f>
        <v/>
      </c>
      <c r="J31" s="368" t="s">
        <v>10</v>
      </c>
      <c r="K31" s="2398" t="s">
        <v>3061</v>
      </c>
      <c r="L31" s="2398"/>
      <c r="M31" s="368" t="s">
        <v>9</v>
      </c>
      <c r="N31" s="1242" t="str">
        <f>cst_wskakunin_sekkei2_TOUROKU_KIKAN</f>
        <v/>
      </c>
      <c r="O31" s="368" t="s">
        <v>10</v>
      </c>
      <c r="P31" s="1122" t="s">
        <v>4146</v>
      </c>
      <c r="Q31" s="1242" t="str">
        <f>cst_wskakunin_sekkei2_KENTIKUSI_NO</f>
        <v/>
      </c>
      <c r="R31" s="442" t="s">
        <v>7</v>
      </c>
    </row>
    <row r="32" spans="1:18" ht="13.5" customHeight="1">
      <c r="A32" s="391"/>
      <c r="C32" s="368" t="s">
        <v>3998</v>
      </c>
      <c r="D32" s="2509" t="s">
        <v>4</v>
      </c>
      <c r="E32" s="2514"/>
      <c r="F32" s="368" t="s">
        <v>3997</v>
      </c>
      <c r="H32" s="5599" t="str">
        <f>cst_wskakunin_sekkei2_NAME</f>
        <v/>
      </c>
      <c r="I32" s="5599"/>
      <c r="J32" s="5599"/>
      <c r="K32" s="5599"/>
      <c r="L32" s="5599"/>
      <c r="M32" s="5599"/>
      <c r="N32" s="5599"/>
      <c r="O32" s="5599"/>
      <c r="P32" s="5599"/>
      <c r="Q32" s="5599"/>
      <c r="R32" s="442"/>
    </row>
    <row r="33" spans="1:18" ht="13.5" customHeight="1">
      <c r="A33" s="391"/>
      <c r="C33" s="368" t="s">
        <v>3999</v>
      </c>
      <c r="D33" s="2517" t="s">
        <v>4004</v>
      </c>
      <c r="E33" s="2514"/>
      <c r="F33" s="368" t="s">
        <v>3997</v>
      </c>
      <c r="H33" s="368" t="s">
        <v>9</v>
      </c>
      <c r="I33" s="1243" t="str">
        <f>cst_wskakunin_sekkei2_JIMU_SIKAKU</f>
        <v/>
      </c>
      <c r="J33" s="368" t="s">
        <v>10</v>
      </c>
      <c r="K33" s="2398" t="s">
        <v>3064</v>
      </c>
      <c r="L33" s="2398"/>
      <c r="M33" s="368" t="s">
        <v>9</v>
      </c>
      <c r="N33" s="1243" t="str">
        <f>cst_wskakunin_sekkei2_JIMU_TOUROKU_KIKAN</f>
        <v/>
      </c>
      <c r="O33" s="368" t="s">
        <v>10</v>
      </c>
      <c r="P33" s="368" t="s">
        <v>4005</v>
      </c>
      <c r="Q33" s="1243" t="str">
        <f>cst_wskakunin_sekkei2_JIMU_NO</f>
        <v/>
      </c>
      <c r="R33" s="442" t="s">
        <v>7</v>
      </c>
    </row>
    <row r="34" spans="1:18" ht="13.5" customHeight="1">
      <c r="A34" s="391"/>
      <c r="H34" s="5599" t="str">
        <f>cst_wskakunin_sekkei2_JIMU_NAME</f>
        <v/>
      </c>
      <c r="I34" s="5599"/>
      <c r="J34" s="5599"/>
      <c r="K34" s="5599"/>
      <c r="L34" s="5599"/>
      <c r="M34" s="5599"/>
      <c r="N34" s="5599"/>
      <c r="O34" s="5599"/>
      <c r="P34" s="5599"/>
      <c r="Q34" s="5599"/>
      <c r="R34" s="442"/>
    </row>
    <row r="35" spans="1:18" ht="13.5" customHeight="1">
      <c r="A35" s="391"/>
      <c r="C35" s="368" t="s">
        <v>4000</v>
      </c>
      <c r="D35" s="2509" t="s">
        <v>18</v>
      </c>
      <c r="E35" s="2514"/>
      <c r="F35" s="368" t="s">
        <v>3997</v>
      </c>
      <c r="H35" s="5599" t="str">
        <f>cst_wskakunin_sekkei2_ZIP</f>
        <v/>
      </c>
      <c r="I35" s="5599"/>
      <c r="J35" s="5599"/>
      <c r="R35" s="442"/>
    </row>
    <row r="36" spans="1:18" ht="13.5" customHeight="1">
      <c r="A36" s="391"/>
      <c r="C36" s="368" t="s">
        <v>4001</v>
      </c>
      <c r="D36" s="2509" t="s">
        <v>23</v>
      </c>
      <c r="E36" s="2514"/>
      <c r="F36" s="368" t="s">
        <v>3997</v>
      </c>
      <c r="H36" s="5599" t="str">
        <f>cst_wskakunin_sekkei2__address</f>
        <v/>
      </c>
      <c r="I36" s="5599"/>
      <c r="J36" s="5599"/>
      <c r="K36" s="5599"/>
      <c r="L36" s="5599"/>
      <c r="M36" s="5599"/>
      <c r="N36" s="5599"/>
      <c r="O36" s="5599"/>
      <c r="P36" s="5599"/>
      <c r="Q36" s="5599"/>
      <c r="R36" s="5648"/>
    </row>
    <row r="37" spans="1:18" ht="13.5" customHeight="1">
      <c r="A37" s="391"/>
      <c r="C37" s="368" t="s">
        <v>4006</v>
      </c>
      <c r="D37" s="2509" t="s">
        <v>20</v>
      </c>
      <c r="E37" s="2514"/>
      <c r="F37" s="368" t="s">
        <v>3997</v>
      </c>
      <c r="H37" s="5599" t="str">
        <f>cst_wskakunin_sekkei2_TEL</f>
        <v/>
      </c>
      <c r="I37" s="5599"/>
      <c r="J37" s="5599"/>
      <c r="K37" s="5599"/>
      <c r="L37" s="5599"/>
      <c r="R37" s="442"/>
    </row>
    <row r="38" spans="1:18" ht="13.5" customHeight="1">
      <c r="A38" s="391"/>
      <c r="C38" s="368" t="s">
        <v>4009</v>
      </c>
      <c r="D38" s="1259" t="s">
        <v>4147</v>
      </c>
      <c r="E38" s="1125"/>
      <c r="H38" s="5599" t="str">
        <f>cst_wskakunin_sekkei2_DOC</f>
        <v/>
      </c>
      <c r="I38" s="5599"/>
      <c r="J38" s="5599"/>
      <c r="K38" s="5599"/>
      <c r="L38" s="5599"/>
      <c r="M38" s="5599"/>
      <c r="N38" s="5599"/>
      <c r="O38" s="5599"/>
      <c r="P38" s="5599"/>
      <c r="Q38" s="5599"/>
      <c r="R38" s="5648"/>
    </row>
    <row r="39" spans="1:18" ht="13.5" customHeight="1">
      <c r="A39" s="391"/>
      <c r="J39" s="5649"/>
      <c r="K39" s="5649"/>
      <c r="L39" s="5649"/>
      <c r="M39" s="5649"/>
      <c r="N39" s="5649"/>
      <c r="O39" s="5649"/>
      <c r="P39" s="5649"/>
      <c r="Q39" s="5649"/>
      <c r="R39" s="5650"/>
    </row>
    <row r="40" spans="1:18" ht="13.5" customHeight="1">
      <c r="A40" s="391"/>
      <c r="C40" s="368" t="s">
        <v>3995</v>
      </c>
      <c r="D40" s="2509" t="s">
        <v>657</v>
      </c>
      <c r="E40" s="2514"/>
      <c r="F40" s="368" t="s">
        <v>3997</v>
      </c>
      <c r="H40" s="368" t="s">
        <v>9</v>
      </c>
      <c r="I40" s="1242" t="str">
        <f>cst_wskakunin_sekkei3_SIKAKU</f>
        <v/>
      </c>
      <c r="J40" s="368" t="s">
        <v>10</v>
      </c>
      <c r="K40" s="2398" t="s">
        <v>3061</v>
      </c>
      <c r="L40" s="2398"/>
      <c r="M40" s="368" t="s">
        <v>9</v>
      </c>
      <c r="N40" s="1242" t="str">
        <f>cst_wskakunin_sekkei3_TOUROKU_KIKAN</f>
        <v/>
      </c>
      <c r="O40" s="368" t="s">
        <v>10</v>
      </c>
      <c r="P40" s="1122" t="s">
        <v>4146</v>
      </c>
      <c r="Q40" s="1242" t="str">
        <f>cst_wskakunin_sekkei3_KENTIKUSI_NO</f>
        <v/>
      </c>
      <c r="R40" s="442" t="s">
        <v>7</v>
      </c>
    </row>
    <row r="41" spans="1:18" ht="13.5" customHeight="1">
      <c r="A41" s="391"/>
      <c r="C41" s="368" t="s">
        <v>3998</v>
      </c>
      <c r="D41" s="2509" t="s">
        <v>4</v>
      </c>
      <c r="E41" s="2514"/>
      <c r="F41" s="368" t="s">
        <v>3997</v>
      </c>
      <c r="H41" s="5599" t="str">
        <f>cst_wskakunin_sekkei3_NAME</f>
        <v/>
      </c>
      <c r="I41" s="5599"/>
      <c r="J41" s="5599"/>
      <c r="K41" s="5599"/>
      <c r="L41" s="5599"/>
      <c r="M41" s="5599"/>
      <c r="N41" s="5599"/>
      <c r="O41" s="5599"/>
      <c r="P41" s="5599"/>
      <c r="Q41" s="5599"/>
      <c r="R41" s="442"/>
    </row>
    <row r="42" spans="1:18" ht="13.5" customHeight="1">
      <c r="A42" s="391"/>
      <c r="C42" s="368" t="s">
        <v>3999</v>
      </c>
      <c r="D42" s="2517" t="s">
        <v>4004</v>
      </c>
      <c r="E42" s="2514"/>
      <c r="F42" s="368" t="s">
        <v>3997</v>
      </c>
      <c r="H42" s="368" t="s">
        <v>9</v>
      </c>
      <c r="I42" s="1242" t="str">
        <f>cst_wskakunin_sekkei3_JIMU_SIKAKU</f>
        <v/>
      </c>
      <c r="J42" s="368" t="s">
        <v>10</v>
      </c>
      <c r="K42" s="2398" t="s">
        <v>3064</v>
      </c>
      <c r="L42" s="2398"/>
      <c r="M42" s="368" t="s">
        <v>9</v>
      </c>
      <c r="N42" s="1242" t="str">
        <f>cst_wskakunin_sekkei3_JIMU_TOUROKU_KIKAN</f>
        <v/>
      </c>
      <c r="O42" s="368" t="s">
        <v>10</v>
      </c>
      <c r="P42" s="368" t="s">
        <v>4005</v>
      </c>
      <c r="Q42" s="1242" t="str">
        <f>cst_wskakunin_sekkei3_JIMU_NO</f>
        <v/>
      </c>
      <c r="R42" s="442" t="s">
        <v>7</v>
      </c>
    </row>
    <row r="43" spans="1:18" ht="13.5" customHeight="1">
      <c r="A43" s="391"/>
      <c r="H43" s="5599" t="str">
        <f>cst_wskakunin_sekkei3_JIMU_NAME</f>
        <v/>
      </c>
      <c r="I43" s="5599"/>
      <c r="J43" s="5599"/>
      <c r="K43" s="5599"/>
      <c r="L43" s="5599"/>
      <c r="M43" s="5599"/>
      <c r="N43" s="5599"/>
      <c r="O43" s="5599"/>
      <c r="P43" s="5599"/>
      <c r="Q43" s="5599"/>
      <c r="R43" s="442"/>
    </row>
    <row r="44" spans="1:18" ht="13.5" customHeight="1">
      <c r="A44" s="391"/>
      <c r="C44" s="368" t="s">
        <v>4000</v>
      </c>
      <c r="D44" s="2509" t="s">
        <v>18</v>
      </c>
      <c r="E44" s="2514"/>
      <c r="F44" s="368" t="s">
        <v>3997</v>
      </c>
      <c r="H44" s="5599" t="str">
        <f>cst_wskakunin_sekkei3_ZIP</f>
        <v/>
      </c>
      <c r="I44" s="5599"/>
      <c r="J44" s="5599"/>
      <c r="R44" s="442"/>
    </row>
    <row r="45" spans="1:18" ht="13.5" customHeight="1">
      <c r="A45" s="391"/>
      <c r="C45" s="368" t="s">
        <v>4001</v>
      </c>
      <c r="D45" s="2509" t="s">
        <v>23</v>
      </c>
      <c r="E45" s="2514"/>
      <c r="F45" s="368" t="s">
        <v>3997</v>
      </c>
      <c r="H45" s="5599" t="str">
        <f>cst_wskakunin_sekkei3__address</f>
        <v/>
      </c>
      <c r="I45" s="5599"/>
      <c r="J45" s="5599"/>
      <c r="K45" s="5599"/>
      <c r="L45" s="5599"/>
      <c r="M45" s="5599"/>
      <c r="N45" s="5599"/>
      <c r="O45" s="5599"/>
      <c r="P45" s="5599"/>
      <c r="Q45" s="5599"/>
      <c r="R45" s="5648"/>
    </row>
    <row r="46" spans="1:18" ht="13.5" customHeight="1">
      <c r="A46" s="391"/>
      <c r="C46" s="368" t="s">
        <v>4006</v>
      </c>
      <c r="D46" s="2509" t="s">
        <v>20</v>
      </c>
      <c r="E46" s="2514"/>
      <c r="F46" s="368" t="s">
        <v>3997</v>
      </c>
      <c r="H46" s="5599" t="str">
        <f>cst_wskakunin_sekkei3_TEL</f>
        <v/>
      </c>
      <c r="I46" s="5599"/>
      <c r="J46" s="5599"/>
      <c r="K46" s="5599"/>
      <c r="L46" s="5599"/>
      <c r="R46" s="442"/>
    </row>
    <row r="47" spans="1:18" ht="13.5" customHeight="1">
      <c r="A47" s="391"/>
      <c r="C47" s="368" t="s">
        <v>4009</v>
      </c>
      <c r="D47" s="1259" t="s">
        <v>4147</v>
      </c>
      <c r="E47" s="1125"/>
      <c r="H47" s="5599" t="str">
        <f>cst_wskakunin_sekkei3_DOC</f>
        <v/>
      </c>
      <c r="I47" s="5599"/>
      <c r="J47" s="5599"/>
      <c r="K47" s="5599"/>
      <c r="L47" s="5599"/>
      <c r="M47" s="5599"/>
      <c r="N47" s="5599"/>
      <c r="O47" s="5599"/>
      <c r="P47" s="5599"/>
      <c r="Q47" s="5599"/>
      <c r="R47" s="5648"/>
    </row>
    <row r="48" spans="1:18" ht="13.5" customHeight="1">
      <c r="A48" s="391"/>
      <c r="J48" s="5649"/>
      <c r="K48" s="5649"/>
      <c r="L48" s="5649"/>
      <c r="M48" s="5649"/>
      <c r="N48" s="5649"/>
      <c r="O48" s="5649"/>
      <c r="P48" s="5649"/>
      <c r="Q48" s="5649"/>
      <c r="R48" s="442"/>
    </row>
    <row r="49" spans="1:18" ht="13.5" customHeight="1">
      <c r="A49" s="391"/>
      <c r="C49" s="368" t="s">
        <v>3995</v>
      </c>
      <c r="D49" s="2509" t="s">
        <v>657</v>
      </c>
      <c r="E49" s="2514"/>
      <c r="F49" s="368" t="s">
        <v>3997</v>
      </c>
      <c r="H49" s="368" t="s">
        <v>9</v>
      </c>
      <c r="I49" s="1242" t="str">
        <f>cst_wskakunin_sekkei4_SIKAKU</f>
        <v/>
      </c>
      <c r="J49" s="368" t="s">
        <v>10</v>
      </c>
      <c r="K49" s="2398" t="s">
        <v>3061</v>
      </c>
      <c r="L49" s="2398"/>
      <c r="M49" s="368" t="s">
        <v>9</v>
      </c>
      <c r="N49" s="1242" t="str">
        <f>cst_wskakunin_sekkei4_TOUROKU_KIKAN</f>
        <v/>
      </c>
      <c r="O49" s="368" t="s">
        <v>10</v>
      </c>
      <c r="P49" s="1122" t="s">
        <v>4146</v>
      </c>
      <c r="Q49" s="1242" t="str">
        <f>cst_wskakunin_sekkei4_KENTIKUSI_NO</f>
        <v/>
      </c>
      <c r="R49" s="442" t="s">
        <v>7</v>
      </c>
    </row>
    <row r="50" spans="1:18" ht="13.5" customHeight="1">
      <c r="A50" s="391"/>
      <c r="C50" s="368" t="s">
        <v>3998</v>
      </c>
      <c r="D50" s="2509" t="s">
        <v>4</v>
      </c>
      <c r="E50" s="2514"/>
      <c r="F50" s="368" t="s">
        <v>3997</v>
      </c>
      <c r="H50" s="5599" t="str">
        <f>cst_wskakunin_sekkei4_NAME</f>
        <v/>
      </c>
      <c r="I50" s="5599"/>
      <c r="J50" s="5599"/>
      <c r="K50" s="5599"/>
      <c r="L50" s="5599"/>
      <c r="M50" s="5599"/>
      <c r="N50" s="5599"/>
      <c r="O50" s="5599"/>
      <c r="P50" s="5599"/>
      <c r="Q50" s="5599"/>
      <c r="R50" s="442"/>
    </row>
    <row r="51" spans="1:18" ht="13.5" customHeight="1">
      <c r="A51" s="391"/>
      <c r="C51" s="368" t="s">
        <v>3999</v>
      </c>
      <c r="D51" s="2517" t="s">
        <v>4004</v>
      </c>
      <c r="E51" s="2514"/>
      <c r="F51" s="368" t="s">
        <v>3997</v>
      </c>
      <c r="H51" s="368" t="s">
        <v>9</v>
      </c>
      <c r="I51" s="1242" t="str">
        <f>cst_wskakunin_sekkei4_JIMU_SIKAKU</f>
        <v/>
      </c>
      <c r="J51" s="368" t="s">
        <v>10</v>
      </c>
      <c r="K51" s="2398" t="s">
        <v>3064</v>
      </c>
      <c r="L51" s="2398"/>
      <c r="M51" s="368" t="s">
        <v>9</v>
      </c>
      <c r="N51" s="1242" t="str">
        <f>cst_wskakunin_sekkei4_JIMU_TOUROKU_KIKAN</f>
        <v/>
      </c>
      <c r="O51" s="368" t="s">
        <v>10</v>
      </c>
      <c r="P51" s="368" t="s">
        <v>4005</v>
      </c>
      <c r="Q51" s="1242" t="str">
        <f>cst_wskakunin_sekkei4_JIMU_NO</f>
        <v/>
      </c>
      <c r="R51" s="442" t="s">
        <v>7</v>
      </c>
    </row>
    <row r="52" spans="1:18" ht="13.5" customHeight="1">
      <c r="A52" s="391"/>
      <c r="H52" s="5599" t="str">
        <f>cst_wskakunin_sekkei4_JIMU_NAME</f>
        <v/>
      </c>
      <c r="I52" s="5599"/>
      <c r="J52" s="5599"/>
      <c r="K52" s="5599"/>
      <c r="L52" s="5599"/>
      <c r="M52" s="5599"/>
      <c r="N52" s="5599"/>
      <c r="O52" s="5599"/>
      <c r="P52" s="5599"/>
      <c r="Q52" s="5599"/>
      <c r="R52" s="442"/>
    </row>
    <row r="53" spans="1:18" ht="13.5" customHeight="1">
      <c r="A53" s="391"/>
      <c r="C53" s="368" t="s">
        <v>4000</v>
      </c>
      <c r="D53" s="2509" t="s">
        <v>18</v>
      </c>
      <c r="E53" s="2514"/>
      <c r="F53" s="368" t="s">
        <v>3997</v>
      </c>
      <c r="H53" s="5599" t="str">
        <f>cst_wskakunin_sekkei4_ZIP</f>
        <v/>
      </c>
      <c r="I53" s="5599"/>
      <c r="J53" s="5599"/>
      <c r="R53" s="442"/>
    </row>
    <row r="54" spans="1:18" ht="13.5" customHeight="1">
      <c r="A54" s="391"/>
      <c r="C54" s="368" t="s">
        <v>4001</v>
      </c>
      <c r="D54" s="2509" t="s">
        <v>23</v>
      </c>
      <c r="E54" s="2514"/>
      <c r="F54" s="368" t="s">
        <v>3997</v>
      </c>
      <c r="H54" s="5599" t="str">
        <f>cst_wskakunin_sekkei4__address</f>
        <v/>
      </c>
      <c r="I54" s="5599"/>
      <c r="J54" s="5599"/>
      <c r="K54" s="5599"/>
      <c r="L54" s="5599"/>
      <c r="M54" s="5599"/>
      <c r="N54" s="5599"/>
      <c r="O54" s="5599"/>
      <c r="P54" s="5599"/>
      <c r="Q54" s="5599"/>
      <c r="R54" s="5648"/>
    </row>
    <row r="55" spans="1:18" ht="13.5" customHeight="1">
      <c r="A55" s="391"/>
      <c r="C55" s="368" t="s">
        <v>4006</v>
      </c>
      <c r="D55" s="2509" t="s">
        <v>20</v>
      </c>
      <c r="E55" s="2514"/>
      <c r="F55" s="368" t="s">
        <v>3997</v>
      </c>
      <c r="H55" s="5599" t="str">
        <f>cst_wskakunin_sekkei4_TEL</f>
        <v/>
      </c>
      <c r="I55" s="5599"/>
      <c r="J55" s="5599"/>
      <c r="K55" s="5599"/>
      <c r="L55" s="5599"/>
      <c r="R55" s="442"/>
    </row>
    <row r="56" spans="1:18" ht="13.5" customHeight="1">
      <c r="A56" s="391"/>
      <c r="C56" s="368" t="s">
        <v>4009</v>
      </c>
      <c r="D56" s="1259" t="s">
        <v>4147</v>
      </c>
      <c r="E56" s="1125"/>
      <c r="H56" s="5599" t="str">
        <f>cst_wskakunin_sekkei4_DOC</f>
        <v/>
      </c>
      <c r="I56" s="5599"/>
      <c r="J56" s="5599"/>
      <c r="K56" s="5599"/>
      <c r="L56" s="5599"/>
      <c r="M56" s="5599"/>
      <c r="N56" s="5599"/>
      <c r="O56" s="5599"/>
      <c r="P56" s="5599"/>
      <c r="Q56" s="5599"/>
      <c r="R56" s="5648"/>
    </row>
    <row r="57" spans="1:18" ht="13.5" customHeight="1">
      <c r="A57" s="389" t="s">
        <v>4012</v>
      </c>
      <c r="B57" s="452"/>
      <c r="C57" s="452"/>
      <c r="D57" s="452"/>
      <c r="E57" s="1240"/>
      <c r="F57" s="452"/>
      <c r="G57" s="452"/>
      <c r="H57" s="452"/>
      <c r="I57" s="452"/>
      <c r="J57" s="452"/>
      <c r="K57" s="452"/>
      <c r="L57" s="452"/>
      <c r="M57" s="452"/>
      <c r="N57" s="452"/>
      <c r="O57" s="452"/>
      <c r="P57" s="452"/>
      <c r="Q57" s="452"/>
      <c r="R57" s="453"/>
    </row>
    <row r="58" spans="1:18" ht="13.5" customHeight="1">
      <c r="A58" s="391"/>
      <c r="C58" s="1260" t="s">
        <v>139</v>
      </c>
      <c r="D58" s="368" t="s">
        <v>4013</v>
      </c>
      <c r="E58" s="1127"/>
      <c r="F58" s="1129" t="s">
        <v>9</v>
      </c>
      <c r="G58" s="5651"/>
      <c r="H58" s="5651"/>
      <c r="I58" s="5651"/>
      <c r="J58" s="5651"/>
      <c r="K58" s="5651"/>
      <c r="L58" s="5651"/>
      <c r="M58" s="5651"/>
      <c r="N58" s="5651"/>
      <c r="O58" s="5651"/>
      <c r="P58" s="5651"/>
      <c r="Q58" s="5651"/>
      <c r="R58" s="1261" t="s">
        <v>10</v>
      </c>
    </row>
    <row r="59" spans="1:18" ht="13.5" customHeight="1">
      <c r="A59" s="391"/>
      <c r="C59" s="1260" t="s">
        <v>139</v>
      </c>
      <c r="D59" s="368" t="s">
        <v>4014</v>
      </c>
      <c r="E59" s="1127"/>
      <c r="F59" s="1129" t="s">
        <v>9</v>
      </c>
      <c r="G59" s="5652"/>
      <c r="H59" s="5652"/>
      <c r="I59" s="5652"/>
      <c r="J59" s="5652"/>
      <c r="K59" s="5652"/>
      <c r="L59" s="5652"/>
      <c r="M59" s="5652"/>
      <c r="N59" s="5652"/>
      <c r="O59" s="5652"/>
      <c r="P59" s="5652"/>
      <c r="Q59" s="5652"/>
      <c r="R59" s="1261" t="s">
        <v>10</v>
      </c>
    </row>
    <row r="60" spans="1:18" ht="13.5" customHeight="1">
      <c r="A60" s="389" t="s">
        <v>4015</v>
      </c>
      <c r="B60" s="452"/>
      <c r="C60" s="452"/>
      <c r="D60" s="452"/>
      <c r="E60" s="1240"/>
      <c r="F60" s="452"/>
      <c r="G60" s="452"/>
      <c r="H60" s="452"/>
      <c r="I60" s="452"/>
      <c r="J60" s="452"/>
      <c r="K60" s="452"/>
      <c r="L60" s="452"/>
      <c r="M60" s="452"/>
      <c r="N60" s="452"/>
      <c r="O60" s="452"/>
      <c r="P60" s="452"/>
      <c r="Q60" s="452"/>
      <c r="R60" s="453"/>
    </row>
    <row r="61" spans="1:18" ht="13.5" customHeight="1">
      <c r="A61" s="390"/>
      <c r="B61" s="370"/>
      <c r="C61" s="387"/>
      <c r="D61" s="370"/>
      <c r="E61" s="1101"/>
      <c r="F61" s="370"/>
      <c r="G61" s="370"/>
      <c r="H61" s="370"/>
      <c r="I61" s="370"/>
      <c r="J61" s="370"/>
      <c r="K61" s="370"/>
      <c r="L61" s="370"/>
      <c r="M61" s="370"/>
      <c r="N61" s="370"/>
      <c r="O61" s="370"/>
      <c r="P61" s="370"/>
      <c r="Q61" s="370"/>
      <c r="R61" s="443"/>
    </row>
    <row r="62" spans="1:18" ht="14.25" customHeight="1">
      <c r="D62" s="1122"/>
      <c r="E62" s="368"/>
      <c r="F62" s="1127"/>
      <c r="G62" s="1127"/>
      <c r="H62" s="1127"/>
      <c r="I62" s="1127"/>
      <c r="J62" s="1127"/>
      <c r="K62" s="1127"/>
      <c r="L62" s="1127"/>
      <c r="M62" s="1127"/>
      <c r="N62" s="1127"/>
      <c r="O62" s="1127"/>
      <c r="P62" s="1127"/>
      <c r="Q62" s="1127"/>
    </row>
    <row r="63" spans="1:18" ht="12.75" customHeight="1">
      <c r="D63" s="2509"/>
      <c r="E63" s="2514"/>
      <c r="H63" s="5649"/>
      <c r="I63" s="5649"/>
      <c r="J63" s="5649"/>
      <c r="K63" s="5653"/>
    </row>
    <row r="64" spans="1:18" ht="12.75" customHeight="1">
      <c r="E64" s="368"/>
      <c r="J64" s="5649"/>
      <c r="K64" s="5649"/>
      <c r="L64" s="5649"/>
      <c r="M64" s="5649"/>
      <c r="N64" s="5649"/>
      <c r="O64" s="5649"/>
      <c r="P64" s="5649"/>
      <c r="Q64" s="5649"/>
    </row>
    <row r="65" spans="4:18" ht="12.75" customHeight="1">
      <c r="E65" s="368"/>
      <c r="J65" s="5649"/>
      <c r="K65" s="5649"/>
      <c r="L65" s="5649"/>
      <c r="M65" s="5649"/>
      <c r="N65" s="5649"/>
      <c r="O65" s="5649"/>
      <c r="P65" s="5649"/>
      <c r="Q65" s="5649"/>
    </row>
    <row r="66" spans="4:18" ht="12.75" customHeight="1">
      <c r="E66" s="368"/>
    </row>
    <row r="67" spans="4:18" ht="12.75" customHeight="1">
      <c r="D67" s="2509"/>
      <c r="E67" s="2514"/>
      <c r="H67" s="5649"/>
      <c r="I67" s="5649"/>
      <c r="J67" s="5649"/>
      <c r="K67" s="5649"/>
      <c r="L67" s="5649"/>
      <c r="M67" s="5649"/>
      <c r="N67" s="5649"/>
      <c r="O67" s="5649"/>
      <c r="P67" s="5649"/>
      <c r="Q67" s="5649"/>
    </row>
    <row r="68" spans="4:18" ht="12.75" customHeight="1">
      <c r="D68" s="2509"/>
      <c r="E68" s="2514"/>
      <c r="H68" s="5649"/>
      <c r="I68" s="5649"/>
      <c r="J68" s="5649"/>
      <c r="K68" s="5649"/>
      <c r="L68" s="5649"/>
      <c r="M68" s="5649"/>
      <c r="N68" s="5649"/>
      <c r="O68" s="5649"/>
      <c r="P68" s="5649"/>
      <c r="Q68" s="5649"/>
    </row>
    <row r="69" spans="4:18" ht="12.75" customHeight="1">
      <c r="D69" s="2509"/>
      <c r="E69" s="2514"/>
      <c r="H69" s="5649"/>
      <c r="I69" s="5649"/>
      <c r="J69" s="5649"/>
    </row>
    <row r="70" spans="4:18" ht="12.75" customHeight="1">
      <c r="D70" s="2509"/>
      <c r="E70" s="2514"/>
      <c r="H70" s="5649"/>
      <c r="I70" s="5649"/>
      <c r="J70" s="5649"/>
      <c r="K70" s="5649"/>
      <c r="L70" s="5649"/>
      <c r="M70" s="5649"/>
      <c r="N70" s="5649"/>
      <c r="O70" s="5649"/>
      <c r="P70" s="5649"/>
      <c r="Q70" s="5649"/>
      <c r="R70" s="5649"/>
    </row>
    <row r="71" spans="4:18" ht="12.75" customHeight="1">
      <c r="D71" s="2509"/>
      <c r="E71" s="2514"/>
      <c r="H71" s="5649"/>
      <c r="I71" s="5649"/>
      <c r="J71" s="5649"/>
      <c r="K71" s="5649"/>
    </row>
    <row r="72" spans="4:18" ht="12.75" customHeight="1">
      <c r="D72" s="2509"/>
      <c r="E72" s="2514"/>
      <c r="H72" s="5649"/>
      <c r="I72" s="5649"/>
      <c r="J72" s="5649"/>
      <c r="K72" s="5649"/>
    </row>
    <row r="73" spans="4:18" ht="12.75" customHeight="1">
      <c r="J73" s="5649"/>
      <c r="K73" s="5649"/>
      <c r="L73" s="5649"/>
      <c r="M73" s="5649"/>
      <c r="N73" s="5649"/>
      <c r="O73" s="5649"/>
      <c r="P73" s="5649"/>
      <c r="Q73" s="5649"/>
    </row>
    <row r="74" spans="4:18" ht="12.75" customHeight="1">
      <c r="J74" s="5649"/>
      <c r="K74" s="5649"/>
      <c r="L74" s="5649"/>
      <c r="M74" s="5649"/>
      <c r="N74" s="5649"/>
      <c r="O74" s="5649"/>
      <c r="P74" s="5649"/>
      <c r="Q74" s="5649"/>
    </row>
    <row r="75" spans="4:18" ht="12.75" customHeight="1">
      <c r="D75" s="2509"/>
      <c r="E75" s="2514"/>
      <c r="H75" s="5649"/>
      <c r="I75" s="5649"/>
      <c r="J75" s="5649"/>
      <c r="K75" s="5649"/>
      <c r="L75" s="5649"/>
      <c r="M75" s="5649"/>
      <c r="N75" s="5649"/>
      <c r="O75" s="5649"/>
      <c r="P75" s="5649"/>
      <c r="Q75" s="5649"/>
    </row>
    <row r="76" spans="4:18" ht="12.75" customHeight="1">
      <c r="D76" s="2509"/>
      <c r="E76" s="2514"/>
      <c r="H76" s="5649"/>
      <c r="I76" s="5649"/>
      <c r="J76" s="5649"/>
      <c r="K76" s="5649"/>
      <c r="L76" s="5649"/>
      <c r="M76" s="5649"/>
      <c r="N76" s="5649"/>
      <c r="O76" s="5649"/>
      <c r="P76" s="5649"/>
      <c r="Q76" s="5649"/>
    </row>
    <row r="77" spans="4:18" ht="12.75" customHeight="1">
      <c r="D77" s="2509"/>
      <c r="E77" s="2514"/>
      <c r="H77" s="5649"/>
      <c r="I77" s="5649"/>
      <c r="J77" s="5649"/>
    </row>
    <row r="78" spans="4:18" ht="12.75" customHeight="1">
      <c r="D78" s="2509"/>
      <c r="E78" s="2514"/>
      <c r="H78" s="5649"/>
      <c r="I78" s="5649"/>
      <c r="J78" s="5649"/>
      <c r="K78" s="5649"/>
      <c r="L78" s="5649"/>
      <c r="M78" s="5649"/>
      <c r="N78" s="5649"/>
      <c r="O78" s="5649"/>
      <c r="P78" s="5649"/>
      <c r="Q78" s="5649"/>
      <c r="R78" s="5649"/>
    </row>
    <row r="79" spans="4:18" ht="12.75" customHeight="1">
      <c r="D79" s="2509"/>
      <c r="E79" s="2514"/>
      <c r="H79" s="5649"/>
      <c r="I79" s="5649"/>
      <c r="J79" s="5649"/>
      <c r="K79" s="5649"/>
    </row>
    <row r="80" spans="4:18" ht="12.75" customHeight="1">
      <c r="D80" s="2509"/>
      <c r="E80" s="2514"/>
      <c r="H80" s="5649"/>
      <c r="I80" s="5649"/>
      <c r="J80" s="5649"/>
      <c r="K80" s="5649"/>
    </row>
    <row r="81" spans="4:18" ht="12.75" customHeight="1">
      <c r="J81" s="5649"/>
      <c r="K81" s="5649"/>
      <c r="L81" s="5649"/>
      <c r="M81" s="5649"/>
      <c r="N81" s="5649"/>
      <c r="O81" s="5649"/>
      <c r="P81" s="5649"/>
      <c r="Q81" s="5649"/>
    </row>
    <row r="82" spans="4:18" ht="12.75" customHeight="1">
      <c r="J82" s="5649"/>
      <c r="K82" s="5649"/>
      <c r="L82" s="5649"/>
      <c r="M82" s="5649"/>
      <c r="N82" s="5649"/>
      <c r="O82" s="5649"/>
      <c r="P82" s="5649"/>
      <c r="Q82" s="5649"/>
    </row>
    <row r="83" spans="4:18" ht="12.75" customHeight="1">
      <c r="D83" s="2509"/>
      <c r="E83" s="2514"/>
      <c r="H83" s="5649"/>
      <c r="I83" s="5649"/>
      <c r="J83" s="5649"/>
      <c r="K83" s="5649"/>
      <c r="L83" s="5649"/>
      <c r="M83" s="5649"/>
      <c r="N83" s="5649"/>
      <c r="O83" s="5649"/>
      <c r="P83" s="5649"/>
      <c r="Q83" s="5649"/>
    </row>
    <row r="84" spans="4:18" ht="12.75" customHeight="1">
      <c r="D84" s="2509"/>
      <c r="E84" s="2514"/>
      <c r="H84" s="5649"/>
      <c r="I84" s="5649"/>
      <c r="J84" s="5649"/>
      <c r="K84" s="5649"/>
      <c r="L84" s="5649"/>
      <c r="M84" s="5649"/>
      <c r="N84" s="5649"/>
      <c r="O84" s="5649"/>
      <c r="P84" s="5649"/>
      <c r="Q84" s="5649"/>
    </row>
    <row r="85" spans="4:18" ht="12.75" customHeight="1">
      <c r="D85" s="2509"/>
      <c r="E85" s="2514"/>
      <c r="H85" s="5649"/>
      <c r="I85" s="5649"/>
      <c r="J85" s="5649"/>
    </row>
    <row r="86" spans="4:18" ht="12.75" customHeight="1">
      <c r="D86" s="2509"/>
      <c r="E86" s="2514"/>
      <c r="H86" s="5649"/>
      <c r="I86" s="5649"/>
      <c r="J86" s="5649"/>
      <c r="K86" s="5649"/>
      <c r="L86" s="5649"/>
      <c r="M86" s="5649"/>
      <c r="N86" s="5649"/>
      <c r="O86" s="5649"/>
      <c r="P86" s="5649"/>
      <c r="Q86" s="5649"/>
      <c r="R86" s="5649"/>
    </row>
    <row r="87" spans="4:18" ht="12.75" customHeight="1">
      <c r="D87" s="2509"/>
      <c r="E87" s="2514"/>
      <c r="H87" s="5649"/>
      <c r="I87" s="5649"/>
      <c r="J87" s="5649"/>
      <c r="K87" s="5649"/>
    </row>
    <row r="88" spans="4:18" ht="12.75" customHeight="1">
      <c r="D88" s="2509"/>
      <c r="E88" s="2514"/>
      <c r="H88" s="5649"/>
      <c r="I88" s="5649"/>
      <c r="J88" s="5649"/>
      <c r="K88" s="5649"/>
    </row>
    <row r="89" spans="4:18" ht="12.75" customHeight="1">
      <c r="J89" s="5649"/>
      <c r="K89" s="5649"/>
      <c r="L89" s="5649"/>
      <c r="M89" s="5649"/>
      <c r="N89" s="5649"/>
      <c r="O89" s="5649"/>
      <c r="P89" s="5649"/>
      <c r="Q89" s="5649"/>
    </row>
    <row r="90" spans="4:18" ht="12.75" customHeight="1">
      <c r="J90" s="5649"/>
      <c r="K90" s="5649"/>
      <c r="L90" s="5649"/>
      <c r="M90" s="5649"/>
      <c r="N90" s="5649"/>
      <c r="O90" s="5649"/>
      <c r="P90" s="5649"/>
      <c r="Q90" s="5649"/>
    </row>
    <row r="91" spans="4:18" ht="14.25" customHeight="1"/>
    <row r="92" spans="4:18" ht="14.25" customHeight="1"/>
    <row r="93" spans="4:18" ht="14.25" customHeight="1">
      <c r="D93" s="2509"/>
      <c r="E93" s="2514"/>
      <c r="I93" s="1136"/>
      <c r="N93" s="1136"/>
      <c r="Q93" s="1136"/>
    </row>
    <row r="94" spans="4:18" ht="14.25" customHeight="1">
      <c r="D94" s="2509"/>
      <c r="E94" s="2514"/>
      <c r="H94" s="5649"/>
      <c r="I94" s="5649"/>
      <c r="J94" s="5649"/>
      <c r="K94" s="5649"/>
      <c r="L94" s="5649"/>
      <c r="M94" s="5649"/>
      <c r="N94" s="5649"/>
      <c r="O94" s="5649"/>
      <c r="P94" s="5649"/>
      <c r="Q94" s="5649"/>
    </row>
    <row r="95" spans="4:18" ht="14.25" customHeight="1">
      <c r="D95" s="2517"/>
      <c r="E95" s="5654"/>
      <c r="I95" s="1136"/>
      <c r="N95" s="1136"/>
      <c r="Q95" s="1136"/>
    </row>
    <row r="96" spans="4:18" ht="14.25" customHeight="1">
      <c r="H96" s="5649"/>
      <c r="I96" s="5649"/>
      <c r="J96" s="5649"/>
      <c r="K96" s="5649"/>
      <c r="L96" s="5649"/>
      <c r="M96" s="5649"/>
      <c r="N96" s="5649"/>
      <c r="O96" s="5649"/>
      <c r="P96" s="5649"/>
      <c r="Q96" s="5649"/>
    </row>
    <row r="97" spans="4:18" ht="14.25" customHeight="1">
      <c r="D97" s="2509"/>
      <c r="E97" s="2514"/>
      <c r="H97" s="5649"/>
      <c r="I97" s="5649"/>
      <c r="J97" s="5649"/>
    </row>
    <row r="98" spans="4:18" ht="14.25" customHeight="1">
      <c r="D98" s="2509"/>
      <c r="E98" s="2514"/>
      <c r="H98" s="5649"/>
      <c r="I98" s="5649"/>
      <c r="J98" s="5649"/>
      <c r="K98" s="5649"/>
      <c r="L98" s="5649"/>
      <c r="M98" s="5649"/>
      <c r="N98" s="5649"/>
      <c r="O98" s="5649"/>
      <c r="P98" s="5649"/>
      <c r="Q98" s="5649"/>
      <c r="R98" s="5649"/>
    </row>
    <row r="99" spans="4:18" ht="14.25" customHeight="1">
      <c r="D99" s="2509"/>
      <c r="E99" s="2514"/>
      <c r="H99" s="5649"/>
      <c r="I99" s="5649"/>
      <c r="J99" s="5649"/>
      <c r="K99" s="5649"/>
    </row>
    <row r="100" spans="4:18" ht="14.25" customHeight="1">
      <c r="J100" s="5649"/>
      <c r="K100" s="5649"/>
      <c r="L100" s="5649"/>
      <c r="M100" s="5649"/>
      <c r="N100" s="5649"/>
      <c r="O100" s="5649"/>
      <c r="P100" s="5649"/>
      <c r="Q100" s="5649"/>
    </row>
    <row r="101" spans="4:18" ht="14.25" customHeight="1">
      <c r="J101" s="5649"/>
      <c r="K101" s="5649"/>
      <c r="L101" s="5649"/>
      <c r="M101" s="5649"/>
      <c r="N101" s="5649"/>
      <c r="O101" s="5649"/>
      <c r="P101" s="5649"/>
      <c r="Q101" s="5649"/>
    </row>
    <row r="102" spans="4:18" ht="14.25" customHeight="1"/>
    <row r="103" spans="4:18" ht="14.25" customHeight="1">
      <c r="D103" s="2509"/>
      <c r="E103" s="2514"/>
      <c r="I103" s="1136"/>
      <c r="N103" s="1136"/>
      <c r="P103" s="1122"/>
      <c r="Q103" s="1136"/>
    </row>
    <row r="104" spans="4:18" ht="14.25" customHeight="1">
      <c r="D104" s="2509"/>
      <c r="E104" s="2514"/>
      <c r="H104" s="5649"/>
      <c r="I104" s="5649"/>
      <c r="J104" s="5649"/>
      <c r="K104" s="5649"/>
      <c r="L104" s="5649"/>
      <c r="M104" s="5649"/>
      <c r="N104" s="5649"/>
      <c r="O104" s="5649"/>
      <c r="P104" s="5649"/>
      <c r="Q104" s="5649"/>
    </row>
    <row r="105" spans="4:18" ht="14.25" customHeight="1">
      <c r="D105" s="2517"/>
      <c r="E105" s="5654"/>
      <c r="I105" s="1136"/>
      <c r="N105" s="1136"/>
      <c r="Q105" s="1136"/>
    </row>
    <row r="106" spans="4:18" ht="14.25" customHeight="1">
      <c r="H106" s="5649"/>
      <c r="I106" s="5649"/>
      <c r="J106" s="5649"/>
      <c r="K106" s="5649"/>
      <c r="L106" s="5649"/>
      <c r="M106" s="5649"/>
      <c r="N106" s="5649"/>
      <c r="O106" s="5649"/>
      <c r="P106" s="5649"/>
      <c r="Q106" s="5649"/>
    </row>
    <row r="107" spans="4:18" ht="14.25" customHeight="1">
      <c r="D107" s="2509"/>
      <c r="E107" s="2509"/>
      <c r="H107" s="5649"/>
      <c r="I107" s="5649"/>
      <c r="J107" s="5649"/>
    </row>
    <row r="108" spans="4:18" ht="14.25" customHeight="1">
      <c r="D108" s="2509"/>
      <c r="E108" s="2514"/>
      <c r="H108" s="5649"/>
      <c r="I108" s="5649"/>
      <c r="J108" s="5649"/>
      <c r="K108" s="5649"/>
      <c r="L108" s="5649"/>
      <c r="M108" s="5649"/>
      <c r="N108" s="5649"/>
      <c r="O108" s="5649"/>
      <c r="P108" s="5649"/>
      <c r="Q108" s="5649"/>
      <c r="R108" s="5649"/>
    </row>
    <row r="109" spans="4:18" ht="14.25" customHeight="1">
      <c r="D109" s="2509"/>
      <c r="E109" s="2514"/>
      <c r="H109" s="5649"/>
      <c r="I109" s="5649"/>
      <c r="J109" s="5649"/>
      <c r="K109" s="5649"/>
    </row>
    <row r="110" spans="4:18" ht="14.25" customHeight="1">
      <c r="J110" s="5649"/>
      <c r="K110" s="5649"/>
      <c r="L110" s="5649"/>
      <c r="M110" s="5649"/>
      <c r="N110" s="5649"/>
      <c r="O110" s="5649"/>
      <c r="P110" s="5649"/>
      <c r="Q110" s="5649"/>
      <c r="R110" s="5649"/>
    </row>
    <row r="111" spans="4:18" ht="14.25" customHeight="1">
      <c r="J111" s="5649"/>
      <c r="K111" s="5649"/>
      <c r="L111" s="5649"/>
      <c r="M111" s="5649"/>
      <c r="N111" s="5649"/>
      <c r="O111" s="5649"/>
      <c r="P111" s="5649"/>
      <c r="Q111" s="5649"/>
      <c r="R111" s="5649"/>
    </row>
    <row r="112" spans="4:18" ht="14.25" customHeight="1">
      <c r="D112" s="2509"/>
      <c r="E112" s="2514"/>
      <c r="I112" s="1136"/>
      <c r="N112" s="1136"/>
      <c r="P112" s="1122"/>
      <c r="Q112" s="1136"/>
    </row>
    <row r="113" spans="4:18" ht="14.25" customHeight="1">
      <c r="D113" s="2509"/>
      <c r="E113" s="2514"/>
      <c r="H113" s="5649"/>
      <c r="I113" s="5649"/>
      <c r="J113" s="5649"/>
      <c r="K113" s="5649"/>
      <c r="L113" s="5649"/>
      <c r="M113" s="5649"/>
      <c r="N113" s="5649"/>
      <c r="O113" s="5649"/>
      <c r="P113" s="5649"/>
      <c r="Q113" s="5649"/>
    </row>
    <row r="114" spans="4:18" ht="14.25" customHeight="1">
      <c r="D114" s="2517"/>
      <c r="E114" s="5654"/>
      <c r="I114" s="1136"/>
      <c r="N114" s="1136"/>
      <c r="Q114" s="1136"/>
    </row>
    <row r="115" spans="4:18" ht="14.25" customHeight="1">
      <c r="H115" s="5649"/>
      <c r="I115" s="5649"/>
      <c r="J115" s="5649"/>
      <c r="K115" s="5649"/>
      <c r="L115" s="5649"/>
      <c r="M115" s="5649"/>
      <c r="N115" s="5649"/>
      <c r="O115" s="5649"/>
      <c r="P115" s="5649"/>
      <c r="Q115" s="5649"/>
    </row>
    <row r="116" spans="4:18" ht="14.25" customHeight="1">
      <c r="D116" s="2509"/>
      <c r="E116" s="2514"/>
      <c r="H116" s="5649"/>
      <c r="I116" s="5649"/>
      <c r="J116" s="5649"/>
    </row>
    <row r="117" spans="4:18" ht="14.25" customHeight="1">
      <c r="D117" s="2509"/>
      <c r="E117" s="2514"/>
      <c r="H117" s="5649"/>
      <c r="I117" s="5649"/>
      <c r="J117" s="5649"/>
      <c r="K117" s="5649"/>
      <c r="L117" s="5649"/>
      <c r="M117" s="5649"/>
      <c r="N117" s="5649"/>
      <c r="O117" s="5649"/>
      <c r="P117" s="5649"/>
      <c r="Q117" s="5649"/>
      <c r="R117" s="5649"/>
    </row>
    <row r="118" spans="4:18" ht="14.25" customHeight="1">
      <c r="D118" s="2509"/>
      <c r="E118" s="2514"/>
      <c r="H118" s="5649"/>
      <c r="I118" s="5649"/>
      <c r="J118" s="5649"/>
      <c r="K118" s="5649"/>
    </row>
    <row r="119" spans="4:18" ht="14.25" customHeight="1">
      <c r="J119" s="5649"/>
      <c r="K119" s="5649"/>
      <c r="L119" s="5649"/>
      <c r="M119" s="5649"/>
      <c r="N119" s="5649"/>
      <c r="O119" s="5649"/>
      <c r="P119" s="5649"/>
      <c r="Q119" s="5649"/>
    </row>
    <row r="120" spans="4:18" ht="14.25" customHeight="1">
      <c r="J120" s="5649"/>
      <c r="K120" s="5649"/>
      <c r="L120" s="5649"/>
      <c r="M120" s="5649"/>
      <c r="N120" s="5649"/>
      <c r="O120" s="5649"/>
      <c r="P120" s="5649"/>
      <c r="Q120" s="5649"/>
    </row>
    <row r="121" spans="4:18" ht="14.25" customHeight="1">
      <c r="D121" s="2509"/>
      <c r="E121" s="2514"/>
      <c r="I121" s="1136"/>
      <c r="N121" s="1136"/>
      <c r="P121" s="1122"/>
      <c r="Q121" s="1136"/>
    </row>
    <row r="122" spans="4:18" ht="14.25" customHeight="1">
      <c r="D122" s="2509"/>
      <c r="E122" s="2509"/>
      <c r="H122" s="5649"/>
      <c r="I122" s="5649"/>
      <c r="J122" s="5649"/>
      <c r="K122" s="5649"/>
      <c r="L122" s="5649"/>
      <c r="M122" s="5649"/>
      <c r="N122" s="5649"/>
      <c r="O122" s="5649"/>
      <c r="P122" s="5649"/>
      <c r="Q122" s="5649"/>
    </row>
    <row r="123" spans="4:18" ht="14.25" customHeight="1">
      <c r="D123" s="2517"/>
      <c r="E123" s="5654"/>
      <c r="I123" s="1136"/>
      <c r="N123" s="1136"/>
      <c r="Q123" s="1136"/>
    </row>
    <row r="124" spans="4:18" ht="14.25" customHeight="1">
      <c r="H124" s="5649"/>
      <c r="I124" s="5649"/>
      <c r="J124" s="5649"/>
      <c r="K124" s="5649"/>
      <c r="L124" s="5649"/>
      <c r="M124" s="5649"/>
      <c r="N124" s="5649"/>
      <c r="O124" s="5649"/>
      <c r="P124" s="5649"/>
      <c r="Q124" s="5649"/>
    </row>
    <row r="125" spans="4:18" ht="14.25" customHeight="1">
      <c r="D125" s="2509"/>
      <c r="E125" s="2514"/>
      <c r="H125" s="5649"/>
      <c r="I125" s="5649"/>
      <c r="J125" s="5649"/>
    </row>
    <row r="126" spans="4:18" ht="14.25" customHeight="1">
      <c r="D126" s="2509"/>
      <c r="E126" s="2514"/>
      <c r="H126" s="5649"/>
      <c r="I126" s="5649"/>
      <c r="J126" s="5649"/>
      <c r="K126" s="5649"/>
      <c r="L126" s="5649"/>
      <c r="M126" s="5649"/>
      <c r="N126" s="5649"/>
      <c r="O126" s="5649"/>
      <c r="P126" s="5649"/>
      <c r="Q126" s="5649"/>
      <c r="R126" s="5649"/>
    </row>
    <row r="127" spans="4:18" ht="14.25" customHeight="1">
      <c r="D127" s="2509"/>
      <c r="E127" s="2514"/>
      <c r="H127" s="5649"/>
      <c r="I127" s="5649"/>
      <c r="J127" s="5649"/>
      <c r="K127" s="5649"/>
    </row>
    <row r="128" spans="4:18" ht="14.25" customHeight="1">
      <c r="J128" s="5649"/>
      <c r="K128" s="5649"/>
      <c r="L128" s="5649"/>
      <c r="M128" s="5649"/>
      <c r="N128" s="5649"/>
      <c r="O128" s="5649"/>
      <c r="P128" s="5649"/>
      <c r="Q128" s="5649"/>
    </row>
    <row r="129" spans="10:17" ht="14.25" customHeight="1">
      <c r="J129" s="5649"/>
      <c r="K129" s="5649"/>
      <c r="L129" s="5649"/>
      <c r="M129" s="5649"/>
      <c r="N129" s="5649"/>
      <c r="O129" s="5649"/>
      <c r="P129" s="5649"/>
      <c r="Q129" s="5649"/>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6"/>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68" customWidth="1"/>
    <col min="2" max="27" width="3.625" style="368" customWidth="1"/>
    <col min="28" max="28" width="9" style="368" customWidth="1"/>
    <col min="29" max="16384" width="9" style="368"/>
  </cols>
  <sheetData>
    <row r="1" spans="1:27" ht="16.5" customHeight="1">
      <c r="A1" s="2395" t="s">
        <v>85</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row>
    <row r="2" spans="1:27"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row>
    <row r="3" spans="1:27" ht="16.5" customHeight="1">
      <c r="A3" s="2395" t="s">
        <v>4148</v>
      </c>
      <c r="B3" s="2395"/>
      <c r="C3" s="2395"/>
      <c r="D3" s="2395"/>
      <c r="E3" s="2395"/>
      <c r="F3" s="2395"/>
      <c r="G3" s="2395"/>
      <c r="H3" s="2395"/>
      <c r="I3" s="2395"/>
      <c r="J3" s="2395"/>
      <c r="K3" s="2395"/>
      <c r="L3" s="2395"/>
      <c r="M3" s="2395"/>
      <c r="N3" s="2395"/>
      <c r="O3" s="2395"/>
      <c r="P3" s="2395"/>
      <c r="Q3" s="2395"/>
      <c r="R3" s="2395"/>
      <c r="S3" s="2395"/>
      <c r="T3" s="2395"/>
      <c r="U3" s="2395"/>
      <c r="V3" s="2395"/>
      <c r="W3" s="2395"/>
      <c r="X3" s="2395"/>
      <c r="Y3" s="2395"/>
      <c r="Z3" s="2395"/>
      <c r="AA3" s="2395"/>
    </row>
    <row r="4" spans="1:27" ht="16.5"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row>
    <row r="5" spans="1:27" ht="22.5" customHeight="1">
      <c r="A5" s="370" t="s">
        <v>4149</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row>
    <row r="6" spans="1:27" ht="32.1" customHeight="1">
      <c r="A6" s="1262" t="s">
        <v>3645</v>
      </c>
      <c r="B6" s="374"/>
      <c r="C6" s="374"/>
      <c r="D6" s="374"/>
      <c r="E6" s="1263"/>
      <c r="F6" s="5657" t="str">
        <f>cst_wskakunin_BUILD__address</f>
        <v>埼玉県さいたま市浦和区仲町</v>
      </c>
      <c r="G6" s="5657"/>
      <c r="H6" s="5657"/>
      <c r="I6" s="5657"/>
      <c r="J6" s="5657"/>
      <c r="K6" s="5657"/>
      <c r="L6" s="5657"/>
      <c r="M6" s="5657"/>
      <c r="N6" s="5657"/>
      <c r="O6" s="5657"/>
      <c r="P6" s="5657"/>
      <c r="Q6" s="5657"/>
      <c r="R6" s="5657"/>
      <c r="S6" s="5657"/>
      <c r="T6" s="5657"/>
      <c r="U6" s="5657"/>
      <c r="V6" s="5657"/>
      <c r="W6" s="5657"/>
      <c r="X6" s="5657"/>
      <c r="Y6" s="5657"/>
      <c r="Z6" s="5657"/>
      <c r="AA6" s="5658"/>
    </row>
    <row r="7" spans="1:27" ht="32.1" customHeight="1">
      <c r="A7" s="1262" t="s">
        <v>3646</v>
      </c>
      <c r="B7" s="370"/>
      <c r="C7" s="370"/>
      <c r="D7" s="370"/>
      <c r="E7" s="1264"/>
      <c r="F7" s="5655" t="str">
        <f>cst_wskakunin_SHIKITI_MENSEKI_1_TOTAL</f>
        <v/>
      </c>
      <c r="G7" s="5655"/>
      <c r="H7" s="5655"/>
      <c r="I7" s="5655"/>
      <c r="J7" s="5655"/>
      <c r="K7" s="5655"/>
      <c r="L7" s="1265" t="s">
        <v>114</v>
      </c>
      <c r="M7" s="1264"/>
      <c r="N7" s="1264"/>
      <c r="O7" s="1264"/>
      <c r="P7" s="1264"/>
      <c r="Q7" s="1264"/>
      <c r="R7" s="1264"/>
      <c r="S7" s="1264"/>
      <c r="T7" s="1264"/>
      <c r="U7" s="1264"/>
      <c r="V7" s="1264"/>
      <c r="W7" s="1264"/>
      <c r="X7" s="1264"/>
      <c r="Y7" s="1264"/>
      <c r="Z7" s="1264"/>
      <c r="AA7" s="1266"/>
    </row>
    <row r="8" spans="1:27" ht="32.1" customHeight="1">
      <c r="A8" s="1262" t="s">
        <v>4150</v>
      </c>
      <c r="B8" s="374"/>
      <c r="C8" s="374"/>
      <c r="D8" s="374"/>
      <c r="E8" s="1264"/>
      <c r="F8" s="5655" t="str">
        <f>IF(cst_wsjob_JOB_INPUT_VERSION="","",IF(cst_wsjob_JOB_INPUT_VERSION&gt;=6,cst_wskakunin_KENTIKU_MENSEKI_ZENTAI_SHINSEI,cst_wskakunin_KENTIKU_MENSEKI_SHINSEI))</f>
        <v/>
      </c>
      <c r="G8" s="5655"/>
      <c r="H8" s="5655"/>
      <c r="I8" s="5655"/>
      <c r="J8" s="5655"/>
      <c r="K8" s="5655"/>
      <c r="L8" s="1265" t="s">
        <v>114</v>
      </c>
      <c r="M8" s="1264"/>
      <c r="N8" s="1264"/>
      <c r="O8" s="1264"/>
      <c r="P8" s="1264"/>
      <c r="Q8" s="1264"/>
      <c r="R8" s="1264"/>
      <c r="S8" s="1264"/>
      <c r="T8" s="1264"/>
      <c r="U8" s="1264"/>
      <c r="V8" s="1264"/>
      <c r="W8" s="1264"/>
      <c r="X8" s="1264"/>
      <c r="Y8" s="1264"/>
      <c r="Z8" s="1264"/>
      <c r="AA8" s="1266"/>
    </row>
    <row r="9" spans="1:27" ht="32.1" customHeight="1">
      <c r="A9" s="1262" t="s">
        <v>4151</v>
      </c>
      <c r="B9" s="374"/>
      <c r="C9" s="374"/>
      <c r="D9" s="374"/>
      <c r="E9" s="1264"/>
      <c r="F9" s="5655" t="str">
        <f>cst_wskakunin_NOBE_MENSEKI_JYUTAKU_SHINSEI</f>
        <v/>
      </c>
      <c r="G9" s="5655"/>
      <c r="H9" s="5655"/>
      <c r="I9" s="5655"/>
      <c r="J9" s="5655"/>
      <c r="K9" s="5655"/>
      <c r="L9" s="1265" t="s">
        <v>114</v>
      </c>
      <c r="M9" s="1264"/>
      <c r="N9" s="1264"/>
      <c r="O9" s="1264"/>
      <c r="P9" s="1264"/>
      <c r="Q9" s="1264"/>
      <c r="R9" s="1264"/>
      <c r="S9" s="1264"/>
      <c r="T9" s="1264"/>
      <c r="U9" s="1264"/>
      <c r="V9" s="1264"/>
      <c r="W9" s="1264"/>
      <c r="X9" s="1264"/>
      <c r="Y9" s="1264"/>
      <c r="Z9" s="1264"/>
      <c r="AA9" s="1266"/>
    </row>
    <row r="10" spans="1:27" ht="32.1" customHeight="1">
      <c r="A10" s="389" t="s">
        <v>4152</v>
      </c>
      <c r="B10" s="452"/>
      <c r="C10" s="452"/>
      <c r="D10" s="452"/>
      <c r="G10" s="1267" t="s">
        <v>3647</v>
      </c>
      <c r="H10" s="1268"/>
      <c r="I10" s="5659" t="str">
        <f>cst_wskakunin_KAISU_TIJYOU_SHINSEI</f>
        <v/>
      </c>
      <c r="J10" s="5659"/>
      <c r="K10" s="5659"/>
      <c r="L10" s="1269" t="s">
        <v>481</v>
      </c>
      <c r="M10" s="1267"/>
      <c r="N10" s="1267" t="s">
        <v>4106</v>
      </c>
      <c r="O10" s="1267"/>
      <c r="P10" s="5660">
        <f>cst_wskakunin_KAISU_TIKA_SHINSEI__zero</f>
        <v>0</v>
      </c>
      <c r="Q10" s="5660"/>
      <c r="R10" s="5660"/>
      <c r="S10" s="1269" t="s">
        <v>481</v>
      </c>
      <c r="V10" s="1268"/>
      <c r="W10" s="1268"/>
      <c r="X10" s="1268"/>
      <c r="Y10" s="1268"/>
      <c r="Z10" s="1268"/>
      <c r="AA10" s="1270"/>
    </row>
    <row r="11" spans="1:27" ht="32.1" customHeight="1">
      <c r="A11" s="1262" t="s">
        <v>4153</v>
      </c>
      <c r="B11" s="374"/>
      <c r="C11" s="374"/>
      <c r="D11" s="374"/>
      <c r="E11" s="374"/>
      <c r="F11" s="374"/>
      <c r="G11" s="1271" t="s">
        <v>139</v>
      </c>
      <c r="H11" s="1272" t="s">
        <v>4154</v>
      </c>
      <c r="I11" s="1272"/>
      <c r="J11" s="1272"/>
      <c r="K11" s="1272"/>
      <c r="L11" s="1272"/>
      <c r="M11" s="1271" t="s">
        <v>139</v>
      </c>
      <c r="N11" s="1272" t="s">
        <v>4155</v>
      </c>
      <c r="O11" s="1273"/>
      <c r="P11" s="1273"/>
      <c r="Q11" s="1274"/>
      <c r="R11" s="1274"/>
      <c r="S11" s="1274"/>
      <c r="T11" s="1274"/>
      <c r="U11" s="1265"/>
      <c r="V11" s="1264"/>
      <c r="W11" s="1264"/>
      <c r="X11" s="1264"/>
      <c r="Y11" s="1264"/>
      <c r="Z11" s="1264"/>
      <c r="AA11" s="1266"/>
    </row>
    <row r="12" spans="1:27" ht="32.1" customHeight="1">
      <c r="A12" s="390" t="s">
        <v>4156</v>
      </c>
      <c r="B12" s="370"/>
      <c r="C12" s="370"/>
      <c r="D12" s="370"/>
      <c r="G12" s="1275" t="s">
        <v>139</v>
      </c>
      <c r="H12" s="387" t="s">
        <v>472</v>
      </c>
      <c r="J12" s="1275" t="s">
        <v>139</v>
      </c>
      <c r="K12" s="370" t="s">
        <v>473</v>
      </c>
      <c r="L12" s="1276"/>
      <c r="M12" s="1275" t="s">
        <v>139</v>
      </c>
      <c r="N12" s="370" t="s">
        <v>474</v>
      </c>
      <c r="O12" s="1277"/>
      <c r="P12" s="1277"/>
      <c r="Q12" s="1278"/>
      <c r="R12" s="1278"/>
      <c r="S12" s="1278"/>
      <c r="T12" s="1278"/>
      <c r="U12" s="1279"/>
      <c r="V12" s="1138"/>
      <c r="W12" s="1138"/>
      <c r="X12" s="1138"/>
      <c r="Y12" s="1138"/>
      <c r="Z12" s="1138"/>
      <c r="AA12" s="1139"/>
    </row>
    <row r="13" spans="1:27" ht="32.1" customHeight="1">
      <c r="A13" s="1262" t="s">
        <v>3648</v>
      </c>
      <c r="B13" s="374"/>
      <c r="C13" s="374"/>
      <c r="D13" s="374"/>
      <c r="E13" s="1264"/>
      <c r="F13" s="5661" t="str">
        <f>cst_wskakunin_KOUZOU1</f>
        <v/>
      </c>
      <c r="G13" s="5661"/>
      <c r="H13" s="5661"/>
      <c r="I13" s="5661"/>
      <c r="J13" s="5661"/>
      <c r="K13" s="5661"/>
      <c r="L13" s="395"/>
      <c r="M13" s="374"/>
      <c r="N13" s="2820" t="s">
        <v>641</v>
      </c>
      <c r="O13" s="2820"/>
      <c r="P13" s="5661" t="str">
        <f>cst_wskakunin_KOUZOU2</f>
        <v/>
      </c>
      <c r="Q13" s="5661"/>
      <c r="R13" s="5661"/>
      <c r="S13" s="5661"/>
      <c r="T13" s="5661"/>
      <c r="U13" s="5661"/>
      <c r="V13" s="395"/>
      <c r="W13" s="1264"/>
      <c r="Y13" s="1264"/>
      <c r="Z13" s="1264"/>
      <c r="AA13" s="1266"/>
    </row>
    <row r="14" spans="1:27" ht="32.1" customHeight="1">
      <c r="A14" s="1262" t="s">
        <v>4157</v>
      </c>
      <c r="B14" s="374"/>
      <c r="C14" s="374"/>
      <c r="D14" s="374"/>
      <c r="E14" s="1274"/>
      <c r="F14" s="1274"/>
      <c r="G14" s="1264"/>
      <c r="H14" s="1264"/>
      <c r="I14" s="1264"/>
      <c r="J14" s="5662" t="s">
        <v>140</v>
      </c>
      <c r="K14" s="5662"/>
      <c r="L14" s="374" t="s">
        <v>4158</v>
      </c>
      <c r="M14" s="374"/>
      <c r="N14" s="395"/>
      <c r="O14" s="395"/>
      <c r="P14" s="1274"/>
      <c r="Q14" s="1274"/>
      <c r="R14" s="1274"/>
      <c r="S14" s="1274"/>
      <c r="T14" s="1274"/>
      <c r="U14" s="1274"/>
      <c r="V14" s="1274"/>
      <c r="W14" s="1274"/>
      <c r="X14" s="374"/>
      <c r="Y14" s="1264"/>
      <c r="Z14" s="1264"/>
      <c r="AA14" s="1266"/>
    </row>
    <row r="15" spans="1:27" ht="32.1" customHeight="1">
      <c r="A15" s="1262" t="s">
        <v>4159</v>
      </c>
      <c r="B15" s="374"/>
      <c r="C15" s="374"/>
      <c r="D15" s="374"/>
      <c r="E15" s="374"/>
      <c r="F15" s="374"/>
      <c r="G15" s="374"/>
      <c r="H15" s="374"/>
      <c r="I15" s="5656" t="str">
        <f>IF(cst_wskakunin_KOUJI_TYAKUSYU_YOTEI_DATE="","令和",cst_wskakunin_KOUJI_TYAKUSYU_YOTEI_DATE)</f>
        <v>令和</v>
      </c>
      <c r="J15" s="5656"/>
      <c r="K15" s="1316" t="str">
        <f>cst_wskakunin_KOUJI_TYAKUSYU_YOTEI_DATE</f>
        <v/>
      </c>
      <c r="L15" s="1280" t="s">
        <v>477</v>
      </c>
      <c r="M15" s="1315" t="str">
        <f>cst_wskakunin_KOUJI_TYAKUSYU_YOTEI_DATE</f>
        <v/>
      </c>
      <c r="N15" s="1280" t="s">
        <v>5</v>
      </c>
      <c r="O15" s="1314" t="str">
        <f>cst_wskakunin_KOUJI_TYAKUSYU_YOTEI_DATE</f>
        <v/>
      </c>
      <c r="P15" s="1280" t="s">
        <v>478</v>
      </c>
      <c r="Q15" s="374"/>
      <c r="R15" s="374"/>
      <c r="S15" s="374"/>
      <c r="T15" s="374"/>
      <c r="U15" s="374"/>
      <c r="V15" s="374"/>
      <c r="W15" s="374"/>
      <c r="X15" s="374"/>
      <c r="Y15" s="374"/>
      <c r="Z15" s="374"/>
      <c r="AA15" s="1281"/>
    </row>
    <row r="16" spans="1:27" ht="32.1" customHeight="1">
      <c r="A16" s="390" t="s">
        <v>4160</v>
      </c>
      <c r="B16" s="370"/>
      <c r="C16" s="370"/>
      <c r="D16" s="370"/>
      <c r="E16" s="370"/>
      <c r="F16" s="370"/>
      <c r="G16" s="370"/>
      <c r="H16" s="370"/>
      <c r="I16" s="5656" t="str">
        <f>IF(cst_wskakunin_KOUJI_KANRYOU_YOTEI_DATE="","令和",cst_wskakunin_KOUJI_KANRYOU_YOTEI_DATE)</f>
        <v>令和</v>
      </c>
      <c r="J16" s="5656"/>
      <c r="K16" s="1316" t="str">
        <f>cst_wskakunin_KOUJI_KANRYOU_YOTEI_DATE</f>
        <v/>
      </c>
      <c r="L16" s="1282" t="s">
        <v>477</v>
      </c>
      <c r="M16" s="1318" t="str">
        <f>cst_wskakunin_KOUJI_KANRYOU_YOTEI_DATE</f>
        <v/>
      </c>
      <c r="N16" s="1282" t="s">
        <v>5</v>
      </c>
      <c r="O16" s="1317" t="str">
        <f>cst_wskakunin_KOUJI_KANRYOU_YOTEI_DATE</f>
        <v/>
      </c>
      <c r="P16" s="1282" t="s">
        <v>478</v>
      </c>
      <c r="Q16" s="370"/>
      <c r="R16" s="370"/>
      <c r="S16" s="370"/>
      <c r="T16" s="370"/>
      <c r="U16" s="370"/>
      <c r="V16" s="370"/>
      <c r="W16" s="370"/>
      <c r="X16" s="370"/>
      <c r="Y16" s="370"/>
      <c r="Z16" s="370"/>
      <c r="AA16" s="443"/>
    </row>
    <row r="17" spans="1:27" ht="32.1" customHeight="1">
      <c r="A17" s="391" t="s">
        <v>4161</v>
      </c>
      <c r="E17" s="2903"/>
      <c r="F17" s="2903"/>
      <c r="G17" s="2903"/>
      <c r="H17" s="2903"/>
      <c r="I17" s="2903"/>
      <c r="J17" s="2903"/>
      <c r="K17" s="2903"/>
      <c r="L17" s="2903"/>
      <c r="M17" s="2903"/>
      <c r="N17" s="2903"/>
      <c r="O17" s="2903"/>
      <c r="P17" s="2903"/>
      <c r="Q17" s="2903"/>
      <c r="R17" s="2903"/>
      <c r="S17" s="2903"/>
      <c r="T17" s="2903"/>
      <c r="U17" s="2903"/>
      <c r="V17" s="2903"/>
      <c r="W17" s="2903"/>
      <c r="X17" s="2903"/>
      <c r="Y17" s="2903"/>
      <c r="Z17" s="2903"/>
      <c r="AA17" s="2904"/>
    </row>
    <row r="18" spans="1:27" ht="32.1" customHeight="1">
      <c r="A18" s="390"/>
      <c r="B18" s="370"/>
      <c r="C18" s="370"/>
      <c r="D18" s="370"/>
      <c r="E18" s="2885"/>
      <c r="F18" s="2885"/>
      <c r="G18" s="2885"/>
      <c r="H18" s="2885"/>
      <c r="I18" s="2885"/>
      <c r="J18" s="2885"/>
      <c r="K18" s="2885"/>
      <c r="L18" s="2885"/>
      <c r="M18" s="2885"/>
      <c r="N18" s="2885"/>
      <c r="O18" s="2885"/>
      <c r="P18" s="2885"/>
      <c r="Q18" s="2885"/>
      <c r="R18" s="2885"/>
      <c r="S18" s="2885"/>
      <c r="T18" s="2885"/>
      <c r="U18" s="2885"/>
      <c r="V18" s="2885"/>
      <c r="W18" s="2885"/>
      <c r="X18" s="2885"/>
      <c r="Y18" s="2885"/>
      <c r="Z18" s="2885"/>
      <c r="AA18" s="2886"/>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6"/>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68" customWidth="1"/>
    <col min="2" max="2" width="4.625" style="368" customWidth="1"/>
    <col min="3" max="12" width="3.125" style="368" customWidth="1"/>
    <col min="13" max="13" width="3.625" style="368" customWidth="1"/>
    <col min="14" max="14" width="2.625" style="368" customWidth="1"/>
    <col min="15" max="16" width="3.125" style="368" customWidth="1"/>
    <col min="17" max="17" width="3.625" style="368" customWidth="1"/>
    <col min="18" max="18" width="3.125" style="368" customWidth="1"/>
    <col min="19" max="19" width="3.25" style="368" customWidth="1"/>
    <col min="20" max="20" width="2.625" style="368" customWidth="1"/>
    <col min="21" max="24" width="3.25" style="368" customWidth="1"/>
    <col min="25" max="25" width="3.625" style="368" customWidth="1"/>
    <col min="26" max="26" width="2.625" style="368" customWidth="1"/>
    <col min="27" max="27" width="3.125" style="368" customWidth="1"/>
    <col min="28" max="28" width="4.375" style="368" customWidth="1"/>
    <col min="29" max="29" width="9" style="368" customWidth="1"/>
    <col min="30" max="16384" width="9" style="368"/>
  </cols>
  <sheetData>
    <row r="1" spans="1:28" ht="17.25" customHeight="1">
      <c r="A1" s="2395" t="s">
        <v>101</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row>
    <row r="2" spans="1:28" ht="17.2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row>
    <row r="3" spans="1:28" ht="17.25" customHeight="1">
      <c r="A3" s="389" t="s">
        <v>4023</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3"/>
    </row>
    <row r="4" spans="1:28" ht="17.25" customHeight="1">
      <c r="A4" s="391"/>
      <c r="F4" s="1133"/>
      <c r="G4" s="1133"/>
      <c r="H4" s="1133"/>
      <c r="I4" s="1133"/>
      <c r="J4" s="1133"/>
      <c r="K4" s="1133"/>
      <c r="L4" s="1133"/>
      <c r="AB4" s="442"/>
    </row>
    <row r="5" spans="1:28" ht="17.25" customHeight="1">
      <c r="A5" s="391"/>
      <c r="E5" s="369"/>
      <c r="H5" s="1133"/>
      <c r="I5" s="1133"/>
      <c r="J5" s="1133"/>
      <c r="K5" s="1133"/>
      <c r="L5" s="1133"/>
      <c r="N5" s="1134"/>
      <c r="O5" s="1134"/>
      <c r="P5" s="1134"/>
      <c r="Q5" s="1134"/>
      <c r="R5" s="1134"/>
      <c r="S5" s="1134"/>
      <c r="T5" s="1134"/>
      <c r="U5" s="1134"/>
      <c r="V5" s="1134"/>
      <c r="W5" s="1134"/>
      <c r="X5" s="1134"/>
      <c r="Y5" s="1134"/>
      <c r="Z5" s="1134"/>
      <c r="AA5" s="1134"/>
      <c r="AB5" s="1135"/>
    </row>
    <row r="6" spans="1:28" ht="17.25" customHeight="1">
      <c r="A6" s="391"/>
      <c r="E6" s="369"/>
      <c r="H6" s="1133"/>
      <c r="I6" s="1133"/>
      <c r="J6" s="1133"/>
      <c r="K6" s="1133"/>
      <c r="L6" s="1133"/>
      <c r="N6" s="1134"/>
      <c r="O6" s="1134"/>
      <c r="P6" s="1134"/>
      <c r="Q6" s="1134"/>
      <c r="R6" s="1134"/>
      <c r="S6" s="1134"/>
      <c r="T6" s="1134"/>
      <c r="U6" s="1134"/>
      <c r="V6" s="1134"/>
      <c r="W6" s="1134"/>
      <c r="X6" s="1134"/>
      <c r="Y6" s="1134"/>
      <c r="Z6" s="1134"/>
      <c r="AA6" s="1134"/>
      <c r="AB6" s="1135"/>
    </row>
    <row r="7" spans="1:28" ht="17.25" customHeight="1">
      <c r="A7" s="391"/>
      <c r="E7" s="369"/>
      <c r="H7" s="1133"/>
      <c r="I7" s="1133"/>
      <c r="J7" s="1133"/>
      <c r="K7" s="1133"/>
      <c r="L7" s="1133"/>
      <c r="N7" s="1134"/>
      <c r="O7" s="1134"/>
      <c r="P7" s="1134"/>
      <c r="Q7" s="1134"/>
      <c r="R7" s="1134"/>
      <c r="S7" s="1134"/>
      <c r="T7" s="1134"/>
      <c r="U7" s="1134"/>
      <c r="V7" s="1134"/>
      <c r="W7" s="1134"/>
      <c r="X7" s="1134"/>
      <c r="Y7" s="1134"/>
      <c r="Z7" s="1134"/>
      <c r="AA7" s="1134"/>
      <c r="AB7" s="1135"/>
    </row>
    <row r="8" spans="1:28" ht="17.25" customHeight="1">
      <c r="A8" s="391"/>
      <c r="E8" s="369"/>
      <c r="H8" s="1133"/>
      <c r="I8" s="1133"/>
      <c r="J8" s="1133"/>
      <c r="K8" s="1133"/>
      <c r="L8" s="1133"/>
      <c r="N8" s="1134"/>
      <c r="O8" s="1134"/>
      <c r="P8" s="1134"/>
      <c r="Q8" s="1134"/>
      <c r="R8" s="1134"/>
      <c r="S8" s="1134"/>
      <c r="T8" s="1134"/>
      <c r="U8" s="1134"/>
      <c r="V8" s="1134"/>
      <c r="W8" s="1134"/>
      <c r="X8" s="1134"/>
      <c r="Y8" s="1134"/>
      <c r="Z8" s="1134"/>
      <c r="AA8" s="1134"/>
      <c r="AB8" s="1135"/>
    </row>
    <row r="9" spans="1:28" ht="17.25" customHeight="1">
      <c r="A9" s="391"/>
      <c r="E9" s="369"/>
      <c r="H9" s="1133"/>
      <c r="I9" s="1133"/>
      <c r="J9" s="1133"/>
      <c r="K9" s="1133"/>
      <c r="L9" s="1133"/>
      <c r="N9" s="1134"/>
      <c r="O9" s="1134"/>
      <c r="P9" s="1134"/>
      <c r="Q9" s="1134"/>
      <c r="R9" s="1134"/>
      <c r="S9" s="1134"/>
      <c r="T9" s="1134"/>
      <c r="U9" s="1134"/>
      <c r="V9" s="1134"/>
      <c r="W9" s="1134"/>
      <c r="X9" s="1134"/>
      <c r="Y9" s="1134"/>
      <c r="Z9" s="1134"/>
      <c r="AA9" s="1134"/>
      <c r="AB9" s="1135"/>
    </row>
    <row r="10" spans="1:28" ht="17.25" customHeight="1">
      <c r="A10" s="391"/>
      <c r="AB10" s="442"/>
    </row>
    <row r="11" spans="1:28" ht="17.25" customHeight="1">
      <c r="A11" s="391"/>
      <c r="C11" s="1136"/>
      <c r="F11" s="1136"/>
      <c r="I11" s="1136"/>
      <c r="L11" s="1136"/>
      <c r="O11" s="1136"/>
      <c r="S11" s="1136"/>
      <c r="X11" s="1136"/>
      <c r="AB11" s="442"/>
    </row>
    <row r="12" spans="1:28" ht="17.25" customHeight="1">
      <c r="A12" s="391"/>
      <c r="E12" s="1127"/>
      <c r="F12" s="1127"/>
      <c r="G12" s="1127"/>
      <c r="H12" s="1127"/>
      <c r="I12" s="1127"/>
      <c r="N12" s="1127"/>
      <c r="O12" s="1127"/>
      <c r="P12" s="1127"/>
      <c r="Q12" s="1127"/>
      <c r="R12" s="1127"/>
      <c r="AB12" s="442"/>
    </row>
    <row r="13" spans="1:28" ht="17.25" customHeight="1">
      <c r="A13" s="391"/>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37"/>
    </row>
    <row r="14" spans="1:28" ht="17.25" customHeight="1">
      <c r="A14" s="391"/>
      <c r="C14" s="1136"/>
      <c r="H14" s="1136"/>
      <c r="I14" s="1134"/>
      <c r="J14" s="1127"/>
      <c r="K14" s="1127"/>
      <c r="L14" s="1127"/>
      <c r="M14" s="1127"/>
      <c r="O14" s="1136"/>
      <c r="P14" s="1134"/>
      <c r="R14" s="1127"/>
      <c r="S14" s="1127"/>
      <c r="T14" s="1127"/>
      <c r="V14" s="1136"/>
      <c r="W14" s="1134"/>
      <c r="Z14" s="1127"/>
      <c r="AA14" s="1127"/>
      <c r="AB14" s="1137"/>
    </row>
    <row r="15" spans="1:28" ht="17.25" customHeight="1">
      <c r="A15" s="391"/>
      <c r="C15" s="1136"/>
      <c r="G15" s="1136"/>
      <c r="H15" s="1134"/>
      <c r="J15" s="1136"/>
      <c r="L15" s="1127"/>
      <c r="M15" s="1127"/>
      <c r="N15" s="1127"/>
      <c r="O15" s="1136"/>
      <c r="P15" s="1136"/>
      <c r="R15" s="1127"/>
      <c r="S15" s="1127"/>
      <c r="T15" s="1127"/>
      <c r="U15" s="1127"/>
      <c r="V15" s="1136"/>
      <c r="W15" s="1134"/>
      <c r="Z15" s="1136"/>
      <c r="AA15" s="1134"/>
      <c r="AB15" s="1137"/>
    </row>
    <row r="16" spans="1:28" ht="17.25" customHeight="1">
      <c r="A16" s="391"/>
      <c r="AB16" s="442"/>
    </row>
    <row r="17" spans="1:28" ht="17.25" customHeight="1">
      <c r="A17" s="391"/>
      <c r="J17" s="1127"/>
      <c r="K17" s="1127"/>
      <c r="L17" s="1127"/>
      <c r="AB17" s="442"/>
    </row>
    <row r="18" spans="1:28" ht="17.25" customHeight="1">
      <c r="A18" s="391"/>
      <c r="J18" s="1127"/>
      <c r="K18" s="1127"/>
      <c r="L18" s="1127"/>
      <c r="AB18" s="442"/>
    </row>
    <row r="19" spans="1:28" ht="17.25" customHeight="1">
      <c r="A19" s="391"/>
      <c r="J19" s="1127"/>
      <c r="K19" s="1127"/>
      <c r="L19" s="1127"/>
      <c r="AB19" s="442"/>
    </row>
    <row r="20" spans="1:28" ht="17.25" customHeight="1">
      <c r="A20" s="391"/>
      <c r="J20" s="1127"/>
      <c r="K20" s="1127"/>
      <c r="L20" s="1127"/>
      <c r="AB20" s="442"/>
    </row>
    <row r="21" spans="1:28" ht="17.25" customHeight="1">
      <c r="A21" s="391"/>
      <c r="AB21" s="442"/>
    </row>
    <row r="22" spans="1:28" ht="17.25" customHeight="1">
      <c r="A22" s="391"/>
      <c r="I22" s="1133"/>
      <c r="J22" s="1133"/>
      <c r="K22" s="1133"/>
      <c r="AB22" s="442"/>
    </row>
    <row r="23" spans="1:28" ht="17.25" customHeight="1">
      <c r="A23" s="390"/>
      <c r="B23" s="370"/>
      <c r="C23" s="370"/>
      <c r="D23" s="370"/>
      <c r="E23" s="370"/>
      <c r="F23" s="370"/>
      <c r="G23" s="370"/>
      <c r="H23" s="1138"/>
      <c r="I23" s="1138"/>
      <c r="J23" s="1138"/>
      <c r="K23" s="1138"/>
      <c r="L23" s="1138"/>
      <c r="M23" s="1138"/>
      <c r="N23" s="1138"/>
      <c r="O23" s="1138"/>
      <c r="P23" s="1138"/>
      <c r="Q23" s="1138"/>
      <c r="R23" s="1138"/>
      <c r="S23" s="1138"/>
      <c r="T23" s="1138"/>
      <c r="U23" s="1138"/>
      <c r="V23" s="1138"/>
      <c r="W23" s="1138"/>
      <c r="X23" s="1138"/>
      <c r="Y23" s="1138"/>
      <c r="Z23" s="1138"/>
      <c r="AA23" s="1138"/>
      <c r="AB23" s="1139"/>
    </row>
    <row r="24" spans="1:28" ht="17.25" customHeight="1">
      <c r="A24" s="389" t="s">
        <v>4024</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3"/>
    </row>
    <row r="25" spans="1:28" ht="17.25" customHeight="1">
      <c r="A25" s="391"/>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1140"/>
    </row>
    <row r="26" spans="1:28" ht="17.25" customHeight="1">
      <c r="A26" s="391"/>
      <c r="S26" s="1136"/>
      <c r="V26" s="1136"/>
      <c r="AB26" s="442"/>
    </row>
    <row r="27" spans="1:28" ht="17.25" customHeight="1">
      <c r="A27" s="391"/>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1140"/>
    </row>
    <row r="28" spans="1:28" ht="17.25" customHeight="1">
      <c r="A28" s="391"/>
      <c r="S28" s="1136"/>
      <c r="V28" s="1136"/>
      <c r="AB28" s="442"/>
    </row>
    <row r="29" spans="1:28" ht="17.25" customHeight="1">
      <c r="A29" s="391"/>
      <c r="AB29" s="442"/>
    </row>
    <row r="30" spans="1:28" ht="17.25" customHeight="1">
      <c r="A30" s="391"/>
      <c r="T30" s="1133"/>
      <c r="U30" s="1133"/>
      <c r="V30" s="1133"/>
      <c r="W30" s="1141"/>
      <c r="Y30" s="1142"/>
      <c r="Z30" s="1142"/>
      <c r="AA30" s="1143"/>
      <c r="AB30" s="442"/>
    </row>
    <row r="31" spans="1:28" ht="17.25" customHeight="1">
      <c r="A31" s="391"/>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1140"/>
    </row>
    <row r="32" spans="1:28" ht="17.25" customHeight="1">
      <c r="A32" s="391"/>
      <c r="T32" s="1133"/>
      <c r="U32" s="1141"/>
      <c r="V32" s="1141"/>
      <c r="W32" s="1141"/>
      <c r="AB32" s="442"/>
    </row>
    <row r="33" spans="1:28" ht="17.25" customHeight="1">
      <c r="A33" s="391"/>
      <c r="AB33" s="442"/>
    </row>
    <row r="34" spans="1:28" ht="17.25" customHeight="1">
      <c r="A34" s="391"/>
      <c r="C34" s="1136"/>
      <c r="AB34" s="442"/>
    </row>
    <row r="35" spans="1:28" ht="17.25" customHeight="1">
      <c r="A35" s="391"/>
      <c r="C35" s="1136"/>
      <c r="AB35" s="442"/>
    </row>
    <row r="36" spans="1:28" ht="17.25" customHeight="1">
      <c r="A36" s="391"/>
      <c r="C36" s="1136"/>
      <c r="AB36" s="442"/>
    </row>
    <row r="37" spans="1:28" ht="17.25" customHeight="1">
      <c r="A37" s="391"/>
      <c r="C37" s="1136"/>
      <c r="AB37" s="442"/>
    </row>
    <row r="38" spans="1:28" ht="17.25" customHeight="1">
      <c r="A38" s="391"/>
      <c r="D38" s="1133"/>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442"/>
    </row>
    <row r="39" spans="1:28" ht="17.25" customHeight="1">
      <c r="A39" s="391"/>
      <c r="AB39" s="442"/>
    </row>
    <row r="40" spans="1:28" ht="17.25" customHeight="1">
      <c r="A40" s="391"/>
      <c r="G40" s="1127"/>
      <c r="K40" s="1133"/>
      <c r="L40" s="1133"/>
      <c r="M40" s="1133"/>
      <c r="N40" s="1144"/>
      <c r="Q40" s="1133"/>
      <c r="R40" s="1133"/>
      <c r="S40" s="1133"/>
      <c r="T40" s="1144"/>
      <c r="W40" s="1133"/>
      <c r="X40" s="1133"/>
      <c r="Y40" s="1133"/>
      <c r="Z40" s="1144"/>
      <c r="AB40" s="442"/>
    </row>
    <row r="41" spans="1:28" ht="17.25" customHeight="1">
      <c r="A41" s="391"/>
      <c r="G41" s="1127"/>
      <c r="K41" s="1133"/>
      <c r="L41" s="1133"/>
      <c r="M41" s="1133"/>
      <c r="N41" s="1144"/>
      <c r="Q41" s="1133"/>
      <c r="R41" s="1133"/>
      <c r="S41" s="1133"/>
      <c r="T41" s="1144"/>
      <c r="W41" s="1133"/>
      <c r="X41" s="1133"/>
      <c r="Y41" s="1133"/>
      <c r="Z41" s="1144"/>
      <c r="AB41" s="442"/>
    </row>
    <row r="42" spans="1:28" ht="17.25" customHeight="1">
      <c r="A42" s="391"/>
      <c r="G42" s="1127"/>
      <c r="K42" s="1133"/>
      <c r="L42" s="1133"/>
      <c r="M42" s="1133"/>
      <c r="N42" s="1144"/>
      <c r="Q42" s="1133"/>
      <c r="R42" s="1133"/>
      <c r="S42" s="1133"/>
      <c r="T42" s="1144"/>
      <c r="W42" s="1133"/>
      <c r="X42" s="1133"/>
      <c r="Y42" s="1133"/>
      <c r="Z42" s="1144"/>
      <c r="AB42" s="442"/>
    </row>
    <row r="43" spans="1:28" ht="17.25" customHeight="1">
      <c r="A43" s="391"/>
      <c r="G43" s="1127"/>
      <c r="K43" s="1133"/>
      <c r="L43" s="1133"/>
      <c r="M43" s="1133"/>
      <c r="N43" s="1144"/>
      <c r="Q43" s="1133"/>
      <c r="R43" s="1133"/>
      <c r="S43" s="1133"/>
      <c r="T43" s="1144"/>
      <c r="W43" s="1133"/>
      <c r="X43" s="1133"/>
      <c r="Y43" s="1133"/>
      <c r="Z43" s="1144"/>
      <c r="AB43" s="442"/>
    </row>
    <row r="44" spans="1:28" ht="17.25" customHeight="1">
      <c r="A44" s="391"/>
      <c r="G44" s="1127"/>
      <c r="K44" s="1133"/>
      <c r="L44" s="1133"/>
      <c r="M44" s="1133"/>
      <c r="N44" s="1144"/>
      <c r="Q44" s="1133"/>
      <c r="R44" s="1133"/>
      <c r="S44" s="1133"/>
      <c r="T44" s="1144"/>
      <c r="W44" s="1133"/>
      <c r="X44" s="1133"/>
      <c r="Y44" s="1133"/>
      <c r="Z44" s="1144"/>
      <c r="AB44" s="442"/>
    </row>
    <row r="45" spans="1:28" ht="17.25" customHeight="1">
      <c r="A45" s="390"/>
      <c r="B45" s="370"/>
      <c r="C45" s="370"/>
      <c r="D45" s="370"/>
      <c r="E45" s="370"/>
      <c r="F45" s="370"/>
      <c r="G45" s="370"/>
      <c r="H45" s="370"/>
      <c r="I45" s="370"/>
      <c r="J45" s="370"/>
      <c r="K45" s="1145"/>
      <c r="L45" s="1145"/>
      <c r="M45" s="1145"/>
      <c r="N45" s="1146"/>
      <c r="O45" s="370"/>
      <c r="P45" s="370"/>
      <c r="Q45" s="1145"/>
      <c r="R45" s="1145"/>
      <c r="S45" s="1145"/>
      <c r="T45" s="1146"/>
      <c r="U45" s="370"/>
      <c r="V45" s="370"/>
      <c r="W45" s="1145"/>
      <c r="X45" s="1145"/>
      <c r="Y45" s="1145"/>
      <c r="Z45" s="1146"/>
      <c r="AA45" s="370"/>
      <c r="AB45" s="443"/>
    </row>
    <row r="46" spans="1:28" ht="6.75" customHeight="1">
      <c r="C46" s="1122"/>
      <c r="D46" s="1122"/>
      <c r="K46" s="1133"/>
      <c r="L46" s="1133"/>
      <c r="M46" s="1133"/>
      <c r="N46" s="1144"/>
      <c r="Q46" s="1133"/>
      <c r="R46" s="1133"/>
      <c r="S46" s="1133"/>
      <c r="T46" s="1144"/>
      <c r="W46" s="1133"/>
      <c r="X46" s="1133"/>
      <c r="Y46" s="1133"/>
      <c r="Z46" s="1144"/>
    </row>
    <row r="47" spans="1:28" ht="17.25" customHeight="1">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row>
    <row r="48" spans="1:28" ht="17.25" customHeight="1">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row>
    <row r="49" spans="4:27" ht="17.25" customHeight="1">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row>
    <row r="50" spans="4:27" ht="3.75" customHeight="1">
      <c r="D50" s="1122"/>
      <c r="E50" s="1125"/>
    </row>
    <row r="51" spans="4:27" ht="17.25" customHeight="1">
      <c r="H51" s="1133"/>
      <c r="I51" s="1133"/>
      <c r="J51" s="1133"/>
      <c r="K51" s="1133"/>
      <c r="L51" s="1133"/>
    </row>
    <row r="52" spans="4:27" ht="17.25" customHeight="1">
      <c r="H52" s="1127"/>
      <c r="I52" s="1127"/>
      <c r="J52" s="1127"/>
      <c r="K52" s="1127"/>
      <c r="L52" s="1127"/>
    </row>
    <row r="53" spans="4:27" ht="17.25" customHeight="1">
      <c r="I53" s="1127"/>
      <c r="J53" s="1127"/>
      <c r="K53" s="1127"/>
      <c r="L53" s="1127"/>
      <c r="M53" s="1127"/>
      <c r="N53" s="1127"/>
      <c r="O53" s="1127"/>
      <c r="P53" s="1127"/>
      <c r="Q53" s="1127"/>
      <c r="R53" s="1127"/>
      <c r="S53" s="1127"/>
      <c r="T53" s="1127"/>
      <c r="U53" s="1127"/>
      <c r="V53" s="1127"/>
      <c r="W53" s="1127"/>
      <c r="X53" s="1127"/>
      <c r="Y53" s="1127"/>
      <c r="Z53" s="1127"/>
      <c r="AA53" s="1127"/>
    </row>
    <row r="54" spans="4:27" ht="17.25" customHeight="1">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row>
    <row r="55" spans="4:27" ht="15.75" customHeight="1">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6"/>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68" customWidth="1"/>
    <col min="28" max="28" width="1.75" style="368" customWidth="1"/>
    <col min="29" max="29" width="9" style="368" customWidth="1"/>
    <col min="30" max="30" width="10.25" style="368" bestFit="1" customWidth="1"/>
    <col min="31" max="31" width="14.125" style="368" bestFit="1" customWidth="1"/>
    <col min="32" max="256" width="9" style="368" customWidth="1"/>
    <col min="257" max="283" width="3.125" style="368" customWidth="1"/>
    <col min="284" max="284" width="1.75" style="368" customWidth="1"/>
    <col min="285" max="285" width="9" style="368" customWidth="1"/>
    <col min="286" max="286" width="10.25" style="368" bestFit="1" customWidth="1"/>
    <col min="287" max="287" width="14.125" style="368" bestFit="1" customWidth="1"/>
    <col min="288" max="512" width="9" style="368" customWidth="1"/>
    <col min="513" max="539" width="3.125" style="368" customWidth="1"/>
    <col min="540" max="540" width="1.75" style="368" customWidth="1"/>
    <col min="541" max="541" width="9" style="368" customWidth="1"/>
    <col min="542" max="542" width="10.25" style="368" bestFit="1" customWidth="1"/>
    <col min="543" max="543" width="14.125" style="368" bestFit="1" customWidth="1"/>
    <col min="544" max="768" width="9" style="368" customWidth="1"/>
    <col min="769" max="795" width="3.125" style="368" customWidth="1"/>
    <col min="796" max="796" width="1.75" style="368" customWidth="1"/>
    <col min="797" max="797" width="9" style="368" customWidth="1"/>
    <col min="798" max="798" width="10.25" style="368" bestFit="1" customWidth="1"/>
    <col min="799" max="799" width="14.125" style="368" bestFit="1" customWidth="1"/>
    <col min="800" max="1024" width="9" style="368" customWidth="1"/>
    <col min="1025" max="1051" width="3.125" style="368" customWidth="1"/>
    <col min="1052" max="1052" width="1.75" style="368" customWidth="1"/>
    <col min="1053" max="1053" width="9" style="368" customWidth="1"/>
    <col min="1054" max="1054" width="10.25" style="368" bestFit="1" customWidth="1"/>
    <col min="1055" max="1055" width="14.125" style="368" bestFit="1" customWidth="1"/>
    <col min="1056" max="1280" width="9" style="368" customWidth="1"/>
    <col min="1281" max="1307" width="3.125" style="368" customWidth="1"/>
    <col min="1308" max="1308" width="1.75" style="368" customWidth="1"/>
    <col min="1309" max="1309" width="9" style="368" customWidth="1"/>
    <col min="1310" max="1310" width="10.25" style="368" bestFit="1" customWidth="1"/>
    <col min="1311" max="1311" width="14.125" style="368" bestFit="1" customWidth="1"/>
    <col min="1312" max="1536" width="9" style="368" customWidth="1"/>
    <col min="1537" max="1563" width="3.125" style="368" customWidth="1"/>
    <col min="1564" max="1564" width="1.75" style="368" customWidth="1"/>
    <col min="1565" max="1565" width="9" style="368" customWidth="1"/>
    <col min="1566" max="1566" width="10.25" style="368" bestFit="1" customWidth="1"/>
    <col min="1567" max="1567" width="14.125" style="368" bestFit="1" customWidth="1"/>
    <col min="1568" max="1792" width="9" style="368" customWidth="1"/>
    <col min="1793" max="1819" width="3.125" style="368" customWidth="1"/>
    <col min="1820" max="1820" width="1.75" style="368" customWidth="1"/>
    <col min="1821" max="1821" width="9" style="368" customWidth="1"/>
    <col min="1822" max="1822" width="10.25" style="368" bestFit="1" customWidth="1"/>
    <col min="1823" max="1823" width="14.125" style="368" bestFit="1" customWidth="1"/>
    <col min="1824" max="2048" width="9" style="368" customWidth="1"/>
    <col min="2049" max="2075" width="3.125" style="368" customWidth="1"/>
    <col min="2076" max="2076" width="1.75" style="368" customWidth="1"/>
    <col min="2077" max="2077" width="9" style="368" customWidth="1"/>
    <col min="2078" max="2078" width="10.25" style="368" bestFit="1" customWidth="1"/>
    <col min="2079" max="2079" width="14.125" style="368" bestFit="1" customWidth="1"/>
    <col min="2080" max="2304" width="9" style="368" customWidth="1"/>
    <col min="2305" max="2331" width="3.125" style="368" customWidth="1"/>
    <col min="2332" max="2332" width="1.75" style="368" customWidth="1"/>
    <col min="2333" max="2333" width="9" style="368" customWidth="1"/>
    <col min="2334" max="2334" width="10.25" style="368" bestFit="1" customWidth="1"/>
    <col min="2335" max="2335" width="14.125" style="368" bestFit="1" customWidth="1"/>
    <col min="2336" max="2560" width="9" style="368" customWidth="1"/>
    <col min="2561" max="2587" width="3.125" style="368" customWidth="1"/>
    <col min="2588" max="2588" width="1.75" style="368" customWidth="1"/>
    <col min="2589" max="2589" width="9" style="368" customWidth="1"/>
    <col min="2590" max="2590" width="10.25" style="368" bestFit="1" customWidth="1"/>
    <col min="2591" max="2591" width="14.125" style="368" bestFit="1" customWidth="1"/>
    <col min="2592" max="2816" width="9" style="368" customWidth="1"/>
    <col min="2817" max="2843" width="3.125" style="368" customWidth="1"/>
    <col min="2844" max="2844" width="1.75" style="368" customWidth="1"/>
    <col min="2845" max="2845" width="9" style="368" customWidth="1"/>
    <col min="2846" max="2846" width="10.25" style="368" bestFit="1" customWidth="1"/>
    <col min="2847" max="2847" width="14.125" style="368" bestFit="1" customWidth="1"/>
    <col min="2848" max="3072" width="9" style="368" customWidth="1"/>
    <col min="3073" max="3099" width="3.125" style="368" customWidth="1"/>
    <col min="3100" max="3100" width="1.75" style="368" customWidth="1"/>
    <col min="3101" max="3101" width="9" style="368" customWidth="1"/>
    <col min="3102" max="3102" width="10.25" style="368" bestFit="1" customWidth="1"/>
    <col min="3103" max="3103" width="14.125" style="368" bestFit="1" customWidth="1"/>
    <col min="3104" max="3328" width="9" style="368" customWidth="1"/>
    <col min="3329" max="3355" width="3.125" style="368" customWidth="1"/>
    <col min="3356" max="3356" width="1.75" style="368" customWidth="1"/>
    <col min="3357" max="3357" width="9" style="368" customWidth="1"/>
    <col min="3358" max="3358" width="10.25" style="368" bestFit="1" customWidth="1"/>
    <col min="3359" max="3359" width="14.125" style="368" bestFit="1" customWidth="1"/>
    <col min="3360" max="3584" width="9" style="368" customWidth="1"/>
    <col min="3585" max="3611" width="3.125" style="368" customWidth="1"/>
    <col min="3612" max="3612" width="1.75" style="368" customWidth="1"/>
    <col min="3613" max="3613" width="9" style="368" customWidth="1"/>
    <col min="3614" max="3614" width="10.25" style="368" bestFit="1" customWidth="1"/>
    <col min="3615" max="3615" width="14.125" style="368" bestFit="1" customWidth="1"/>
    <col min="3616" max="3840" width="9" style="368" customWidth="1"/>
    <col min="3841" max="3867" width="3.125" style="368" customWidth="1"/>
    <col min="3868" max="3868" width="1.75" style="368" customWidth="1"/>
    <col min="3869" max="3869" width="9" style="368" customWidth="1"/>
    <col min="3870" max="3870" width="10.25" style="368" bestFit="1" customWidth="1"/>
    <col min="3871" max="3871" width="14.125" style="368" bestFit="1" customWidth="1"/>
    <col min="3872" max="4096" width="9" style="368" customWidth="1"/>
    <col min="4097" max="4123" width="3.125" style="368" customWidth="1"/>
    <col min="4124" max="4124" width="1.75" style="368" customWidth="1"/>
    <col min="4125" max="4125" width="9" style="368" customWidth="1"/>
    <col min="4126" max="4126" width="10.25" style="368" bestFit="1" customWidth="1"/>
    <col min="4127" max="4127" width="14.125" style="368" bestFit="1" customWidth="1"/>
    <col min="4128" max="4352" width="9" style="368" customWidth="1"/>
    <col min="4353" max="4379" width="3.125" style="368" customWidth="1"/>
    <col min="4380" max="4380" width="1.75" style="368" customWidth="1"/>
    <col min="4381" max="4381" width="9" style="368" customWidth="1"/>
    <col min="4382" max="4382" width="10.25" style="368" bestFit="1" customWidth="1"/>
    <col min="4383" max="4383" width="14.125" style="368" bestFit="1" customWidth="1"/>
    <col min="4384" max="4608" width="9" style="368" customWidth="1"/>
    <col min="4609" max="4635" width="3.125" style="368" customWidth="1"/>
    <col min="4636" max="4636" width="1.75" style="368" customWidth="1"/>
    <col min="4637" max="4637" width="9" style="368" customWidth="1"/>
    <col min="4638" max="4638" width="10.25" style="368" bestFit="1" customWidth="1"/>
    <col min="4639" max="4639" width="14.125" style="368" bestFit="1" customWidth="1"/>
    <col min="4640" max="4864" width="9" style="368" customWidth="1"/>
    <col min="4865" max="4891" width="3.125" style="368" customWidth="1"/>
    <col min="4892" max="4892" width="1.75" style="368" customWidth="1"/>
    <col min="4893" max="4893" width="9" style="368" customWidth="1"/>
    <col min="4894" max="4894" width="10.25" style="368" bestFit="1" customWidth="1"/>
    <col min="4895" max="4895" width="14.125" style="368" bestFit="1" customWidth="1"/>
    <col min="4896" max="5120" width="9" style="368" customWidth="1"/>
    <col min="5121" max="5147" width="3.125" style="368" customWidth="1"/>
    <col min="5148" max="5148" width="1.75" style="368" customWidth="1"/>
    <col min="5149" max="5149" width="9" style="368" customWidth="1"/>
    <col min="5150" max="5150" width="10.25" style="368" bestFit="1" customWidth="1"/>
    <col min="5151" max="5151" width="14.125" style="368" bestFit="1" customWidth="1"/>
    <col min="5152" max="5376" width="9" style="368" customWidth="1"/>
    <col min="5377" max="5403" width="3.125" style="368" customWidth="1"/>
    <col min="5404" max="5404" width="1.75" style="368" customWidth="1"/>
    <col min="5405" max="5405" width="9" style="368" customWidth="1"/>
    <col min="5406" max="5406" width="10.25" style="368" bestFit="1" customWidth="1"/>
    <col min="5407" max="5407" width="14.125" style="368" bestFit="1" customWidth="1"/>
    <col min="5408" max="5632" width="9" style="368" customWidth="1"/>
    <col min="5633" max="5659" width="3.125" style="368" customWidth="1"/>
    <col min="5660" max="5660" width="1.75" style="368" customWidth="1"/>
    <col min="5661" max="5661" width="9" style="368" customWidth="1"/>
    <col min="5662" max="5662" width="10.25" style="368" bestFit="1" customWidth="1"/>
    <col min="5663" max="5663" width="14.125" style="368" bestFit="1" customWidth="1"/>
    <col min="5664" max="5888" width="9" style="368" customWidth="1"/>
    <col min="5889" max="5915" width="3.125" style="368" customWidth="1"/>
    <col min="5916" max="5916" width="1.75" style="368" customWidth="1"/>
    <col min="5917" max="5917" width="9" style="368" customWidth="1"/>
    <col min="5918" max="5918" width="10.25" style="368" bestFit="1" customWidth="1"/>
    <col min="5919" max="5919" width="14.125" style="368" bestFit="1" customWidth="1"/>
    <col min="5920" max="6144" width="9" style="368" customWidth="1"/>
    <col min="6145" max="6171" width="3.125" style="368" customWidth="1"/>
    <col min="6172" max="6172" width="1.75" style="368" customWidth="1"/>
    <col min="6173" max="6173" width="9" style="368" customWidth="1"/>
    <col min="6174" max="6174" width="10.25" style="368" bestFit="1" customWidth="1"/>
    <col min="6175" max="6175" width="14.125" style="368" bestFit="1" customWidth="1"/>
    <col min="6176" max="6400" width="9" style="368" customWidth="1"/>
    <col min="6401" max="6427" width="3.125" style="368" customWidth="1"/>
    <col min="6428" max="6428" width="1.75" style="368" customWidth="1"/>
    <col min="6429" max="6429" width="9" style="368" customWidth="1"/>
    <col min="6430" max="6430" width="10.25" style="368" bestFit="1" customWidth="1"/>
    <col min="6431" max="6431" width="14.125" style="368" bestFit="1" customWidth="1"/>
    <col min="6432" max="6656" width="9" style="368" customWidth="1"/>
    <col min="6657" max="6683" width="3.125" style="368" customWidth="1"/>
    <col min="6684" max="6684" width="1.75" style="368" customWidth="1"/>
    <col min="6685" max="6685" width="9" style="368" customWidth="1"/>
    <col min="6686" max="6686" width="10.25" style="368" bestFit="1" customWidth="1"/>
    <col min="6687" max="6687" width="14.125" style="368" bestFit="1" customWidth="1"/>
    <col min="6688" max="6912" width="9" style="368" customWidth="1"/>
    <col min="6913" max="6939" width="3.125" style="368" customWidth="1"/>
    <col min="6940" max="6940" width="1.75" style="368" customWidth="1"/>
    <col min="6941" max="6941" width="9" style="368" customWidth="1"/>
    <col min="6942" max="6942" width="10.25" style="368" bestFit="1" customWidth="1"/>
    <col min="6943" max="6943" width="14.125" style="368" bestFit="1" customWidth="1"/>
    <col min="6944" max="7168" width="9" style="368" customWidth="1"/>
    <col min="7169" max="7195" width="3.125" style="368" customWidth="1"/>
    <col min="7196" max="7196" width="1.75" style="368" customWidth="1"/>
    <col min="7197" max="7197" width="9" style="368" customWidth="1"/>
    <col min="7198" max="7198" width="10.25" style="368" bestFit="1" customWidth="1"/>
    <col min="7199" max="7199" width="14.125" style="368" bestFit="1" customWidth="1"/>
    <col min="7200" max="7424" width="9" style="368" customWidth="1"/>
    <col min="7425" max="7451" width="3.125" style="368" customWidth="1"/>
    <col min="7452" max="7452" width="1.75" style="368" customWidth="1"/>
    <col min="7453" max="7453" width="9" style="368" customWidth="1"/>
    <col min="7454" max="7454" width="10.25" style="368" bestFit="1" customWidth="1"/>
    <col min="7455" max="7455" width="14.125" style="368" bestFit="1" customWidth="1"/>
    <col min="7456" max="7680" width="9" style="368" customWidth="1"/>
    <col min="7681" max="7707" width="3.125" style="368" customWidth="1"/>
    <col min="7708" max="7708" width="1.75" style="368" customWidth="1"/>
    <col min="7709" max="7709" width="9" style="368" customWidth="1"/>
    <col min="7710" max="7710" width="10.25" style="368" bestFit="1" customWidth="1"/>
    <col min="7711" max="7711" width="14.125" style="368" bestFit="1" customWidth="1"/>
    <col min="7712" max="7936" width="9" style="368" customWidth="1"/>
    <col min="7937" max="7963" width="3.125" style="368" customWidth="1"/>
    <col min="7964" max="7964" width="1.75" style="368" customWidth="1"/>
    <col min="7965" max="7965" width="9" style="368" customWidth="1"/>
    <col min="7966" max="7966" width="10.25" style="368" bestFit="1" customWidth="1"/>
    <col min="7967" max="7967" width="14.125" style="368" bestFit="1" customWidth="1"/>
    <col min="7968" max="8192" width="9" style="368" customWidth="1"/>
    <col min="8193" max="8219" width="3.125" style="368" customWidth="1"/>
    <col min="8220" max="8220" width="1.75" style="368" customWidth="1"/>
    <col min="8221" max="8221" width="9" style="368" customWidth="1"/>
    <col min="8222" max="8222" width="10.25" style="368" bestFit="1" customWidth="1"/>
    <col min="8223" max="8223" width="14.125" style="368" bestFit="1" customWidth="1"/>
    <col min="8224" max="8448" width="9" style="368" customWidth="1"/>
    <col min="8449" max="8475" width="3.125" style="368" customWidth="1"/>
    <col min="8476" max="8476" width="1.75" style="368" customWidth="1"/>
    <col min="8477" max="8477" width="9" style="368" customWidth="1"/>
    <col min="8478" max="8478" width="10.25" style="368" bestFit="1" customWidth="1"/>
    <col min="8479" max="8479" width="14.125" style="368" bestFit="1" customWidth="1"/>
    <col min="8480" max="8704" width="9" style="368" customWidth="1"/>
    <col min="8705" max="8731" width="3.125" style="368" customWidth="1"/>
    <col min="8732" max="8732" width="1.75" style="368" customWidth="1"/>
    <col min="8733" max="8733" width="9" style="368" customWidth="1"/>
    <col min="8734" max="8734" width="10.25" style="368" bestFit="1" customWidth="1"/>
    <col min="8735" max="8735" width="14.125" style="368" bestFit="1" customWidth="1"/>
    <col min="8736" max="8960" width="9" style="368" customWidth="1"/>
    <col min="8961" max="8987" width="3.125" style="368" customWidth="1"/>
    <col min="8988" max="8988" width="1.75" style="368" customWidth="1"/>
    <col min="8989" max="8989" width="9" style="368" customWidth="1"/>
    <col min="8990" max="8990" width="10.25" style="368" bestFit="1" customWidth="1"/>
    <col min="8991" max="8991" width="14.125" style="368" bestFit="1" customWidth="1"/>
    <col min="8992" max="9216" width="9" style="368" customWidth="1"/>
    <col min="9217" max="9243" width="3.125" style="368" customWidth="1"/>
    <col min="9244" max="9244" width="1.75" style="368" customWidth="1"/>
    <col min="9245" max="9245" width="9" style="368" customWidth="1"/>
    <col min="9246" max="9246" width="10.25" style="368" bestFit="1" customWidth="1"/>
    <col min="9247" max="9247" width="14.125" style="368" bestFit="1" customWidth="1"/>
    <col min="9248" max="9472" width="9" style="368" customWidth="1"/>
    <col min="9473" max="9499" width="3.125" style="368" customWidth="1"/>
    <col min="9500" max="9500" width="1.75" style="368" customWidth="1"/>
    <col min="9501" max="9501" width="9" style="368" customWidth="1"/>
    <col min="9502" max="9502" width="10.25" style="368" bestFit="1" customWidth="1"/>
    <col min="9503" max="9503" width="14.125" style="368" bestFit="1" customWidth="1"/>
    <col min="9504" max="9728" width="9" style="368" customWidth="1"/>
    <col min="9729" max="9755" width="3.125" style="368" customWidth="1"/>
    <col min="9756" max="9756" width="1.75" style="368" customWidth="1"/>
    <col min="9757" max="9757" width="9" style="368" customWidth="1"/>
    <col min="9758" max="9758" width="10.25" style="368" bestFit="1" customWidth="1"/>
    <col min="9759" max="9759" width="14.125" style="368" bestFit="1" customWidth="1"/>
    <col min="9760" max="9984" width="9" style="368" customWidth="1"/>
    <col min="9985" max="10011" width="3.125" style="368" customWidth="1"/>
    <col min="10012" max="10012" width="1.75" style="368" customWidth="1"/>
    <col min="10013" max="10013" width="9" style="368" customWidth="1"/>
    <col min="10014" max="10014" width="10.25" style="368" bestFit="1" customWidth="1"/>
    <col min="10015" max="10015" width="14.125" style="368" bestFit="1" customWidth="1"/>
    <col min="10016" max="10240" width="9" style="368" customWidth="1"/>
    <col min="10241" max="10267" width="3.125" style="368" customWidth="1"/>
    <col min="10268" max="10268" width="1.75" style="368" customWidth="1"/>
    <col min="10269" max="10269" width="9" style="368" customWidth="1"/>
    <col min="10270" max="10270" width="10.25" style="368" bestFit="1" customWidth="1"/>
    <col min="10271" max="10271" width="14.125" style="368" bestFit="1" customWidth="1"/>
    <col min="10272" max="10496" width="9" style="368" customWidth="1"/>
    <col min="10497" max="10523" width="3.125" style="368" customWidth="1"/>
    <col min="10524" max="10524" width="1.75" style="368" customWidth="1"/>
    <col min="10525" max="10525" width="9" style="368" customWidth="1"/>
    <col min="10526" max="10526" width="10.25" style="368" bestFit="1" customWidth="1"/>
    <col min="10527" max="10527" width="14.125" style="368" bestFit="1" customWidth="1"/>
    <col min="10528" max="10752" width="9" style="368" customWidth="1"/>
    <col min="10753" max="10779" width="3.125" style="368" customWidth="1"/>
    <col min="10780" max="10780" width="1.75" style="368" customWidth="1"/>
    <col min="10781" max="10781" width="9" style="368" customWidth="1"/>
    <col min="10782" max="10782" width="10.25" style="368" bestFit="1" customWidth="1"/>
    <col min="10783" max="10783" width="14.125" style="368" bestFit="1" customWidth="1"/>
    <col min="10784" max="11008" width="9" style="368" customWidth="1"/>
    <col min="11009" max="11035" width="3.125" style="368" customWidth="1"/>
    <col min="11036" max="11036" width="1.75" style="368" customWidth="1"/>
    <col min="11037" max="11037" width="9" style="368" customWidth="1"/>
    <col min="11038" max="11038" width="10.25" style="368" bestFit="1" customWidth="1"/>
    <col min="11039" max="11039" width="14.125" style="368" bestFit="1" customWidth="1"/>
    <col min="11040" max="11264" width="9" style="368" customWidth="1"/>
    <col min="11265" max="11291" width="3.125" style="368" customWidth="1"/>
    <col min="11292" max="11292" width="1.75" style="368" customWidth="1"/>
    <col min="11293" max="11293" width="9" style="368" customWidth="1"/>
    <col min="11294" max="11294" width="10.25" style="368" bestFit="1" customWidth="1"/>
    <col min="11295" max="11295" width="14.125" style="368" bestFit="1" customWidth="1"/>
    <col min="11296" max="11520" width="9" style="368" customWidth="1"/>
    <col min="11521" max="11547" width="3.125" style="368" customWidth="1"/>
    <col min="11548" max="11548" width="1.75" style="368" customWidth="1"/>
    <col min="11549" max="11549" width="9" style="368" customWidth="1"/>
    <col min="11550" max="11550" width="10.25" style="368" bestFit="1" customWidth="1"/>
    <col min="11551" max="11551" width="14.125" style="368" bestFit="1" customWidth="1"/>
    <col min="11552" max="11776" width="9" style="368" customWidth="1"/>
    <col min="11777" max="11803" width="3.125" style="368" customWidth="1"/>
    <col min="11804" max="11804" width="1.75" style="368" customWidth="1"/>
    <col min="11805" max="11805" width="9" style="368" customWidth="1"/>
    <col min="11806" max="11806" width="10.25" style="368" bestFit="1" customWidth="1"/>
    <col min="11807" max="11807" width="14.125" style="368" bestFit="1" customWidth="1"/>
    <col min="11808" max="12032" width="9" style="368" customWidth="1"/>
    <col min="12033" max="12059" width="3.125" style="368" customWidth="1"/>
    <col min="12060" max="12060" width="1.75" style="368" customWidth="1"/>
    <col min="12061" max="12061" width="9" style="368" customWidth="1"/>
    <col min="12062" max="12062" width="10.25" style="368" bestFit="1" customWidth="1"/>
    <col min="12063" max="12063" width="14.125" style="368" bestFit="1" customWidth="1"/>
    <col min="12064" max="12288" width="9" style="368" customWidth="1"/>
    <col min="12289" max="12315" width="3.125" style="368" customWidth="1"/>
    <col min="12316" max="12316" width="1.75" style="368" customWidth="1"/>
    <col min="12317" max="12317" width="9" style="368" customWidth="1"/>
    <col min="12318" max="12318" width="10.25" style="368" bestFit="1" customWidth="1"/>
    <col min="12319" max="12319" width="14.125" style="368" bestFit="1" customWidth="1"/>
    <col min="12320" max="12544" width="9" style="368" customWidth="1"/>
    <col min="12545" max="12571" width="3.125" style="368" customWidth="1"/>
    <col min="12572" max="12572" width="1.75" style="368" customWidth="1"/>
    <col min="12573" max="12573" width="9" style="368" customWidth="1"/>
    <col min="12574" max="12574" width="10.25" style="368" bestFit="1" customWidth="1"/>
    <col min="12575" max="12575" width="14.125" style="368" bestFit="1" customWidth="1"/>
    <col min="12576" max="12800" width="9" style="368" customWidth="1"/>
    <col min="12801" max="12827" width="3.125" style="368" customWidth="1"/>
    <col min="12828" max="12828" width="1.75" style="368" customWidth="1"/>
    <col min="12829" max="12829" width="9" style="368" customWidth="1"/>
    <col min="12830" max="12830" width="10.25" style="368" bestFit="1" customWidth="1"/>
    <col min="12831" max="12831" width="14.125" style="368" bestFit="1" customWidth="1"/>
    <col min="12832" max="13056" width="9" style="368" customWidth="1"/>
    <col min="13057" max="13083" width="3.125" style="368" customWidth="1"/>
    <col min="13084" max="13084" width="1.75" style="368" customWidth="1"/>
    <col min="13085" max="13085" width="9" style="368" customWidth="1"/>
    <col min="13086" max="13086" width="10.25" style="368" bestFit="1" customWidth="1"/>
    <col min="13087" max="13087" width="14.125" style="368" bestFit="1" customWidth="1"/>
    <col min="13088" max="13312" width="9" style="368" customWidth="1"/>
    <col min="13313" max="13339" width="3.125" style="368" customWidth="1"/>
    <col min="13340" max="13340" width="1.75" style="368" customWidth="1"/>
    <col min="13341" max="13341" width="9" style="368" customWidth="1"/>
    <col min="13342" max="13342" width="10.25" style="368" bestFit="1" customWidth="1"/>
    <col min="13343" max="13343" width="14.125" style="368" bestFit="1" customWidth="1"/>
    <col min="13344" max="13568" width="9" style="368" customWidth="1"/>
    <col min="13569" max="13595" width="3.125" style="368" customWidth="1"/>
    <col min="13596" max="13596" width="1.75" style="368" customWidth="1"/>
    <col min="13597" max="13597" width="9" style="368" customWidth="1"/>
    <col min="13598" max="13598" width="10.25" style="368" bestFit="1" customWidth="1"/>
    <col min="13599" max="13599" width="14.125" style="368" bestFit="1" customWidth="1"/>
    <col min="13600" max="13824" width="9" style="368" customWidth="1"/>
    <col min="13825" max="13851" width="3.125" style="368" customWidth="1"/>
    <col min="13852" max="13852" width="1.75" style="368" customWidth="1"/>
    <col min="13853" max="13853" width="9" style="368" customWidth="1"/>
    <col min="13854" max="13854" width="10.25" style="368" bestFit="1" customWidth="1"/>
    <col min="13855" max="13855" width="14.125" style="368" bestFit="1" customWidth="1"/>
    <col min="13856" max="14080" width="9" style="368" customWidth="1"/>
    <col min="14081" max="14107" width="3.125" style="368" customWidth="1"/>
    <col min="14108" max="14108" width="1.75" style="368" customWidth="1"/>
    <col min="14109" max="14109" width="9" style="368" customWidth="1"/>
    <col min="14110" max="14110" width="10.25" style="368" bestFit="1" customWidth="1"/>
    <col min="14111" max="14111" width="14.125" style="368" bestFit="1" customWidth="1"/>
    <col min="14112" max="14336" width="9" style="368" customWidth="1"/>
    <col min="14337" max="14363" width="3.125" style="368" customWidth="1"/>
    <col min="14364" max="14364" width="1.75" style="368" customWidth="1"/>
    <col min="14365" max="14365" width="9" style="368" customWidth="1"/>
    <col min="14366" max="14366" width="10.25" style="368" bestFit="1" customWidth="1"/>
    <col min="14367" max="14367" width="14.125" style="368" bestFit="1" customWidth="1"/>
    <col min="14368" max="14592" width="9" style="368" customWidth="1"/>
    <col min="14593" max="14619" width="3.125" style="368" customWidth="1"/>
    <col min="14620" max="14620" width="1.75" style="368" customWidth="1"/>
    <col min="14621" max="14621" width="9" style="368" customWidth="1"/>
    <col min="14622" max="14622" width="10.25" style="368" bestFit="1" customWidth="1"/>
    <col min="14623" max="14623" width="14.125" style="368" bestFit="1" customWidth="1"/>
    <col min="14624" max="14848" width="9" style="368" customWidth="1"/>
    <col min="14849" max="14875" width="3.125" style="368" customWidth="1"/>
    <col min="14876" max="14876" width="1.75" style="368" customWidth="1"/>
    <col min="14877" max="14877" width="9" style="368" customWidth="1"/>
    <col min="14878" max="14878" width="10.25" style="368" bestFit="1" customWidth="1"/>
    <col min="14879" max="14879" width="14.125" style="368" bestFit="1" customWidth="1"/>
    <col min="14880" max="15104" width="9" style="368" customWidth="1"/>
    <col min="15105" max="15131" width="3.125" style="368" customWidth="1"/>
    <col min="15132" max="15132" width="1.75" style="368" customWidth="1"/>
    <col min="15133" max="15133" width="9" style="368" customWidth="1"/>
    <col min="15134" max="15134" width="10.25" style="368" bestFit="1" customWidth="1"/>
    <col min="15135" max="15135" width="14.125" style="368" bestFit="1" customWidth="1"/>
    <col min="15136" max="15360" width="9" style="368" customWidth="1"/>
    <col min="15361" max="15387" width="3.125" style="368" customWidth="1"/>
    <col min="15388" max="15388" width="1.75" style="368" customWidth="1"/>
    <col min="15389" max="15389" width="9" style="368" customWidth="1"/>
    <col min="15390" max="15390" width="10.25" style="368" bestFit="1" customWidth="1"/>
    <col min="15391" max="15391" width="14.125" style="368" bestFit="1" customWidth="1"/>
    <col min="15392" max="15616" width="9" style="368" customWidth="1"/>
    <col min="15617" max="15643" width="3.125" style="368" customWidth="1"/>
    <col min="15644" max="15644" width="1.75" style="368" customWidth="1"/>
    <col min="15645" max="15645" width="9" style="368" customWidth="1"/>
    <col min="15646" max="15646" width="10.25" style="368" bestFit="1" customWidth="1"/>
    <col min="15647" max="15647" width="14.125" style="368" bestFit="1" customWidth="1"/>
    <col min="15648" max="15872" width="9" style="368" customWidth="1"/>
    <col min="15873" max="15899" width="3.125" style="368" customWidth="1"/>
    <col min="15900" max="15900" width="1.75" style="368" customWidth="1"/>
    <col min="15901" max="15901" width="9" style="368" customWidth="1"/>
    <col min="15902" max="15902" width="10.25" style="368" bestFit="1" customWidth="1"/>
    <col min="15903" max="15903" width="14.125" style="368" bestFit="1" customWidth="1"/>
    <col min="15904" max="16128" width="9" style="368" customWidth="1"/>
    <col min="16129" max="16155" width="3.125" style="368" customWidth="1"/>
    <col min="16156" max="16156" width="1.75" style="368" customWidth="1"/>
    <col min="16157" max="16157" width="9" style="368" customWidth="1"/>
    <col min="16158" max="16158" width="10.25" style="368" bestFit="1" customWidth="1"/>
    <col min="16159" max="16159" width="14.125" style="368" bestFit="1" customWidth="1"/>
    <col min="16160" max="16384" width="9" style="368" customWidth="1"/>
  </cols>
  <sheetData>
    <row r="1" spans="1:27" ht="6" customHeight="1"/>
    <row r="2" spans="1:27">
      <c r="A2" s="368" t="s">
        <v>12</v>
      </c>
    </row>
    <row r="4" spans="1:27">
      <c r="A4" s="2395" t="s">
        <v>13</v>
      </c>
      <c r="B4" s="2395"/>
      <c r="C4" s="2395"/>
      <c r="D4" s="2395"/>
      <c r="E4" s="2395"/>
      <c r="F4" s="2395"/>
      <c r="G4" s="2395"/>
      <c r="H4" s="2395"/>
      <c r="I4" s="2395"/>
      <c r="J4" s="2395"/>
      <c r="K4" s="2395"/>
      <c r="L4" s="2395"/>
      <c r="M4" s="2395"/>
      <c r="N4" s="2395"/>
      <c r="O4" s="2395"/>
      <c r="P4" s="2395"/>
      <c r="Q4" s="2395"/>
      <c r="R4" s="2395"/>
      <c r="S4" s="2395"/>
      <c r="T4" s="2395"/>
      <c r="U4" s="2395"/>
      <c r="V4" s="2395"/>
      <c r="W4" s="2395"/>
      <c r="X4" s="2395"/>
      <c r="Y4" s="2395"/>
      <c r="Z4" s="2395"/>
      <c r="AA4" s="2395"/>
    </row>
    <row r="5" spans="1:27" ht="30.75" customHeight="1">
      <c r="A5" s="2396" t="s">
        <v>14</v>
      </c>
      <c r="B5" s="2396"/>
      <c r="C5" s="2396"/>
      <c r="D5" s="2396"/>
      <c r="E5" s="2396"/>
      <c r="F5" s="2396"/>
      <c r="G5" s="2396"/>
      <c r="H5" s="2396"/>
      <c r="I5" s="2396"/>
      <c r="J5" s="2396"/>
      <c r="K5" s="2396"/>
      <c r="L5" s="2396"/>
      <c r="M5" s="2396"/>
      <c r="N5" s="2396"/>
      <c r="O5" s="2396"/>
      <c r="P5" s="2396"/>
      <c r="Q5" s="2396"/>
      <c r="R5" s="2396"/>
      <c r="S5" s="2397"/>
      <c r="T5" s="2397"/>
      <c r="U5" s="2397"/>
      <c r="V5" s="2397"/>
      <c r="W5" s="2397"/>
      <c r="X5" s="2397"/>
      <c r="Y5" s="2397"/>
      <c r="Z5" s="2397"/>
      <c r="AA5" s="2397"/>
    </row>
    <row r="6" spans="1:27">
      <c r="A6" s="2395" t="s">
        <v>15</v>
      </c>
      <c r="B6" s="2395"/>
      <c r="C6" s="2395"/>
      <c r="D6" s="2395"/>
      <c r="E6" s="2395"/>
      <c r="F6" s="2395"/>
      <c r="G6" s="2395"/>
      <c r="H6" s="2395"/>
      <c r="I6" s="2395"/>
      <c r="J6" s="2395"/>
      <c r="K6" s="2395"/>
      <c r="L6" s="2395"/>
      <c r="M6" s="2395"/>
      <c r="N6" s="2395"/>
      <c r="O6" s="2395"/>
      <c r="P6" s="2395"/>
      <c r="Q6" s="2395"/>
      <c r="R6" s="2395"/>
      <c r="S6" s="2398"/>
      <c r="T6" s="2398"/>
      <c r="U6" s="2398"/>
      <c r="V6" s="2398"/>
      <c r="W6" s="2398"/>
      <c r="X6" s="2398"/>
      <c r="Y6" s="2398"/>
      <c r="Z6" s="2398"/>
      <c r="AA6" s="2398"/>
    </row>
    <row r="8" spans="1:27" ht="18.75" customHeight="1">
      <c r="S8" s="2399" t="str">
        <f ca="1">IF(wskakunin_SHINSEI_DATE="",TEXT(TODAY(),"ggg"),wskakunin_SHINSEI_DATE)</f>
        <v>令和</v>
      </c>
      <c r="T8" s="2399"/>
      <c r="U8" s="2217"/>
      <c r="V8" s="368" t="s">
        <v>477</v>
      </c>
      <c r="W8" s="2217"/>
      <c r="X8" s="368" t="s">
        <v>5</v>
      </c>
      <c r="Y8" s="2217"/>
      <c r="Z8" s="368" t="s">
        <v>478</v>
      </c>
    </row>
    <row r="9" spans="1:27" ht="15.75" customHeight="1"/>
    <row r="10" spans="1:27" ht="18" customHeight="1">
      <c r="A10" s="370"/>
      <c r="B10" s="2444" t="str">
        <f>cst_wskakunin_BUILD_KEN__ken</f>
        <v>埼玉県</v>
      </c>
      <c r="C10" s="2445"/>
      <c r="D10" s="2445"/>
      <c r="E10" s="2445"/>
      <c r="F10" s="370" t="s">
        <v>16</v>
      </c>
      <c r="G10" s="370"/>
      <c r="H10" s="370"/>
      <c r="I10" s="370"/>
      <c r="J10" s="370"/>
      <c r="K10" s="370"/>
      <c r="L10" s="370"/>
      <c r="M10" s="370"/>
      <c r="N10" s="370"/>
      <c r="O10" s="370"/>
      <c r="P10" s="370"/>
      <c r="Q10" s="370"/>
      <c r="R10" s="370"/>
      <c r="S10" s="370"/>
      <c r="T10" s="370"/>
      <c r="U10" s="370"/>
      <c r="V10" s="370"/>
      <c r="W10" s="370"/>
      <c r="X10" s="370"/>
      <c r="Y10" s="370"/>
      <c r="Z10" s="370"/>
      <c r="AA10" s="370"/>
    </row>
    <row r="11" spans="1:27" ht="18" customHeight="1">
      <c r="A11" s="368" t="s">
        <v>17</v>
      </c>
    </row>
    <row r="12" spans="1:27" ht="18" customHeight="1">
      <c r="B12" s="2398" t="s">
        <v>4</v>
      </c>
      <c r="C12" s="2398"/>
      <c r="D12" s="2398"/>
      <c r="E12" s="2446" t="str">
        <f>cst_wskakunin_owner1__space3</f>
        <v/>
      </c>
      <c r="F12" s="2446"/>
      <c r="G12" s="2446"/>
      <c r="H12" s="2446"/>
      <c r="I12" s="2446"/>
      <c r="J12" s="2446"/>
      <c r="K12" s="2446"/>
      <c r="L12" s="2446"/>
      <c r="M12" s="2446"/>
      <c r="N12" s="2446"/>
      <c r="O12" s="2446"/>
      <c r="P12" s="2446"/>
      <c r="Q12" s="2446"/>
      <c r="R12" s="2446"/>
      <c r="S12" s="2446"/>
      <c r="T12" s="2446"/>
      <c r="U12" s="2446"/>
      <c r="V12" s="2446"/>
      <c r="W12" s="2446"/>
      <c r="X12" s="2446"/>
      <c r="Y12" s="2446"/>
      <c r="Z12" s="2398"/>
    </row>
    <row r="13" spans="1:27" ht="18" customHeight="1">
      <c r="B13" s="2398"/>
      <c r="C13" s="2398"/>
      <c r="D13" s="2398"/>
      <c r="E13" s="2446"/>
      <c r="F13" s="2446"/>
      <c r="G13" s="2446"/>
      <c r="H13" s="2446"/>
      <c r="I13" s="2446"/>
      <c r="J13" s="2446"/>
      <c r="K13" s="2446"/>
      <c r="L13" s="2446"/>
      <c r="M13" s="2446"/>
      <c r="N13" s="2446"/>
      <c r="O13" s="2446"/>
      <c r="P13" s="2446"/>
      <c r="Q13" s="2446"/>
      <c r="R13" s="2446"/>
      <c r="S13" s="2446"/>
      <c r="T13" s="2446"/>
      <c r="U13" s="2446"/>
      <c r="V13" s="2446"/>
      <c r="W13" s="2446"/>
      <c r="X13" s="2446"/>
      <c r="Y13" s="2446"/>
      <c r="Z13" s="2398"/>
    </row>
    <row r="14" spans="1:27" ht="18" customHeight="1">
      <c r="B14" s="368" t="s">
        <v>18</v>
      </c>
      <c r="E14" s="2442" t="str">
        <f>cst_wskakunin_owner1_ZIP</f>
        <v/>
      </c>
      <c r="F14" s="2443"/>
      <c r="G14" s="2443"/>
      <c r="H14" s="2443"/>
      <c r="I14" s="2443"/>
      <c r="J14" s="2443"/>
    </row>
    <row r="15" spans="1:27" ht="18" customHeight="1">
      <c r="B15" s="368" t="s">
        <v>19</v>
      </c>
      <c r="E15" s="2442" t="str">
        <f>cst_wskakunin_owner1__address</f>
        <v/>
      </c>
      <c r="F15" s="2447"/>
      <c r="G15" s="2447"/>
      <c r="H15" s="2447"/>
      <c r="I15" s="2447"/>
      <c r="J15" s="2447"/>
      <c r="K15" s="2447"/>
      <c r="L15" s="2447"/>
      <c r="M15" s="2447"/>
      <c r="N15" s="2447"/>
      <c r="O15" s="2447"/>
      <c r="P15" s="2447"/>
      <c r="Q15" s="2447"/>
      <c r="R15" s="2447"/>
      <c r="S15" s="2447"/>
      <c r="T15" s="2447"/>
      <c r="U15" s="2447"/>
      <c r="V15" s="2447"/>
      <c r="W15" s="2447"/>
      <c r="X15" s="2448"/>
      <c r="Y15" s="2448"/>
      <c r="Z15" s="2448"/>
      <c r="AA15" s="2443"/>
    </row>
    <row r="16" spans="1:27" ht="18" customHeight="1">
      <c r="A16" s="370"/>
      <c r="B16" s="370" t="s">
        <v>20</v>
      </c>
      <c r="C16" s="370"/>
      <c r="D16" s="370"/>
      <c r="E16" s="2449" t="str">
        <f>cst_wskakunin_owner1_TEL</f>
        <v/>
      </c>
      <c r="F16" s="2450"/>
      <c r="G16" s="2450"/>
      <c r="H16" s="2450"/>
      <c r="I16" s="2450"/>
      <c r="J16" s="2450"/>
      <c r="K16" s="2450"/>
      <c r="L16" s="2450"/>
      <c r="M16" s="370"/>
      <c r="N16" s="370"/>
      <c r="O16" s="370"/>
      <c r="P16" s="370"/>
      <c r="Q16" s="370"/>
      <c r="R16" s="370"/>
      <c r="S16" s="370"/>
      <c r="T16" s="370"/>
      <c r="U16" s="370"/>
      <c r="V16" s="370"/>
      <c r="W16" s="370"/>
      <c r="X16" s="370"/>
      <c r="Y16" s="370"/>
      <c r="Z16" s="370"/>
      <c r="AA16" s="370"/>
    </row>
    <row r="17" spans="1:27" ht="18" customHeight="1">
      <c r="A17" s="368" t="s">
        <v>21</v>
      </c>
    </row>
    <row r="18" spans="1:27" ht="18" customHeight="1">
      <c r="B18" s="368" t="s">
        <v>4</v>
      </c>
      <c r="E18" s="2442" t="str">
        <f>cst_wskakunin_sekou1_NAME</f>
        <v/>
      </c>
      <c r="F18" s="2443"/>
      <c r="G18" s="2443"/>
      <c r="H18" s="2443"/>
      <c r="I18" s="2443"/>
      <c r="J18" s="2443"/>
      <c r="K18" s="2443"/>
      <c r="L18" s="2443"/>
      <c r="M18" s="2443"/>
      <c r="N18" s="2443"/>
      <c r="O18" s="2443"/>
      <c r="P18" s="2443"/>
      <c r="Q18" s="2443"/>
      <c r="R18" s="2443"/>
      <c r="S18" s="2443"/>
      <c r="T18" s="2443"/>
      <c r="U18" s="2443"/>
      <c r="V18" s="2443"/>
      <c r="W18" s="2443"/>
      <c r="X18" s="2443"/>
      <c r="Y18" s="2443"/>
      <c r="Z18" s="2443"/>
      <c r="AA18" s="2443"/>
    </row>
    <row r="19" spans="1:27" ht="18" customHeight="1">
      <c r="B19" s="368" t="s">
        <v>22</v>
      </c>
    </row>
    <row r="20" spans="1:27" ht="18" customHeight="1">
      <c r="E20" s="2442" t="str">
        <f>cst_wskakunin_sekou1_JIMU_NAME</f>
        <v/>
      </c>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row>
    <row r="21" spans="1:27" ht="18" customHeight="1">
      <c r="B21" s="368" t="s">
        <v>18</v>
      </c>
      <c r="E21" s="2442" t="str">
        <f>cst_wskakunin_sekou1_ZIP</f>
        <v/>
      </c>
      <c r="F21" s="2443"/>
      <c r="G21" s="2443"/>
      <c r="H21" s="2443"/>
      <c r="I21" s="2443"/>
      <c r="J21" s="2443"/>
    </row>
    <row r="22" spans="1:27" ht="18" customHeight="1">
      <c r="B22" s="368" t="s">
        <v>23</v>
      </c>
      <c r="E22" s="2442" t="str">
        <f>cst_wskakunin_sekou1__address</f>
        <v/>
      </c>
      <c r="F22" s="2448"/>
      <c r="G22" s="2448"/>
      <c r="H22" s="2448"/>
      <c r="I22" s="2448"/>
      <c r="J22" s="2448"/>
      <c r="K22" s="2448"/>
      <c r="L22" s="2448"/>
      <c r="M22" s="2448"/>
      <c r="N22" s="2448"/>
      <c r="O22" s="2448"/>
      <c r="P22" s="2448"/>
      <c r="Q22" s="2448"/>
      <c r="R22" s="2448"/>
      <c r="S22" s="2448"/>
      <c r="T22" s="2448"/>
      <c r="U22" s="2448"/>
      <c r="V22" s="2448"/>
      <c r="W22" s="2448"/>
      <c r="X22" s="2448"/>
      <c r="Y22" s="2448"/>
      <c r="Z22" s="2448"/>
      <c r="AA22" s="2443"/>
    </row>
    <row r="23" spans="1:27" ht="18" customHeight="1">
      <c r="A23" s="370"/>
      <c r="B23" s="370" t="s">
        <v>20</v>
      </c>
      <c r="C23" s="370"/>
      <c r="D23" s="370"/>
      <c r="E23" s="2449" t="str">
        <f>cst_wskakunin_sekou1_TEL</f>
        <v/>
      </c>
      <c r="F23" s="2450"/>
      <c r="G23" s="2450"/>
      <c r="H23" s="2450"/>
      <c r="I23" s="2450"/>
      <c r="J23" s="2450"/>
      <c r="K23" s="2450"/>
      <c r="L23" s="2450"/>
      <c r="M23" s="370"/>
      <c r="N23" s="370"/>
      <c r="O23" s="370"/>
      <c r="P23" s="370"/>
      <c r="Q23" s="370"/>
      <c r="R23" s="370"/>
      <c r="S23" s="370"/>
      <c r="T23" s="370"/>
      <c r="U23" s="370"/>
      <c r="V23" s="370"/>
      <c r="W23" s="370"/>
      <c r="X23" s="370"/>
      <c r="Y23" s="370"/>
      <c r="Z23" s="370"/>
      <c r="AA23" s="370"/>
    </row>
    <row r="24" spans="1:27" ht="18" customHeight="1">
      <c r="A24" s="368" t="s">
        <v>24</v>
      </c>
    </row>
    <row r="25" spans="1:27" ht="18" customHeight="1">
      <c r="B25" s="368" t="s">
        <v>4</v>
      </c>
      <c r="E25" s="2442" t="str">
        <f>cst_wskakunin_kanri1_NAME</f>
        <v/>
      </c>
      <c r="F25" s="2443"/>
      <c r="G25" s="2443"/>
      <c r="H25" s="2443"/>
      <c r="I25" s="2443"/>
      <c r="J25" s="2443"/>
      <c r="K25" s="2443"/>
      <c r="L25" s="2443"/>
      <c r="M25" s="2443"/>
      <c r="N25" s="2443"/>
      <c r="O25" s="2443"/>
      <c r="P25" s="2443"/>
      <c r="Q25" s="2443"/>
      <c r="R25" s="2443"/>
      <c r="S25" s="2443"/>
      <c r="T25" s="2443"/>
      <c r="U25" s="2443"/>
      <c r="V25" s="2443"/>
      <c r="W25" s="2443"/>
      <c r="X25" s="2443"/>
      <c r="Y25" s="2443"/>
      <c r="Z25" s="2443"/>
      <c r="AA25" s="2443"/>
    </row>
    <row r="26" spans="1:27" ht="18" customHeight="1">
      <c r="B26" s="368" t="s">
        <v>22</v>
      </c>
    </row>
    <row r="27" spans="1:27" ht="18" customHeight="1">
      <c r="E27" s="2442" t="str">
        <f>cst_wskakunin_kanri1_JIMU_NAME</f>
        <v/>
      </c>
      <c r="F27" s="2443"/>
      <c r="G27" s="2443"/>
      <c r="H27" s="2443"/>
      <c r="I27" s="2443"/>
      <c r="J27" s="2443"/>
      <c r="K27" s="2443"/>
      <c r="L27" s="2443"/>
      <c r="M27" s="2443"/>
      <c r="N27" s="2443"/>
      <c r="O27" s="2443"/>
      <c r="P27" s="2443"/>
      <c r="Q27" s="2443"/>
      <c r="R27" s="2443"/>
      <c r="S27" s="2443"/>
      <c r="T27" s="2443"/>
      <c r="U27" s="2443"/>
      <c r="V27" s="2443"/>
      <c r="W27" s="2443"/>
      <c r="X27" s="2443"/>
      <c r="Y27" s="2443"/>
      <c r="Z27" s="2443"/>
      <c r="AA27" s="2443"/>
    </row>
    <row r="28" spans="1:27" ht="18" customHeight="1">
      <c r="B28" s="368" t="s">
        <v>18</v>
      </c>
      <c r="E28" s="2442" t="str">
        <f>cst_wskakunin_kanri1_ZIP</f>
        <v/>
      </c>
      <c r="F28" s="2443"/>
      <c r="G28" s="2443"/>
      <c r="H28" s="2443"/>
      <c r="I28" s="2443"/>
      <c r="J28" s="2443"/>
    </row>
    <row r="29" spans="1:27" ht="18" customHeight="1">
      <c r="B29" s="368" t="s">
        <v>23</v>
      </c>
      <c r="E29" s="2442" t="str">
        <f>cst_wskakunin_kanri1__address</f>
        <v/>
      </c>
      <c r="F29" s="2448"/>
      <c r="G29" s="2448"/>
      <c r="H29" s="2448"/>
      <c r="I29" s="2448"/>
      <c r="J29" s="2448"/>
      <c r="K29" s="2448"/>
      <c r="L29" s="2448"/>
      <c r="M29" s="2448"/>
      <c r="N29" s="2448"/>
      <c r="O29" s="2448"/>
      <c r="P29" s="2448"/>
      <c r="Q29" s="2448"/>
      <c r="R29" s="2448"/>
      <c r="S29" s="2448"/>
      <c r="T29" s="2448"/>
      <c r="U29" s="2448"/>
      <c r="V29" s="2448"/>
      <c r="W29" s="2448"/>
      <c r="X29" s="2448"/>
      <c r="Y29" s="2448"/>
      <c r="Z29" s="2448"/>
      <c r="AA29" s="2443"/>
    </row>
    <row r="30" spans="1:27" ht="18" customHeight="1">
      <c r="A30" s="370"/>
      <c r="B30" s="370" t="s">
        <v>20</v>
      </c>
      <c r="C30" s="370"/>
      <c r="D30" s="370"/>
      <c r="E30" s="2449" t="str">
        <f>cst_wskakunin_kanri1_TEL</f>
        <v/>
      </c>
      <c r="F30" s="2450"/>
      <c r="G30" s="2450"/>
      <c r="H30" s="2450"/>
      <c r="I30" s="2450"/>
      <c r="J30" s="2450"/>
      <c r="K30" s="2450"/>
      <c r="L30" s="2450"/>
      <c r="M30" s="370"/>
      <c r="N30" s="370"/>
      <c r="O30" s="370"/>
      <c r="P30" s="370"/>
      <c r="Q30" s="370"/>
      <c r="R30" s="370"/>
      <c r="S30" s="370"/>
      <c r="T30" s="370"/>
      <c r="U30" s="370"/>
      <c r="V30" s="370"/>
      <c r="W30" s="370"/>
      <c r="X30" s="370"/>
      <c r="Y30" s="370"/>
      <c r="Z30" s="370"/>
      <c r="AA30" s="370"/>
    </row>
    <row r="31" spans="1:27" ht="18" customHeight="1">
      <c r="A31" s="368" t="s">
        <v>25</v>
      </c>
      <c r="E31" s="368" t="s">
        <v>507</v>
      </c>
    </row>
    <row r="32" spans="1:27" ht="18" customHeight="1">
      <c r="B32" s="368" t="s">
        <v>26</v>
      </c>
      <c r="I32" s="369" t="s">
        <v>6</v>
      </c>
      <c r="J32" s="2453" t="str">
        <f>cst_shinsei_ISSUE_NO</f>
        <v/>
      </c>
      <c r="K32" s="2454"/>
      <c r="L32" s="2454"/>
      <c r="M32" s="2454"/>
      <c r="N32" s="2454"/>
      <c r="O32" s="2454"/>
      <c r="P32" s="2454"/>
      <c r="Q32" s="368" t="s">
        <v>7</v>
      </c>
    </row>
    <row r="33" spans="1:27" ht="18" customHeight="1">
      <c r="B33" s="368" t="s">
        <v>27</v>
      </c>
      <c r="H33" s="2399" t="str">
        <f ca="1">IF(shinsei_ISSUE_DATE="",TEXT(TODAY(),"ggg"),shinsei_ISSUE_DATE)</f>
        <v>令和</v>
      </c>
      <c r="I33" s="2399"/>
      <c r="J33" s="731" t="str">
        <f>cst_shinsei_ISSUE_DATE</f>
        <v/>
      </c>
      <c r="K33" s="368" t="s">
        <v>477</v>
      </c>
      <c r="L33" s="732" t="str">
        <f>cst_shinsei_ISSUE_DATE</f>
        <v/>
      </c>
      <c r="M33" s="368" t="s">
        <v>5</v>
      </c>
      <c r="N33" s="733" t="str">
        <f>cst_shinsei_ISSUE_DATE</f>
        <v/>
      </c>
      <c r="O33" s="368" t="s">
        <v>478</v>
      </c>
    </row>
    <row r="34" spans="1:27" ht="18" customHeight="1">
      <c r="A34" s="370"/>
      <c r="B34" s="370" t="s">
        <v>28</v>
      </c>
      <c r="C34" s="370"/>
      <c r="D34" s="370"/>
      <c r="E34" s="370"/>
      <c r="F34" s="370"/>
      <c r="G34" s="370"/>
      <c r="H34" s="370"/>
      <c r="I34" s="2455" t="str">
        <f ca="1">cst_Pre_Corp__SHINSEI&amp;"　"&amp;cst_Pre_Daihyou__SHINSEI</f>
        <v>一般財団法人 さいたま住宅検査センター　理事長　福 島  克 季</v>
      </c>
      <c r="J34" s="2456"/>
      <c r="K34" s="2456"/>
      <c r="L34" s="2456"/>
      <c r="M34" s="2456"/>
      <c r="N34" s="2456"/>
      <c r="O34" s="2456"/>
      <c r="P34" s="2456"/>
      <c r="Q34" s="2456"/>
      <c r="R34" s="2456"/>
      <c r="S34" s="2456"/>
      <c r="T34" s="2456"/>
      <c r="U34" s="2456"/>
      <c r="V34" s="2456"/>
      <c r="W34" s="2456"/>
      <c r="X34" s="2456"/>
      <c r="Y34" s="2456"/>
      <c r="Z34" s="2456"/>
      <c r="AA34" s="370"/>
    </row>
    <row r="35" spans="1:27" ht="18" customHeight="1">
      <c r="A35" s="368" t="s">
        <v>29</v>
      </c>
    </row>
    <row r="36" spans="1:27" ht="18" customHeight="1">
      <c r="B36" s="368" t="s">
        <v>4</v>
      </c>
      <c r="E36" s="2451"/>
      <c r="F36" s="2452"/>
      <c r="G36" s="2452"/>
      <c r="H36" s="2452"/>
      <c r="I36" s="2452"/>
      <c r="J36" s="2452"/>
      <c r="K36" s="2452"/>
      <c r="L36" s="2452"/>
      <c r="M36" s="2452"/>
      <c r="N36" s="2452"/>
      <c r="O36" s="2452"/>
      <c r="P36" s="2452"/>
      <c r="Q36" s="2452"/>
      <c r="R36" s="2452"/>
      <c r="S36" s="2452"/>
      <c r="T36" s="2452"/>
      <c r="U36" s="2452"/>
      <c r="V36" s="2452"/>
      <c r="W36" s="2452"/>
      <c r="X36" s="2452"/>
    </row>
    <row r="37" spans="1:27" ht="18" customHeight="1">
      <c r="B37" s="368" t="s">
        <v>30</v>
      </c>
      <c r="E37" s="2451"/>
      <c r="F37" s="2452"/>
      <c r="G37" s="2452"/>
      <c r="H37" s="2452"/>
      <c r="I37" s="2452"/>
      <c r="J37" s="2452"/>
      <c r="K37" s="2452"/>
      <c r="L37" s="2452"/>
      <c r="M37" s="2452"/>
      <c r="N37" s="2452"/>
      <c r="O37" s="2452"/>
      <c r="P37" s="2452"/>
      <c r="Q37" s="2452"/>
      <c r="R37" s="2452"/>
      <c r="S37" s="2452"/>
      <c r="T37" s="2452"/>
      <c r="U37" s="2452"/>
      <c r="V37" s="2452"/>
      <c r="W37" s="2452"/>
      <c r="X37" s="2452"/>
    </row>
    <row r="38" spans="1:27" ht="18" customHeight="1">
      <c r="B38" s="368" t="s">
        <v>18</v>
      </c>
      <c r="E38" s="2451"/>
      <c r="F38" s="2452"/>
      <c r="G38" s="2452"/>
      <c r="H38" s="2452"/>
      <c r="I38" s="2452"/>
      <c r="J38" s="2452"/>
    </row>
    <row r="39" spans="1:27" ht="18" customHeight="1">
      <c r="B39" s="368" t="s">
        <v>23</v>
      </c>
      <c r="E39" s="2451"/>
      <c r="F39" s="2452"/>
      <c r="G39" s="2452"/>
      <c r="H39" s="2452"/>
      <c r="I39" s="2452"/>
      <c r="J39" s="2452"/>
      <c r="K39" s="2452"/>
      <c r="L39" s="2452"/>
      <c r="M39" s="2452"/>
      <c r="N39" s="2452"/>
      <c r="O39" s="2452"/>
      <c r="P39" s="2452"/>
      <c r="Q39" s="2452"/>
      <c r="R39" s="2452"/>
      <c r="S39" s="2452"/>
      <c r="T39" s="2452"/>
      <c r="U39" s="2452"/>
      <c r="V39" s="2452"/>
      <c r="W39" s="2452"/>
      <c r="X39" s="2452"/>
      <c r="Y39" s="2452"/>
    </row>
    <row r="40" spans="1:27" ht="18" customHeight="1">
      <c r="A40" s="370"/>
      <c r="B40" s="370" t="s">
        <v>20</v>
      </c>
      <c r="C40" s="370"/>
      <c r="D40" s="370"/>
      <c r="E40" s="2457"/>
      <c r="F40" s="2458"/>
      <c r="G40" s="2458"/>
      <c r="H40" s="2458"/>
      <c r="I40" s="2458"/>
      <c r="J40" s="2458"/>
      <c r="K40" s="2458"/>
      <c r="L40" s="2458"/>
      <c r="M40" s="370"/>
      <c r="N40" s="370"/>
      <c r="O40" s="370"/>
      <c r="P40" s="370"/>
      <c r="Q40" s="370"/>
      <c r="R40" s="370"/>
      <c r="S40" s="370"/>
      <c r="T40" s="370"/>
      <c r="U40" s="370"/>
      <c r="V40" s="370"/>
      <c r="W40" s="370"/>
      <c r="X40" s="370"/>
      <c r="Y40" s="370"/>
      <c r="Z40" s="370"/>
      <c r="AA40" s="370"/>
    </row>
    <row r="41" spans="1:27" ht="18" customHeight="1">
      <c r="A41" s="368" t="s">
        <v>31</v>
      </c>
    </row>
    <row r="42" spans="1:27" ht="15.75" customHeight="1"/>
    <row r="43" spans="1:27" ht="15.75" customHeight="1"/>
    <row r="44" spans="1:27">
      <c r="A44" s="2416" t="s">
        <v>32</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row>
    <row r="45" spans="1:27" ht="16.5" customHeight="1">
      <c r="A45" s="368" t="s">
        <v>4767</v>
      </c>
    </row>
    <row r="46" spans="1:27" ht="16.5" customHeight="1">
      <c r="B46" s="368" t="s">
        <v>4768</v>
      </c>
      <c r="K46" s="2399" t="str">
        <f ca="1">IF(wskakunin_KOUJI_TYAKUSYU_YOTEI_DATE="",TEXT(TODAY(),"ggg"),wskakunin_KOUJI_TYAKUSYU_YOTEI_DATE)</f>
        <v>令和</v>
      </c>
      <c r="L46" s="2399"/>
      <c r="M46" s="1405" t="str">
        <f>cst_wskakunin_KOUJI_TYAKUSYU_YOTEI_DATE</f>
        <v/>
      </c>
      <c r="N46" s="368" t="s">
        <v>477</v>
      </c>
      <c r="O46" s="1406" t="str">
        <f>cst_wskakunin_KOUJI_TYAKUSYU_YOTEI_DATE</f>
        <v/>
      </c>
      <c r="P46" s="368" t="s">
        <v>5</v>
      </c>
      <c r="Q46" s="1407" t="str">
        <f>cst_wskakunin_KOUJI_TYAKUSYU_YOTEI_DATE</f>
        <v/>
      </c>
      <c r="R46" s="368" t="s">
        <v>478</v>
      </c>
    </row>
    <row r="47" spans="1:27" ht="16.5" customHeight="1">
      <c r="A47" s="370"/>
      <c r="B47" s="370" t="s">
        <v>4769</v>
      </c>
      <c r="C47" s="370"/>
      <c r="D47" s="370"/>
      <c r="E47" s="370"/>
      <c r="F47" s="370"/>
      <c r="G47" s="370"/>
      <c r="H47" s="370"/>
      <c r="I47" s="370"/>
      <c r="J47" s="370"/>
      <c r="K47" s="2417" t="str">
        <f ca="1">IF(wskakunin_KOUJI_KANRYOU_YOTEI_DATE="",TEXT(TODAY(),"ggg"),wskakunin_KOUJI_KANRYOU_YOTEI_DATE)</f>
        <v>令和</v>
      </c>
      <c r="L47" s="2417"/>
      <c r="M47" s="1408" t="str">
        <f>cst_wskakunin_KOUJI_KANRYOU_YOTEI_DATE</f>
        <v/>
      </c>
      <c r="N47" s="370" t="s">
        <v>477</v>
      </c>
      <c r="O47" s="1409" t="str">
        <f>cst_wskakunin_KOUJI_KANRYOU_YOTEI_DATE</f>
        <v/>
      </c>
      <c r="P47" s="370" t="s">
        <v>5</v>
      </c>
      <c r="Q47" s="1410" t="str">
        <f>cst_wskakunin_KOUJI_KANRYOU_YOTEI_DATE</f>
        <v/>
      </c>
      <c r="R47" s="370" t="s">
        <v>478</v>
      </c>
      <c r="S47" s="370"/>
      <c r="T47" s="370"/>
      <c r="U47" s="370"/>
      <c r="V47" s="370"/>
      <c r="W47" s="370"/>
      <c r="X47" s="370"/>
      <c r="Y47" s="370"/>
      <c r="Z47" s="370"/>
      <c r="AA47" s="370"/>
    </row>
    <row r="48" spans="1:27" ht="16.5" customHeight="1">
      <c r="A48" s="368" t="s">
        <v>4770</v>
      </c>
    </row>
    <row r="49" spans="1:28" ht="16.5" customHeight="1">
      <c r="B49" s="368" t="s">
        <v>4771</v>
      </c>
      <c r="I49" s="1403" t="s">
        <v>139</v>
      </c>
      <c r="J49" s="368" t="s">
        <v>33</v>
      </c>
      <c r="M49" s="1403" t="s">
        <v>139</v>
      </c>
      <c r="N49" s="368" t="s">
        <v>34</v>
      </c>
      <c r="T49" s="1403" t="s">
        <v>139</v>
      </c>
      <c r="U49" s="368" t="s">
        <v>35</v>
      </c>
    </row>
    <row r="50" spans="1:28" ht="16.5" customHeight="1">
      <c r="I50" s="1412" t="s">
        <v>3509</v>
      </c>
      <c r="J50" s="368" t="s">
        <v>36</v>
      </c>
      <c r="M50" s="1403" t="s">
        <v>139</v>
      </c>
      <c r="N50" s="368" t="s">
        <v>37</v>
      </c>
      <c r="T50" s="1403" t="s">
        <v>139</v>
      </c>
      <c r="U50" s="368" t="s">
        <v>38</v>
      </c>
    </row>
    <row r="51" spans="1:28" ht="15" customHeight="1">
      <c r="B51" s="368" t="s">
        <v>4772</v>
      </c>
      <c r="K51" s="1412" t="s">
        <v>3509</v>
      </c>
      <c r="L51" s="368" t="s">
        <v>4773</v>
      </c>
      <c r="R51" s="1403" t="s">
        <v>139</v>
      </c>
      <c r="S51" s="368" t="s">
        <v>4774</v>
      </c>
    </row>
    <row r="52" spans="1:28" ht="15" customHeight="1">
      <c r="K52" s="1403" t="s">
        <v>139</v>
      </c>
      <c r="L52" s="368" t="s">
        <v>4775</v>
      </c>
    </row>
    <row r="53" spans="1:28" ht="15" customHeight="1">
      <c r="A53" s="370"/>
      <c r="B53" s="370"/>
      <c r="C53" s="370"/>
      <c r="D53" s="370"/>
      <c r="E53" s="370"/>
      <c r="F53" s="370"/>
      <c r="G53" s="370"/>
      <c r="H53" s="370"/>
      <c r="I53" s="370"/>
      <c r="J53" s="370"/>
      <c r="K53" s="1404" t="s">
        <v>139</v>
      </c>
      <c r="L53" s="370" t="s">
        <v>4776</v>
      </c>
      <c r="M53" s="370"/>
      <c r="N53" s="370"/>
      <c r="O53" s="370"/>
      <c r="P53" s="370"/>
      <c r="Q53" s="370"/>
      <c r="R53" s="370"/>
      <c r="S53" s="370"/>
      <c r="T53" s="1404" t="s">
        <v>139</v>
      </c>
      <c r="U53" s="370" t="s">
        <v>4777</v>
      </c>
      <c r="V53" s="370"/>
      <c r="W53" s="370"/>
      <c r="X53" s="370"/>
      <c r="Y53" s="370"/>
      <c r="Z53" s="370"/>
      <c r="AA53" s="370"/>
    </row>
    <row r="54" spans="1:28" ht="16.5" customHeight="1">
      <c r="A54" s="368" t="s">
        <v>4778</v>
      </c>
    </row>
    <row r="55" spans="1:28" ht="16.5" customHeight="1">
      <c r="B55" s="368" t="s">
        <v>39</v>
      </c>
      <c r="G55" s="2459" t="str">
        <f>cst_wskakunin_BUILD__address</f>
        <v>埼玉県さいたま市浦和区仲町</v>
      </c>
      <c r="H55" s="2459"/>
      <c r="I55" s="2459"/>
      <c r="J55" s="2459"/>
      <c r="K55" s="2459"/>
      <c r="L55" s="2459"/>
      <c r="M55" s="2459"/>
      <c r="N55" s="2459"/>
      <c r="O55" s="2459"/>
      <c r="P55" s="2459"/>
      <c r="Q55" s="2459"/>
      <c r="R55" s="2459"/>
      <c r="S55" s="2459"/>
      <c r="T55" s="2459"/>
      <c r="U55" s="2459"/>
      <c r="V55" s="2459"/>
      <c r="W55" s="2459"/>
      <c r="X55" s="2459"/>
      <c r="Y55" s="2459"/>
      <c r="Z55" s="2459"/>
      <c r="AA55" s="2459"/>
      <c r="AB55" s="2459"/>
    </row>
    <row r="56" spans="1:28" ht="16.5" customHeight="1">
      <c r="G56" s="2460"/>
      <c r="H56" s="2460"/>
      <c r="I56" s="2460"/>
      <c r="J56" s="2460"/>
      <c r="K56" s="2460"/>
      <c r="L56" s="2460"/>
      <c r="M56" s="2460"/>
      <c r="N56" s="2460"/>
      <c r="O56" s="2460"/>
      <c r="P56" s="2460"/>
      <c r="Q56" s="2460"/>
      <c r="R56" s="2460"/>
      <c r="S56" s="2460"/>
      <c r="T56" s="2460"/>
      <c r="U56" s="2460"/>
      <c r="V56" s="2460"/>
      <c r="W56" s="2460"/>
      <c r="X56" s="2460"/>
      <c r="Y56" s="2460"/>
      <c r="Z56" s="2460"/>
      <c r="AA56" s="2460"/>
      <c r="AB56" s="2460"/>
    </row>
    <row r="57" spans="1:28" ht="16.5" customHeight="1">
      <c r="G57" s="2460"/>
      <c r="H57" s="2460"/>
      <c r="I57" s="2460"/>
      <c r="J57" s="2460"/>
      <c r="K57" s="2460"/>
      <c r="L57" s="2460"/>
      <c r="M57" s="2460"/>
      <c r="N57" s="2460"/>
      <c r="O57" s="2460"/>
      <c r="P57" s="2460"/>
      <c r="Q57" s="2460"/>
      <c r="R57" s="2460"/>
      <c r="S57" s="2460"/>
      <c r="T57" s="2460"/>
      <c r="U57" s="2460"/>
      <c r="V57" s="2460"/>
      <c r="W57" s="2460"/>
      <c r="X57" s="2460"/>
      <c r="Y57" s="2460"/>
      <c r="Z57" s="2460"/>
      <c r="AA57" s="2460"/>
      <c r="AB57" s="2460"/>
    </row>
    <row r="58" spans="1:28" ht="16.5" customHeight="1">
      <c r="B58" s="368" t="s">
        <v>40</v>
      </c>
      <c r="G58" s="372" t="str">
        <f>IF(cst_wskakunin_KUIKI_SIGAIKA="■","☑","□")</f>
        <v>□</v>
      </c>
      <c r="H58" s="368" t="s">
        <v>41</v>
      </c>
      <c r="N58" s="372" t="str">
        <f>IF(cst_wskakunin_KUIKI_TYOSEI="■","☑","□")</f>
        <v>□</v>
      </c>
      <c r="O58" s="368" t="s">
        <v>42</v>
      </c>
    </row>
    <row r="59" spans="1:28" ht="16.5" customHeight="1">
      <c r="G59" s="372" t="str">
        <f>IF(cst_wskakunin_KUIKI_HISETTEI="■","☑","□")</f>
        <v>□</v>
      </c>
      <c r="H59" s="368" t="s">
        <v>43</v>
      </c>
      <c r="R59" s="372" t="str">
        <f>IF(cst_wskakunin_KUIKI_JYUN_TOSHI="■","☑","□")</f>
        <v>□</v>
      </c>
      <c r="S59" s="368" t="s">
        <v>44</v>
      </c>
    </row>
    <row r="60" spans="1:28" ht="16.5" customHeight="1">
      <c r="A60" s="370"/>
      <c r="B60" s="370"/>
      <c r="C60" s="370"/>
      <c r="D60" s="370"/>
      <c r="E60" s="370"/>
      <c r="F60" s="370"/>
      <c r="G60" s="373" t="str">
        <f>IF(cst_wskakunin_KUIKI_KUIKIGAI="■","☑","□")</f>
        <v>□</v>
      </c>
      <c r="H60" s="370" t="s">
        <v>45</v>
      </c>
      <c r="I60" s="370"/>
      <c r="J60" s="370"/>
      <c r="K60" s="370"/>
      <c r="L60" s="370"/>
      <c r="M60" s="370"/>
      <c r="N60" s="370"/>
      <c r="O60" s="370"/>
      <c r="P60" s="370"/>
      <c r="Q60" s="370"/>
      <c r="R60" s="370"/>
      <c r="S60" s="370"/>
      <c r="T60" s="370"/>
      <c r="U60" s="370"/>
      <c r="V60" s="370"/>
      <c r="W60" s="370"/>
      <c r="X60" s="370"/>
      <c r="Y60" s="370"/>
      <c r="Z60" s="370"/>
      <c r="AA60" s="370"/>
    </row>
    <row r="61" spans="1:28" ht="16.5" customHeight="1">
      <c r="A61" s="374" t="s">
        <v>46</v>
      </c>
      <c r="B61" s="374"/>
      <c r="C61" s="374"/>
      <c r="D61" s="374"/>
      <c r="E61" s="374"/>
      <c r="F61" s="375" t="str">
        <f>IF(cst_wskakunin_KOUJI_SINTIKU_box="■","☑","□")</f>
        <v>□</v>
      </c>
      <c r="G61" s="374" t="s">
        <v>47</v>
      </c>
      <c r="H61" s="374"/>
      <c r="I61" s="374"/>
      <c r="J61" s="374"/>
      <c r="K61" s="375" t="str">
        <f>IF(cst_wskakunin_KOUJI_ZOUTIKU_box="■","☑","□")</f>
        <v>□</v>
      </c>
      <c r="L61" s="374" t="s">
        <v>48</v>
      </c>
      <c r="M61" s="374"/>
      <c r="N61" s="374"/>
      <c r="O61" s="374"/>
      <c r="P61" s="375" t="str">
        <f>IF(cst_wskakunin_KOUJI_KAITIKU_box="■","☑","□")</f>
        <v>□</v>
      </c>
      <c r="Q61" s="374" t="s">
        <v>49</v>
      </c>
      <c r="R61" s="374"/>
      <c r="S61" s="374"/>
      <c r="T61" s="374"/>
      <c r="U61" s="375" t="str">
        <f>IF(cst_wskakunin_KOUJI_ITEN_box="■","☑","□")</f>
        <v>□</v>
      </c>
      <c r="V61" s="374" t="s">
        <v>50</v>
      </c>
      <c r="W61" s="374"/>
      <c r="X61" s="374"/>
      <c r="Y61" s="374"/>
      <c r="Z61" s="374"/>
      <c r="AA61" s="374"/>
    </row>
    <row r="62" spans="1:28" ht="16.5" customHeight="1">
      <c r="A62" s="368" t="s">
        <v>51</v>
      </c>
      <c r="G62" s="368" t="s">
        <v>52</v>
      </c>
      <c r="N62" s="369" t="s">
        <v>9</v>
      </c>
      <c r="O62" s="2461" t="s">
        <v>250</v>
      </c>
      <c r="P62" s="2462"/>
      <c r="Q62" s="368" t="s">
        <v>10</v>
      </c>
      <c r="R62" s="2463"/>
      <c r="S62" s="2463"/>
      <c r="T62" s="2463"/>
      <c r="U62" s="2463"/>
      <c r="V62" s="2463"/>
      <c r="W62" s="2463"/>
      <c r="X62" s="2463"/>
      <c r="Y62" s="2463"/>
      <c r="Z62" s="2463"/>
      <c r="AA62" s="2463"/>
    </row>
    <row r="63" spans="1:28" ht="16.5" customHeight="1">
      <c r="G63" s="368" t="s">
        <v>53</v>
      </c>
      <c r="N63" s="369" t="s">
        <v>9</v>
      </c>
      <c r="O63" s="2424"/>
      <c r="P63" s="2425"/>
      <c r="Q63" s="368" t="s">
        <v>10</v>
      </c>
      <c r="R63" s="2451" t="str">
        <f>IF(O63="","",VLOOKUP(O63,工事届用主要用途区分,2,FALSE))</f>
        <v/>
      </c>
      <c r="S63" s="2452"/>
      <c r="T63" s="2452"/>
      <c r="U63" s="2452"/>
      <c r="V63" s="2452"/>
      <c r="W63" s="2452"/>
      <c r="X63" s="2452"/>
      <c r="Y63" s="2452"/>
      <c r="Z63" s="2452"/>
      <c r="AA63" s="2452"/>
    </row>
    <row r="64" spans="1:28" ht="16.5" customHeight="1">
      <c r="A64" s="370"/>
      <c r="B64" s="370"/>
      <c r="C64" s="370"/>
      <c r="D64" s="370"/>
      <c r="E64" s="370"/>
      <c r="F64" s="370"/>
      <c r="G64" s="370" t="s">
        <v>54</v>
      </c>
      <c r="H64" s="370"/>
      <c r="I64" s="370"/>
      <c r="J64" s="370"/>
      <c r="K64" s="370"/>
      <c r="L64" s="370"/>
      <c r="M64" s="370"/>
      <c r="N64" s="1241" t="s">
        <v>9</v>
      </c>
      <c r="O64" s="2412"/>
      <c r="P64" s="2413"/>
      <c r="Q64" s="370" t="s">
        <v>10</v>
      </c>
      <c r="R64" s="2457" t="str">
        <f>IF(O64="","",VLOOKUP(O64,工事届用主要用途区分,2,FALSE))</f>
        <v/>
      </c>
      <c r="S64" s="2458"/>
      <c r="T64" s="2458"/>
      <c r="U64" s="2458"/>
      <c r="V64" s="2458"/>
      <c r="W64" s="2458"/>
      <c r="X64" s="2458"/>
      <c r="Y64" s="2458"/>
      <c r="Z64" s="2458"/>
      <c r="AA64" s="2458"/>
    </row>
    <row r="65" spans="1:28" ht="16.5" customHeight="1">
      <c r="A65" s="368" t="s">
        <v>55</v>
      </c>
    </row>
    <row r="66" spans="1:28" ht="16.5" customHeight="1">
      <c r="B66" s="368" t="s">
        <v>56</v>
      </c>
      <c r="F66" s="369"/>
      <c r="H66" s="369" t="s">
        <v>9</v>
      </c>
      <c r="I66" s="2464">
        <v>1</v>
      </c>
      <c r="J66" s="2465"/>
      <c r="K66" s="2465"/>
      <c r="L66" s="2465"/>
      <c r="M66" s="2465"/>
      <c r="N66" s="368" t="s">
        <v>57</v>
      </c>
      <c r="O66" s="369" t="s">
        <v>9</v>
      </c>
      <c r="P66" s="2466" t="str">
        <f>IF(AND(P92="",P94=""),"",2)</f>
        <v/>
      </c>
      <c r="Q66" s="2465"/>
      <c r="R66" s="2465"/>
      <c r="S66" s="2465"/>
      <c r="T66" s="2465"/>
      <c r="U66" s="368" t="s">
        <v>57</v>
      </c>
      <c r="V66" s="369" t="s">
        <v>9</v>
      </c>
      <c r="W66" s="2466" t="str">
        <f>IF(AND(W92="",W94=""),"",3)</f>
        <v/>
      </c>
      <c r="X66" s="2465"/>
      <c r="Y66" s="2465"/>
      <c r="Z66" s="2465"/>
      <c r="AA66" s="2465"/>
      <c r="AB66" s="368" t="s">
        <v>57</v>
      </c>
    </row>
    <row r="67" spans="1:28" ht="16.5" customHeight="1">
      <c r="B67" s="368" t="s">
        <v>58</v>
      </c>
      <c r="H67" s="1403" t="s">
        <v>139</v>
      </c>
      <c r="I67" s="368" t="s">
        <v>59</v>
      </c>
      <c r="J67" s="368" t="s">
        <v>60</v>
      </c>
      <c r="O67" s="1403" t="s">
        <v>139</v>
      </c>
      <c r="P67" s="368" t="s">
        <v>59</v>
      </c>
      <c r="Q67" s="368" t="s">
        <v>60</v>
      </c>
      <c r="V67" s="1403" t="s">
        <v>139</v>
      </c>
      <c r="W67" s="368" t="s">
        <v>59</v>
      </c>
      <c r="X67" s="368" t="s">
        <v>60</v>
      </c>
    </row>
    <row r="68" spans="1:28" ht="15" customHeight="1">
      <c r="H68" s="1403" t="s">
        <v>139</v>
      </c>
      <c r="I68" s="368" t="s">
        <v>61</v>
      </c>
      <c r="J68" s="368" t="s">
        <v>62</v>
      </c>
      <c r="O68" s="1403" t="s">
        <v>139</v>
      </c>
      <c r="P68" s="368" t="s">
        <v>61</v>
      </c>
      <c r="Q68" s="368" t="s">
        <v>62</v>
      </c>
      <c r="V68" s="1403" t="s">
        <v>139</v>
      </c>
      <c r="W68" s="368" t="s">
        <v>61</v>
      </c>
      <c r="X68" s="368" t="s">
        <v>62</v>
      </c>
    </row>
    <row r="69" spans="1:28" ht="15" customHeight="1">
      <c r="J69" s="368" t="s">
        <v>63</v>
      </c>
      <c r="Q69" s="368" t="s">
        <v>63</v>
      </c>
      <c r="X69" s="368" t="s">
        <v>63</v>
      </c>
    </row>
    <row r="70" spans="1:28" ht="15" customHeight="1">
      <c r="H70" s="1403" t="s">
        <v>139</v>
      </c>
      <c r="I70" s="368" t="s">
        <v>64</v>
      </c>
      <c r="J70" s="368" t="s">
        <v>65</v>
      </c>
      <c r="O70" s="1403" t="s">
        <v>139</v>
      </c>
      <c r="P70" s="368" t="s">
        <v>64</v>
      </c>
      <c r="Q70" s="368" t="s">
        <v>65</v>
      </c>
      <c r="V70" s="1403" t="s">
        <v>139</v>
      </c>
      <c r="W70" s="368" t="s">
        <v>64</v>
      </c>
      <c r="X70" s="368" t="s">
        <v>65</v>
      </c>
    </row>
    <row r="71" spans="1:28" ht="15" customHeight="1">
      <c r="H71" s="1403" t="s">
        <v>139</v>
      </c>
      <c r="I71" s="368" t="s">
        <v>66</v>
      </c>
      <c r="J71" s="368" t="s">
        <v>67</v>
      </c>
      <c r="O71" s="1403" t="s">
        <v>139</v>
      </c>
      <c r="P71" s="368" t="s">
        <v>66</v>
      </c>
      <c r="Q71" s="368" t="s">
        <v>67</v>
      </c>
      <c r="V71" s="1403" t="s">
        <v>139</v>
      </c>
      <c r="W71" s="368" t="s">
        <v>66</v>
      </c>
      <c r="X71" s="368" t="s">
        <v>67</v>
      </c>
    </row>
    <row r="72" spans="1:28" ht="15" customHeight="1">
      <c r="H72" s="1403" t="s">
        <v>139</v>
      </c>
      <c r="I72" s="368" t="s">
        <v>68</v>
      </c>
      <c r="J72" s="368" t="s">
        <v>69</v>
      </c>
      <c r="O72" s="1403" t="s">
        <v>139</v>
      </c>
      <c r="P72" s="368" t="s">
        <v>68</v>
      </c>
      <c r="Q72" s="368" t="s">
        <v>69</v>
      </c>
      <c r="V72" s="1403" t="s">
        <v>139</v>
      </c>
      <c r="W72" s="368" t="s">
        <v>68</v>
      </c>
      <c r="X72" s="368" t="s">
        <v>69</v>
      </c>
    </row>
    <row r="73" spans="1:28" ht="15" customHeight="1">
      <c r="H73" s="1403" t="s">
        <v>139</v>
      </c>
      <c r="I73" s="368" t="s">
        <v>70</v>
      </c>
      <c r="J73" s="368" t="s">
        <v>71</v>
      </c>
      <c r="O73" s="1403" t="s">
        <v>139</v>
      </c>
      <c r="P73" s="368" t="s">
        <v>70</v>
      </c>
      <c r="Q73" s="368" t="s">
        <v>71</v>
      </c>
      <c r="V73" s="1403" t="s">
        <v>139</v>
      </c>
      <c r="W73" s="368" t="s">
        <v>70</v>
      </c>
      <c r="X73" s="368" t="s">
        <v>71</v>
      </c>
    </row>
    <row r="74" spans="1:28" ht="15" customHeight="1">
      <c r="H74" s="1411" t="str">
        <f>cst_wskakunin_p4_1_youto1_YOUTO_9</f>
        <v>□</v>
      </c>
      <c r="I74" s="368" t="s">
        <v>72</v>
      </c>
      <c r="J74" s="368" t="s">
        <v>8</v>
      </c>
      <c r="O74" s="1403" t="s">
        <v>139</v>
      </c>
      <c r="P74" s="368" t="s">
        <v>72</v>
      </c>
      <c r="Q74" s="368" t="s">
        <v>8</v>
      </c>
      <c r="V74" s="1403" t="s">
        <v>139</v>
      </c>
      <c r="W74" s="368" t="s">
        <v>72</v>
      </c>
      <c r="X74" s="368" t="s">
        <v>8</v>
      </c>
    </row>
    <row r="75" spans="1:28" ht="15" customHeight="1">
      <c r="H75" s="1403" t="s">
        <v>139</v>
      </c>
      <c r="I75" s="368" t="s">
        <v>4779</v>
      </c>
      <c r="O75" s="1403" t="s">
        <v>139</v>
      </c>
      <c r="P75" s="368" t="s">
        <v>4779</v>
      </c>
      <c r="V75" s="1403" t="s">
        <v>139</v>
      </c>
      <c r="W75" s="368" t="s">
        <v>4779</v>
      </c>
    </row>
    <row r="76" spans="1:28" ht="15" customHeight="1">
      <c r="B76" s="368" t="s">
        <v>73</v>
      </c>
      <c r="H76" s="1411" t="str">
        <f>IF(COUNTIF(cst_wskakunin_p4_1_KOUZOU1,"*木造*"),"☑","□")</f>
        <v>□</v>
      </c>
      <c r="I76" s="368" t="s">
        <v>59</v>
      </c>
      <c r="J76" s="368" t="s">
        <v>74</v>
      </c>
      <c r="O76" s="1403" t="s">
        <v>139</v>
      </c>
      <c r="P76" s="368" t="s">
        <v>59</v>
      </c>
      <c r="Q76" s="368" t="s">
        <v>74</v>
      </c>
      <c r="V76" s="1403" t="s">
        <v>139</v>
      </c>
      <c r="W76" s="368" t="s">
        <v>59</v>
      </c>
      <c r="X76" s="368" t="s">
        <v>74</v>
      </c>
    </row>
    <row r="77" spans="1:28" ht="15" customHeight="1">
      <c r="H77" s="1403" t="s">
        <v>139</v>
      </c>
      <c r="I77" s="368" t="s">
        <v>61</v>
      </c>
      <c r="J77" s="368" t="s">
        <v>75</v>
      </c>
      <c r="O77" s="1403" t="s">
        <v>139</v>
      </c>
      <c r="P77" s="368" t="s">
        <v>61</v>
      </c>
      <c r="Q77" s="368" t="s">
        <v>75</v>
      </c>
      <c r="V77" s="1403" t="s">
        <v>139</v>
      </c>
      <c r="W77" s="368" t="s">
        <v>61</v>
      </c>
      <c r="X77" s="368" t="s">
        <v>75</v>
      </c>
    </row>
    <row r="78" spans="1:28" ht="15" customHeight="1">
      <c r="J78" s="368" t="s">
        <v>76</v>
      </c>
      <c r="Q78" s="368" t="s">
        <v>76</v>
      </c>
      <c r="X78" s="368" t="s">
        <v>76</v>
      </c>
    </row>
    <row r="79" spans="1:28" ht="15" customHeight="1">
      <c r="H79" s="1403" t="s">
        <v>139</v>
      </c>
      <c r="I79" s="368" t="s">
        <v>64</v>
      </c>
      <c r="J79" s="368" t="s">
        <v>77</v>
      </c>
      <c r="O79" s="1403" t="s">
        <v>139</v>
      </c>
      <c r="P79" s="368" t="s">
        <v>64</v>
      </c>
      <c r="Q79" s="368" t="s">
        <v>77</v>
      </c>
      <c r="V79" s="1403" t="s">
        <v>139</v>
      </c>
      <c r="W79" s="368" t="s">
        <v>64</v>
      </c>
      <c r="X79" s="368" t="s">
        <v>77</v>
      </c>
    </row>
    <row r="80" spans="1:28" ht="15" customHeight="1">
      <c r="J80" s="368" t="s">
        <v>78</v>
      </c>
      <c r="Q80" s="368" t="s">
        <v>78</v>
      </c>
      <c r="X80" s="368" t="s">
        <v>78</v>
      </c>
    </row>
    <row r="81" spans="1:28" ht="15" customHeight="1">
      <c r="H81" s="1403" t="s">
        <v>139</v>
      </c>
      <c r="I81" s="368" t="s">
        <v>66</v>
      </c>
      <c r="J81" s="368" t="s">
        <v>79</v>
      </c>
      <c r="O81" s="1403" t="s">
        <v>139</v>
      </c>
      <c r="P81" s="368" t="s">
        <v>66</v>
      </c>
      <c r="Q81" s="368" t="s">
        <v>79</v>
      </c>
      <c r="V81" s="1403" t="s">
        <v>139</v>
      </c>
      <c r="W81" s="368" t="s">
        <v>66</v>
      </c>
      <c r="X81" s="368" t="s">
        <v>79</v>
      </c>
    </row>
    <row r="82" spans="1:28" ht="15" customHeight="1">
      <c r="H82" s="1403" t="s">
        <v>139</v>
      </c>
      <c r="I82" s="368" t="s">
        <v>68</v>
      </c>
      <c r="J82" s="368" t="s">
        <v>80</v>
      </c>
      <c r="O82" s="1403" t="s">
        <v>139</v>
      </c>
      <c r="P82" s="368" t="s">
        <v>68</v>
      </c>
      <c r="Q82" s="368" t="s">
        <v>80</v>
      </c>
      <c r="V82" s="1403" t="s">
        <v>139</v>
      </c>
      <c r="W82" s="368" t="s">
        <v>68</v>
      </c>
      <c r="X82" s="368" t="s">
        <v>80</v>
      </c>
    </row>
    <row r="83" spans="1:28" ht="15" customHeight="1">
      <c r="J83" s="368" t="s">
        <v>81</v>
      </c>
      <c r="Q83" s="368" t="s">
        <v>81</v>
      </c>
      <c r="X83" s="368" t="s">
        <v>81</v>
      </c>
    </row>
    <row r="84" spans="1:28" ht="15" customHeight="1">
      <c r="H84" s="1403" t="s">
        <v>139</v>
      </c>
      <c r="I84" s="368" t="s">
        <v>70</v>
      </c>
      <c r="J84" s="368" t="s">
        <v>8</v>
      </c>
      <c r="O84" s="1403" t="s">
        <v>139</v>
      </c>
      <c r="P84" s="368" t="s">
        <v>70</v>
      </c>
      <c r="Q84" s="368" t="s">
        <v>8</v>
      </c>
      <c r="V84" s="1403" t="s">
        <v>139</v>
      </c>
      <c r="W84" s="368" t="s">
        <v>70</v>
      </c>
      <c r="X84" s="368" t="s">
        <v>8</v>
      </c>
    </row>
    <row r="85" spans="1:28" ht="15" customHeight="1">
      <c r="B85" s="368" t="s">
        <v>4780</v>
      </c>
    </row>
    <row r="86" spans="1:28" ht="15" customHeight="1">
      <c r="H86" s="369" t="s">
        <v>9</v>
      </c>
      <c r="I86" s="2466"/>
      <c r="J86" s="2467"/>
      <c r="K86" s="2467"/>
      <c r="L86" s="2467"/>
      <c r="M86" s="368" t="s">
        <v>4781</v>
      </c>
      <c r="O86" s="369" t="s">
        <v>9</v>
      </c>
      <c r="P86" s="2466"/>
      <c r="Q86" s="2467"/>
      <c r="R86" s="2467"/>
      <c r="S86" s="2467"/>
      <c r="T86" s="368" t="s">
        <v>4781</v>
      </c>
      <c r="V86" s="369" t="s">
        <v>9</v>
      </c>
      <c r="W86" s="2466"/>
      <c r="X86" s="2466"/>
      <c r="Y86" s="2466"/>
      <c r="Z86" s="2466"/>
      <c r="AA86" s="368" t="s">
        <v>4781</v>
      </c>
    </row>
    <row r="87" spans="1:28" ht="16.5" customHeight="1">
      <c r="B87" s="368" t="s">
        <v>4782</v>
      </c>
    </row>
    <row r="88" spans="1:28" ht="15.75" customHeight="1">
      <c r="C88" s="368" t="s">
        <v>82</v>
      </c>
      <c r="H88" s="369" t="s">
        <v>9</v>
      </c>
      <c r="I88" s="2468" t="str">
        <f>cst_wskakunin_NOBE_MENSEKI_BUILD_SHINSEI</f>
        <v/>
      </c>
      <c r="J88" s="2469"/>
      <c r="K88" s="2469"/>
      <c r="L88" s="2469"/>
      <c r="M88" s="2469"/>
      <c r="N88" s="368" t="s">
        <v>4913</v>
      </c>
      <c r="O88" s="369" t="s">
        <v>9</v>
      </c>
      <c r="P88" s="2470"/>
      <c r="Q88" s="2471"/>
      <c r="R88" s="2471"/>
      <c r="S88" s="2471"/>
      <c r="T88" s="2471"/>
      <c r="U88" s="368" t="s">
        <v>4913</v>
      </c>
      <c r="V88" s="369" t="s">
        <v>9</v>
      </c>
      <c r="W88" s="2474"/>
      <c r="X88" s="2474"/>
      <c r="Y88" s="2474"/>
      <c r="Z88" s="2474"/>
      <c r="AA88" s="1784" t="s">
        <v>4913</v>
      </c>
    </row>
    <row r="89" spans="1:28" ht="16.5" customHeight="1">
      <c r="B89" s="368" t="s">
        <v>4783</v>
      </c>
      <c r="I89" s="369"/>
      <c r="O89" s="369"/>
      <c r="V89" s="369"/>
    </row>
    <row r="90" spans="1:28" ht="16.5" customHeight="1">
      <c r="H90" s="369" t="s">
        <v>9</v>
      </c>
      <c r="I90" s="2472">
        <v>1800</v>
      </c>
      <c r="J90" s="2473"/>
      <c r="K90" s="2473"/>
      <c r="L90" s="2473"/>
      <c r="M90" s="368" t="s">
        <v>83</v>
      </c>
      <c r="O90" s="369" t="s">
        <v>9</v>
      </c>
      <c r="P90" s="2466"/>
      <c r="Q90" s="2467"/>
      <c r="R90" s="2467"/>
      <c r="S90" s="2467"/>
      <c r="T90" s="368" t="s">
        <v>83</v>
      </c>
      <c r="V90" s="369" t="s">
        <v>9</v>
      </c>
      <c r="W90" s="2466"/>
      <c r="X90" s="2466"/>
      <c r="Y90" s="2466"/>
      <c r="Z90" s="2466"/>
      <c r="AA90" s="368" t="s">
        <v>83</v>
      </c>
    </row>
    <row r="91" spans="1:28" ht="16.5" customHeight="1">
      <c r="B91" s="368" t="s">
        <v>4784</v>
      </c>
    </row>
    <row r="92" spans="1:28" ht="16.5" customHeight="1">
      <c r="H92" s="369" t="s">
        <v>9</v>
      </c>
      <c r="I92" s="2475" t="str">
        <f>cst_wskakunin_KAISU_TIJYOU_SHINSEI</f>
        <v/>
      </c>
      <c r="J92" s="2475"/>
      <c r="K92" s="2475"/>
      <c r="L92" s="2475"/>
      <c r="M92" s="2475"/>
      <c r="N92" s="368" t="s">
        <v>57</v>
      </c>
      <c r="O92" s="369" t="s">
        <v>9</v>
      </c>
      <c r="P92" s="2476"/>
      <c r="Q92" s="2476"/>
      <c r="R92" s="2476"/>
      <c r="S92" s="2476"/>
      <c r="T92" s="2476"/>
      <c r="U92" s="368" t="s">
        <v>57</v>
      </c>
      <c r="V92" s="369" t="s">
        <v>9</v>
      </c>
      <c r="W92" s="2476"/>
      <c r="X92" s="2476"/>
      <c r="Y92" s="2476"/>
      <c r="Z92" s="2476"/>
      <c r="AA92" s="2476"/>
      <c r="AB92" s="368" t="s">
        <v>57</v>
      </c>
    </row>
    <row r="93" spans="1:28" ht="16.5" customHeight="1">
      <c r="B93" s="368" t="s">
        <v>4785</v>
      </c>
    </row>
    <row r="94" spans="1:28" ht="16.5" customHeight="1">
      <c r="A94" s="370"/>
      <c r="B94" s="370"/>
      <c r="C94" s="370"/>
      <c r="D94" s="370"/>
      <c r="E94" s="370"/>
      <c r="F94" s="370"/>
      <c r="G94" s="370"/>
      <c r="H94" s="369" t="s">
        <v>9</v>
      </c>
      <c r="I94" s="2477">
        <f>cst_wskakunin_KAISU_TIKA_SHINSEI__zero</f>
        <v>0</v>
      </c>
      <c r="J94" s="2478"/>
      <c r="K94" s="2478"/>
      <c r="L94" s="2478"/>
      <c r="M94" s="2478"/>
      <c r="N94" s="368" t="s">
        <v>57</v>
      </c>
      <c r="O94" s="369" t="s">
        <v>9</v>
      </c>
      <c r="P94" s="2476"/>
      <c r="Q94" s="2476"/>
      <c r="R94" s="2476"/>
      <c r="S94" s="2476"/>
      <c r="T94" s="2476"/>
      <c r="U94" s="368" t="s">
        <v>57</v>
      </c>
      <c r="V94" s="369" t="s">
        <v>9</v>
      </c>
      <c r="W94" s="2476"/>
      <c r="X94" s="2476"/>
      <c r="Y94" s="2476"/>
      <c r="Z94" s="2476"/>
      <c r="AA94" s="2476"/>
      <c r="AB94" s="368" t="s">
        <v>57</v>
      </c>
    </row>
    <row r="95" spans="1:28" ht="16.5" customHeight="1">
      <c r="A95" s="374" t="s">
        <v>84</v>
      </c>
      <c r="B95" s="374"/>
      <c r="C95" s="374"/>
      <c r="D95" s="374"/>
      <c r="E95" s="374"/>
      <c r="F95" s="374"/>
      <c r="G95" s="374"/>
      <c r="H95" s="374"/>
      <c r="I95" s="374"/>
      <c r="J95" s="374"/>
      <c r="K95" s="374"/>
      <c r="L95" s="374"/>
      <c r="M95" s="374"/>
      <c r="N95" s="2481" t="str">
        <f>cst_wskakunin_SHIKITI_MENSEKI_1_TOTAL</f>
        <v/>
      </c>
      <c r="O95" s="2482"/>
      <c r="P95" s="2482"/>
      <c r="Q95" s="2482"/>
      <c r="R95" s="2482"/>
      <c r="S95" s="374" t="s">
        <v>114</v>
      </c>
      <c r="T95" s="374"/>
      <c r="U95" s="374"/>
      <c r="V95" s="374"/>
      <c r="W95" s="374"/>
      <c r="X95" s="374"/>
      <c r="Y95" s="374"/>
      <c r="Z95" s="374"/>
      <c r="AA95" s="374"/>
    </row>
    <row r="96" spans="1:28" ht="8.25" customHeight="1"/>
    <row r="97" spans="1:27" ht="15" customHeight="1">
      <c r="A97" s="2416" t="s">
        <v>85</v>
      </c>
      <c r="B97" s="2416"/>
      <c r="C97" s="2416"/>
      <c r="D97" s="2416"/>
      <c r="E97" s="2416"/>
      <c r="F97" s="2416"/>
      <c r="G97" s="2416"/>
      <c r="H97" s="2416"/>
      <c r="I97" s="2416"/>
      <c r="J97" s="2416"/>
      <c r="K97" s="2416"/>
      <c r="L97" s="2416"/>
      <c r="M97" s="2416"/>
      <c r="N97" s="2416"/>
      <c r="O97" s="2416"/>
      <c r="P97" s="2416"/>
      <c r="Q97" s="2416"/>
      <c r="R97" s="2416"/>
      <c r="S97" s="2416"/>
      <c r="T97" s="2416"/>
      <c r="U97" s="2416"/>
      <c r="V97" s="2416"/>
      <c r="W97" s="2416"/>
      <c r="X97" s="2416"/>
      <c r="Y97" s="2416"/>
      <c r="Z97" s="2416"/>
      <c r="AA97" s="2416"/>
    </row>
    <row r="98" spans="1:27" ht="16.5" customHeight="1">
      <c r="A98" s="368" t="s">
        <v>86</v>
      </c>
    </row>
    <row r="99" spans="1:27" ht="16.5" customHeight="1">
      <c r="B99" s="368" t="s">
        <v>56</v>
      </c>
      <c r="G99" s="2466">
        <v>1</v>
      </c>
      <c r="H99" s="2465"/>
      <c r="I99" s="2465"/>
    </row>
    <row r="100" spans="1:27" ht="16.5" customHeight="1">
      <c r="B100" s="368" t="s">
        <v>4786</v>
      </c>
      <c r="J100" s="368" t="s">
        <v>4787</v>
      </c>
      <c r="M100" s="368" t="s">
        <v>9</v>
      </c>
      <c r="N100" s="1403" t="s">
        <v>139</v>
      </c>
      <c r="O100" s="368" t="s">
        <v>472</v>
      </c>
      <c r="Q100" s="1403" t="s">
        <v>139</v>
      </c>
      <c r="R100" s="368" t="s">
        <v>473</v>
      </c>
      <c r="T100" s="1403" t="s">
        <v>139</v>
      </c>
      <c r="U100" s="368" t="s">
        <v>474</v>
      </c>
      <c r="W100" s="368" t="s">
        <v>57</v>
      </c>
    </row>
    <row r="101" spans="1:27" ht="16.5" customHeight="1">
      <c r="J101" s="368" t="s">
        <v>4788</v>
      </c>
      <c r="M101" s="368" t="s">
        <v>9</v>
      </c>
      <c r="Q101" s="1403" t="s">
        <v>139</v>
      </c>
      <c r="R101" s="368" t="s">
        <v>473</v>
      </c>
      <c r="T101" s="1403" t="s">
        <v>139</v>
      </c>
      <c r="U101" s="368" t="s">
        <v>474</v>
      </c>
      <c r="W101" s="368" t="s">
        <v>57</v>
      </c>
    </row>
    <row r="102" spans="1:27" ht="16.5" customHeight="1">
      <c r="B102" s="368" t="s">
        <v>4789</v>
      </c>
      <c r="H102" s="1412" t="s">
        <v>3509</v>
      </c>
      <c r="I102" s="368" t="s">
        <v>4790</v>
      </c>
      <c r="O102" s="1403" t="s">
        <v>139</v>
      </c>
      <c r="P102" s="368" t="s">
        <v>4791</v>
      </c>
      <c r="T102" s="1403" t="s">
        <v>139</v>
      </c>
      <c r="U102" s="368" t="s">
        <v>4792</v>
      </c>
    </row>
    <row r="103" spans="1:27" ht="16.5" customHeight="1">
      <c r="H103" s="1403" t="s">
        <v>139</v>
      </c>
      <c r="I103" s="368" t="s">
        <v>4793</v>
      </c>
      <c r="P103" s="1403" t="s">
        <v>139</v>
      </c>
      <c r="Q103" s="368" t="s">
        <v>4794</v>
      </c>
    </row>
    <row r="104" spans="1:27" ht="16.5" customHeight="1">
      <c r="B104" s="368" t="s">
        <v>4795</v>
      </c>
      <c r="H104" s="1411" t="str">
        <f>IF(OR(cst_wskakunin_KOUZOU1="木造",cst_wskakunin_KOUZOU1="木造（在来工法）"),"☑","□")</f>
        <v>□</v>
      </c>
      <c r="I104" s="368" t="s">
        <v>87</v>
      </c>
      <c r="N104" s="1403" t="s">
        <v>139</v>
      </c>
      <c r="O104" s="368" t="s">
        <v>88</v>
      </c>
      <c r="U104" s="1411" t="str">
        <f>IF(cst_wskakunin_KOUZOU1="木造（枠組壁工法）","☑","□")</f>
        <v>□</v>
      </c>
      <c r="V104" s="368" t="s">
        <v>89</v>
      </c>
    </row>
    <row r="105" spans="1:27" ht="16.5" customHeight="1">
      <c r="B105" s="368" t="s">
        <v>4796</v>
      </c>
      <c r="H105" s="1412" t="s">
        <v>3509</v>
      </c>
      <c r="I105" s="368" t="s">
        <v>90</v>
      </c>
      <c r="N105" s="1403" t="s">
        <v>139</v>
      </c>
      <c r="O105" s="368" t="s">
        <v>93</v>
      </c>
      <c r="U105" s="1403" t="s">
        <v>139</v>
      </c>
      <c r="V105" s="368" t="s">
        <v>94</v>
      </c>
    </row>
    <row r="106" spans="1:27" ht="16.5" customHeight="1">
      <c r="B106" s="368" t="s">
        <v>4797</v>
      </c>
      <c r="H106" s="1412" t="s">
        <v>3509</v>
      </c>
      <c r="I106" s="368" t="s">
        <v>91</v>
      </c>
      <c r="N106" s="1403" t="s">
        <v>139</v>
      </c>
      <c r="O106" s="368" t="s">
        <v>92</v>
      </c>
      <c r="U106" s="1403" t="s">
        <v>139</v>
      </c>
      <c r="V106" s="368" t="s">
        <v>4798</v>
      </c>
    </row>
    <row r="107" spans="1:27" ht="16.5" customHeight="1">
      <c r="B107" s="368" t="s">
        <v>4799</v>
      </c>
      <c r="G107" s="369"/>
      <c r="H107" s="1403" t="s">
        <v>139</v>
      </c>
      <c r="I107" s="2438" t="s">
        <v>95</v>
      </c>
      <c r="J107" s="2439"/>
      <c r="K107" s="2439"/>
      <c r="L107" s="376"/>
      <c r="M107" s="1403" t="s">
        <v>139</v>
      </c>
      <c r="N107" s="2438" t="s">
        <v>97</v>
      </c>
      <c r="O107" s="2439"/>
      <c r="P107" s="2439"/>
      <c r="Q107" s="376"/>
      <c r="R107" s="1403" t="s">
        <v>139</v>
      </c>
      <c r="S107" s="2438" t="s">
        <v>98</v>
      </c>
      <c r="T107" s="2439"/>
      <c r="U107" s="2439"/>
      <c r="V107" s="376"/>
      <c r="W107" s="1412" t="s">
        <v>3509</v>
      </c>
      <c r="X107" s="2438" t="s">
        <v>99</v>
      </c>
      <c r="Y107" s="2439"/>
      <c r="Z107" s="2439"/>
      <c r="AA107" s="377"/>
    </row>
    <row r="108" spans="1:27" ht="16.5" customHeight="1">
      <c r="B108" s="368" t="s">
        <v>4800</v>
      </c>
      <c r="G108" s="369" t="s">
        <v>9</v>
      </c>
      <c r="H108" s="2483" t="str">
        <f>IF(H107="☑",1,"")</f>
        <v/>
      </c>
      <c r="I108" s="2483"/>
      <c r="J108" s="2483"/>
      <c r="K108" s="2395" t="s">
        <v>4915</v>
      </c>
      <c r="L108" s="2395"/>
      <c r="M108" s="2464" t="s">
        <v>108</v>
      </c>
      <c r="N108" s="2464"/>
      <c r="O108" s="2464"/>
      <c r="P108" s="2464"/>
      <c r="Q108" s="376" t="s">
        <v>96</v>
      </c>
      <c r="R108" s="2464" t="s">
        <v>108</v>
      </c>
      <c r="S108" s="2464"/>
      <c r="T108" s="2464"/>
      <c r="U108" s="2464"/>
      <c r="V108" s="376" t="s">
        <v>96</v>
      </c>
      <c r="W108" s="2479">
        <f>IF(W107="☑",1,"")</f>
        <v>1</v>
      </c>
      <c r="X108" s="2479"/>
      <c r="Y108" s="2479"/>
      <c r="Z108" s="2395" t="s">
        <v>4917</v>
      </c>
      <c r="AA108" s="2395"/>
    </row>
    <row r="109" spans="1:27" ht="16.5" customHeight="1">
      <c r="B109" s="368" t="s">
        <v>4801</v>
      </c>
      <c r="G109" s="369" t="s">
        <v>9</v>
      </c>
      <c r="H109" s="2480" t="str">
        <f>IF(H107="☑",TEXT(cst_wskakunin_NOBE_MENSEKI_JYUTAKU_SHINSEI,"#,##0.00"),"")</f>
        <v/>
      </c>
      <c r="I109" s="2480"/>
      <c r="J109" s="2480"/>
      <c r="K109" s="2395" t="s">
        <v>4916</v>
      </c>
      <c r="L109" s="2395"/>
      <c r="M109" s="2464" t="s">
        <v>114</v>
      </c>
      <c r="N109" s="2464"/>
      <c r="O109" s="2464"/>
      <c r="P109" s="2464"/>
      <c r="Q109" s="376" t="s">
        <v>96</v>
      </c>
      <c r="R109" s="2464" t="s">
        <v>114</v>
      </c>
      <c r="S109" s="2464"/>
      <c r="T109" s="2464"/>
      <c r="U109" s="2464"/>
      <c r="V109" s="376" t="s">
        <v>96</v>
      </c>
      <c r="W109" s="2480" t="str">
        <f>IF(W107="☑",TEXT(cst_wskakunin_NOBE_MENSEKI_JYUTAKU_SHINSEI,"#,##0.00"),"")</f>
        <v/>
      </c>
      <c r="X109" s="2480"/>
      <c r="Y109" s="2480"/>
      <c r="Z109" s="2395" t="s">
        <v>4913</v>
      </c>
      <c r="AA109" s="2395"/>
    </row>
    <row r="110" spans="1:27" ht="16.5" customHeight="1">
      <c r="A110" s="370"/>
      <c r="B110" s="370"/>
      <c r="C110" s="370" t="s">
        <v>100</v>
      </c>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c r="AA110" s="370"/>
    </row>
    <row r="112" spans="1:27" ht="15" customHeight="1">
      <c r="A112" s="2416" t="s">
        <v>101</v>
      </c>
      <c r="B112" s="2416"/>
      <c r="C112" s="2416"/>
      <c r="D112" s="2416"/>
      <c r="E112" s="2416"/>
      <c r="F112" s="2416"/>
      <c r="G112" s="2416"/>
      <c r="H112" s="2416"/>
      <c r="I112" s="2416"/>
      <c r="J112" s="2416"/>
      <c r="K112" s="2416"/>
      <c r="L112" s="2416"/>
      <c r="M112" s="2416"/>
      <c r="N112" s="2416"/>
      <c r="O112" s="2416"/>
      <c r="P112" s="2416"/>
      <c r="Q112" s="2416"/>
      <c r="R112" s="2416"/>
      <c r="S112" s="2416"/>
      <c r="T112" s="2416"/>
      <c r="U112" s="2416"/>
      <c r="V112" s="2416"/>
      <c r="W112" s="2416"/>
      <c r="X112" s="2416"/>
      <c r="Y112" s="2416"/>
      <c r="Z112" s="2416"/>
      <c r="AA112" s="2416"/>
    </row>
    <row r="113" spans="1:27" ht="16.5" customHeight="1">
      <c r="A113" s="368" t="s">
        <v>102</v>
      </c>
      <c r="G113" s="368" t="s">
        <v>52</v>
      </c>
      <c r="N113" s="369" t="s">
        <v>9</v>
      </c>
      <c r="O113" s="2420"/>
      <c r="P113" s="2421"/>
      <c r="Q113" s="368" t="s">
        <v>10</v>
      </c>
      <c r="R113" s="2463" t="str">
        <f>IF(O113="","",VLOOKUP(O113,工事届用主要用途区分,2,FALSE))</f>
        <v/>
      </c>
      <c r="S113" s="2486"/>
      <c r="T113" s="2486"/>
      <c r="U113" s="2486"/>
      <c r="V113" s="2486"/>
      <c r="W113" s="2486"/>
      <c r="X113" s="2486"/>
      <c r="Y113" s="2486"/>
      <c r="Z113" s="2486"/>
      <c r="AA113" s="2486"/>
    </row>
    <row r="114" spans="1:27" ht="16.5" customHeight="1">
      <c r="G114" s="368" t="s">
        <v>53</v>
      </c>
      <c r="N114" s="369" t="s">
        <v>9</v>
      </c>
      <c r="O114" s="2424"/>
      <c r="P114" s="2425"/>
      <c r="Q114" s="368" t="s">
        <v>10</v>
      </c>
      <c r="R114" s="2451" t="str">
        <f>IF(O114="","",VLOOKUP(O114,工事届用主要用途区分,2,FALSE))</f>
        <v/>
      </c>
      <c r="S114" s="2452"/>
      <c r="T114" s="2452"/>
      <c r="U114" s="2452"/>
      <c r="V114" s="2452"/>
      <c r="W114" s="2452"/>
      <c r="X114" s="2452"/>
      <c r="Y114" s="2452"/>
      <c r="Z114" s="2452"/>
      <c r="AA114" s="2452"/>
    </row>
    <row r="115" spans="1:27" ht="16.5" customHeight="1">
      <c r="G115" s="368" t="s">
        <v>54</v>
      </c>
      <c r="N115" s="369" t="s">
        <v>9</v>
      </c>
      <c r="O115" s="2424"/>
      <c r="P115" s="2425"/>
      <c r="Q115" s="368" t="s">
        <v>10</v>
      </c>
      <c r="R115" s="2451" t="str">
        <f>IF(O115="","",VLOOKUP(O115,工事届用主要用途区分,2,FALSE))</f>
        <v/>
      </c>
      <c r="S115" s="2452"/>
      <c r="T115" s="2452"/>
      <c r="U115" s="2452"/>
      <c r="V115" s="2452"/>
      <c r="W115" s="2452"/>
      <c r="X115" s="2452"/>
      <c r="Y115" s="2452"/>
      <c r="Z115" s="2452"/>
      <c r="AA115" s="2452"/>
    </row>
    <row r="116" spans="1:27" ht="16.5" customHeight="1">
      <c r="A116" s="368" t="s">
        <v>4802</v>
      </c>
      <c r="F116" s="1403" t="s">
        <v>139</v>
      </c>
      <c r="G116" s="368" t="s">
        <v>103</v>
      </c>
      <c r="Q116" s="1403" t="s">
        <v>139</v>
      </c>
      <c r="R116" s="368" t="s">
        <v>104</v>
      </c>
    </row>
    <row r="117" spans="1:27" ht="16.5" customHeight="1">
      <c r="A117" s="368" t="s">
        <v>4803</v>
      </c>
      <c r="F117" s="1403" t="s">
        <v>139</v>
      </c>
      <c r="G117" s="368" t="s">
        <v>105</v>
      </c>
      <c r="Q117" s="1403" t="s">
        <v>139</v>
      </c>
      <c r="R117" s="368" t="s">
        <v>104</v>
      </c>
    </row>
    <row r="118" spans="1:27" ht="16.5" customHeight="1">
      <c r="A118" s="368" t="s">
        <v>106</v>
      </c>
      <c r="J118" s="2451"/>
      <c r="K118" s="2452"/>
    </row>
    <row r="119" spans="1:27" ht="16.5" customHeight="1">
      <c r="A119" s="368" t="s">
        <v>107</v>
      </c>
      <c r="J119" s="2451"/>
      <c r="K119" s="2452"/>
      <c r="L119" s="368" t="s">
        <v>108</v>
      </c>
    </row>
    <row r="120" spans="1:27" ht="16.5" customHeight="1">
      <c r="A120" s="368" t="s">
        <v>109</v>
      </c>
      <c r="H120" s="1403" t="s">
        <v>139</v>
      </c>
      <c r="I120" s="368" t="s">
        <v>110</v>
      </c>
      <c r="L120" s="1403" t="s">
        <v>139</v>
      </c>
      <c r="M120" s="368" t="s">
        <v>111</v>
      </c>
      <c r="P120" s="1403" t="s">
        <v>139</v>
      </c>
      <c r="Q120" s="368" t="s">
        <v>112</v>
      </c>
    </row>
    <row r="121" spans="1:27" ht="16.5" customHeight="1">
      <c r="A121" s="368" t="s">
        <v>113</v>
      </c>
      <c r="I121" s="2484"/>
      <c r="J121" s="2485"/>
      <c r="K121" s="2485"/>
      <c r="L121" s="368" t="s">
        <v>114</v>
      </c>
    </row>
    <row r="122" spans="1:27" ht="16.5" customHeight="1">
      <c r="A122" s="370" t="s">
        <v>115</v>
      </c>
      <c r="B122" s="370"/>
      <c r="C122" s="370"/>
      <c r="D122" s="370"/>
      <c r="E122" s="370"/>
      <c r="F122" s="370"/>
      <c r="G122" s="370"/>
      <c r="H122" s="370"/>
      <c r="I122" s="2457"/>
      <c r="J122" s="2458"/>
      <c r="K122" s="2458"/>
      <c r="L122" s="370" t="s">
        <v>116</v>
      </c>
      <c r="M122" s="370"/>
      <c r="N122" s="370"/>
      <c r="O122" s="370"/>
      <c r="P122" s="370"/>
      <c r="Q122" s="370"/>
      <c r="R122" s="370"/>
      <c r="S122" s="370"/>
      <c r="T122" s="370"/>
      <c r="U122" s="370"/>
      <c r="V122" s="370"/>
      <c r="W122" s="370"/>
      <c r="X122" s="370"/>
      <c r="Y122" s="370"/>
      <c r="Z122" s="370"/>
      <c r="AA122" s="370"/>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6"/>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5" t="s">
        <v>4031</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22.5" customHeight="1">
      <c r="A3" s="370" t="s">
        <v>4162</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32.1" customHeight="1">
      <c r="A4" s="389" t="s">
        <v>4163</v>
      </c>
      <c r="B4" s="452"/>
      <c r="C4" s="452"/>
      <c r="D4" s="452"/>
      <c r="E4" s="1283"/>
      <c r="F4" s="1283"/>
      <c r="G4" s="1283"/>
      <c r="H4" s="1283"/>
      <c r="I4" s="5663"/>
      <c r="J4" s="5663"/>
      <c r="K4" s="5663"/>
      <c r="L4" s="5663"/>
      <c r="M4" s="5663"/>
      <c r="N4" s="5663"/>
      <c r="O4" s="5663"/>
      <c r="P4" s="5663"/>
      <c r="Q4" s="5663"/>
      <c r="R4" s="5663"/>
      <c r="S4" s="5663"/>
      <c r="T4" s="5663"/>
      <c r="U4" s="5663"/>
      <c r="V4" s="5663"/>
      <c r="W4" s="5663"/>
      <c r="X4" s="5663"/>
      <c r="Y4" s="5663"/>
      <c r="Z4" s="5663"/>
      <c r="AA4" s="5663"/>
      <c r="AB4" s="5663"/>
      <c r="AC4" s="5664"/>
    </row>
    <row r="5" spans="1:29" ht="32.1" customHeight="1">
      <c r="A5" s="389" t="s">
        <v>4164</v>
      </c>
      <c r="B5" s="452"/>
      <c r="C5" s="452"/>
      <c r="D5" s="452"/>
      <c r="E5" s="1268"/>
      <c r="F5" s="1268"/>
      <c r="G5" s="1268"/>
      <c r="H5" s="1268"/>
      <c r="I5" s="369" t="s">
        <v>9</v>
      </c>
      <c r="J5" s="5665" t="s">
        <v>4165</v>
      </c>
      <c r="K5" s="5665"/>
      <c r="L5" s="5665"/>
      <c r="M5" s="5665"/>
      <c r="N5" s="5665"/>
      <c r="O5" s="1127" t="s">
        <v>10</v>
      </c>
      <c r="P5" s="369" t="s">
        <v>9</v>
      </c>
      <c r="Q5" s="2745" t="s">
        <v>4166</v>
      </c>
      <c r="R5" s="2745"/>
      <c r="S5" s="2745"/>
      <c r="T5" s="2745"/>
      <c r="U5" s="2745"/>
      <c r="V5" s="2745"/>
      <c r="W5" s="2745"/>
      <c r="X5" s="2745"/>
      <c r="Y5" s="2745"/>
      <c r="Z5" s="1127" t="s">
        <v>10</v>
      </c>
      <c r="AA5" s="1268"/>
      <c r="AB5" s="1268"/>
      <c r="AC5" s="1270"/>
    </row>
    <row r="6" spans="1:29" ht="32.1" customHeight="1">
      <c r="A6" s="391"/>
      <c r="B6" s="1284" t="s">
        <v>4167</v>
      </c>
      <c r="I6" s="369" t="s">
        <v>9</v>
      </c>
      <c r="J6" s="5666"/>
      <c r="K6" s="5666"/>
      <c r="L6" s="5666"/>
      <c r="M6" s="5666"/>
      <c r="N6" s="1285" t="s">
        <v>114</v>
      </c>
      <c r="O6" s="1127" t="s">
        <v>10</v>
      </c>
      <c r="P6" s="1127"/>
      <c r="Q6" s="369" t="s">
        <v>9</v>
      </c>
      <c r="R6" s="5666"/>
      <c r="S6" s="5666"/>
      <c r="T6" s="5666"/>
      <c r="U6" s="5666"/>
      <c r="V6" s="1285" t="s">
        <v>114</v>
      </c>
      <c r="W6" s="1127" t="s">
        <v>10</v>
      </c>
      <c r="X6" s="1127"/>
      <c r="Y6" s="1127"/>
      <c r="Z6" s="1127"/>
      <c r="AC6" s="1137"/>
    </row>
    <row r="7" spans="1:29" ht="32.1" customHeight="1">
      <c r="A7" s="391"/>
      <c r="B7" s="1284" t="s">
        <v>4168</v>
      </c>
      <c r="F7" s="5667" t="s">
        <v>4169</v>
      </c>
      <c r="G7" s="5667"/>
      <c r="H7" s="5667"/>
      <c r="I7" s="369" t="s">
        <v>9</v>
      </c>
      <c r="J7" s="5668"/>
      <c r="K7" s="5668"/>
      <c r="L7" s="5668"/>
      <c r="M7" s="5668"/>
      <c r="N7" s="1285" t="s">
        <v>114</v>
      </c>
      <c r="O7" s="1127" t="s">
        <v>10</v>
      </c>
      <c r="P7" s="1127"/>
      <c r="Q7" s="369" t="s">
        <v>9</v>
      </c>
      <c r="R7" s="5666"/>
      <c r="S7" s="5666"/>
      <c r="T7" s="5666"/>
      <c r="U7" s="5666"/>
      <c r="V7" s="1285" t="s">
        <v>114</v>
      </c>
      <c r="W7" s="1127" t="s">
        <v>10</v>
      </c>
      <c r="Z7" s="1127"/>
      <c r="AC7" s="1137"/>
    </row>
    <row r="8" spans="1:29" ht="32.1" customHeight="1">
      <c r="A8" s="391"/>
      <c r="B8" s="1284"/>
      <c r="F8" s="2518" t="s">
        <v>4170</v>
      </c>
      <c r="G8" s="2518"/>
      <c r="H8" s="2518"/>
      <c r="I8" s="369" t="s">
        <v>9</v>
      </c>
      <c r="J8" s="5668"/>
      <c r="K8" s="5668"/>
      <c r="L8" s="5668"/>
      <c r="M8" s="5668"/>
      <c r="N8" s="1285" t="s">
        <v>114</v>
      </c>
      <c r="O8" s="1127" t="s">
        <v>10</v>
      </c>
      <c r="P8" s="1136"/>
      <c r="Q8" s="369" t="s">
        <v>9</v>
      </c>
      <c r="R8" s="5666"/>
      <c r="S8" s="5666"/>
      <c r="T8" s="5666"/>
      <c r="U8" s="5666"/>
      <c r="V8" s="1285" t="s">
        <v>114</v>
      </c>
      <c r="W8" s="1127" t="s">
        <v>10</v>
      </c>
      <c r="X8" s="1127"/>
      <c r="Y8" s="1285"/>
      <c r="Z8" s="1127"/>
      <c r="AC8" s="1137"/>
    </row>
    <row r="9" spans="1:29" ht="32.1" customHeight="1">
      <c r="A9" s="391"/>
      <c r="B9" s="1284" t="s">
        <v>4171</v>
      </c>
      <c r="F9" s="5667" t="s">
        <v>4169</v>
      </c>
      <c r="G9" s="5667"/>
      <c r="H9" s="5667"/>
      <c r="I9" s="369" t="s">
        <v>9</v>
      </c>
      <c r="J9" s="2479"/>
      <c r="K9" s="2479"/>
      <c r="L9" s="2479"/>
      <c r="M9" s="2479"/>
      <c r="N9" s="1285" t="s">
        <v>114</v>
      </c>
      <c r="O9" s="1127" t="s">
        <v>10</v>
      </c>
      <c r="P9" s="1285"/>
      <c r="Q9" s="369" t="s">
        <v>9</v>
      </c>
      <c r="R9" s="5666"/>
      <c r="S9" s="5666"/>
      <c r="T9" s="5666"/>
      <c r="U9" s="5666"/>
      <c r="V9" s="1285" t="s">
        <v>114</v>
      </c>
      <c r="W9" s="1127" t="s">
        <v>10</v>
      </c>
      <c r="X9" s="1127"/>
      <c r="Y9" s="1127"/>
      <c r="AB9" s="1127"/>
      <c r="AC9" s="1137"/>
    </row>
    <row r="10" spans="1:29" ht="32.1" customHeight="1">
      <c r="A10" s="390"/>
      <c r="B10" s="1286"/>
      <c r="C10" s="370"/>
      <c r="D10" s="370"/>
      <c r="E10" s="370"/>
      <c r="F10" s="2928" t="s">
        <v>4172</v>
      </c>
      <c r="G10" s="2928"/>
      <c r="H10" s="2928"/>
      <c r="I10" s="1241" t="s">
        <v>9</v>
      </c>
      <c r="J10" s="5671"/>
      <c r="K10" s="5671"/>
      <c r="L10" s="5671"/>
      <c r="M10" s="5671"/>
      <c r="N10" s="1279" t="s">
        <v>114</v>
      </c>
      <c r="O10" s="1138" t="s">
        <v>10</v>
      </c>
      <c r="P10" s="1138"/>
      <c r="Q10" s="1241" t="s">
        <v>9</v>
      </c>
      <c r="R10" s="5672"/>
      <c r="S10" s="5672"/>
      <c r="T10" s="5672"/>
      <c r="U10" s="5672"/>
      <c r="V10" s="1279" t="s">
        <v>114</v>
      </c>
      <c r="W10" s="1138" t="s">
        <v>10</v>
      </c>
      <c r="X10" s="1138"/>
      <c r="Y10" s="1138"/>
      <c r="Z10" s="1279"/>
      <c r="AA10" s="1138"/>
      <c r="AB10" s="1138"/>
      <c r="AC10" s="1139"/>
    </row>
    <row r="11" spans="1:29" ht="32.1" customHeight="1">
      <c r="A11" s="391" t="s">
        <v>4173</v>
      </c>
      <c r="E11" s="1127"/>
      <c r="F11" s="1127"/>
      <c r="G11" s="1127"/>
      <c r="H11" s="1127"/>
      <c r="I11" s="1127"/>
      <c r="J11" s="1127"/>
      <c r="K11" s="1127"/>
      <c r="O11" s="1127"/>
      <c r="R11" s="1127"/>
      <c r="S11" s="1127"/>
      <c r="T11" s="1127"/>
      <c r="U11" s="1127"/>
      <c r="V11" s="1127"/>
      <c r="W11" s="1127"/>
      <c r="X11" s="1127"/>
      <c r="Y11" s="1127"/>
      <c r="Z11" s="1127"/>
      <c r="AA11" s="1127"/>
      <c r="AB11" s="1127"/>
      <c r="AC11" s="1137"/>
    </row>
    <row r="12" spans="1:29" ht="32.1" customHeight="1">
      <c r="A12" s="391"/>
      <c r="C12" s="1287" t="s">
        <v>139</v>
      </c>
      <c r="D12" s="1136" t="s">
        <v>497</v>
      </c>
      <c r="E12" s="1127"/>
      <c r="F12" s="2512" t="s">
        <v>4174</v>
      </c>
      <c r="G12" s="2512"/>
      <c r="H12" s="2512"/>
      <c r="I12" s="2512"/>
      <c r="J12" s="2479"/>
      <c r="K12" s="2479"/>
      <c r="L12" s="2479"/>
      <c r="M12" s="1127" t="s">
        <v>477</v>
      </c>
      <c r="N12" s="2479"/>
      <c r="O12" s="2479"/>
      <c r="P12" s="1136" t="s">
        <v>5</v>
      </c>
      <c r="Q12" s="2479"/>
      <c r="R12" s="2479"/>
      <c r="S12" s="1136" t="s">
        <v>478</v>
      </c>
      <c r="T12" s="1127"/>
      <c r="U12" s="2513" t="s">
        <v>4175</v>
      </c>
      <c r="V12" s="2513"/>
      <c r="W12" s="1127"/>
      <c r="X12" s="1127"/>
      <c r="Y12" s="1127"/>
      <c r="Z12" s="1127"/>
      <c r="AA12" s="1127"/>
      <c r="AB12" s="1127"/>
      <c r="AC12" s="1137"/>
    </row>
    <row r="13" spans="1:29" ht="32.1" customHeight="1">
      <c r="A13" s="390"/>
      <c r="B13" s="370"/>
      <c r="C13" s="1287" t="s">
        <v>139</v>
      </c>
      <c r="D13" s="1136" t="s">
        <v>498</v>
      </c>
      <c r="G13" s="1138"/>
      <c r="H13" s="1138"/>
      <c r="I13" s="1138"/>
      <c r="J13" s="1138"/>
      <c r="L13" s="370"/>
      <c r="M13" s="370"/>
      <c r="O13" s="1138"/>
      <c r="P13" s="1138"/>
      <c r="R13" s="1138"/>
      <c r="U13" s="1138"/>
      <c r="V13" s="1138"/>
      <c r="W13" s="1138"/>
      <c r="X13" s="1138"/>
      <c r="Y13" s="1138"/>
      <c r="Z13" s="1138"/>
      <c r="AA13" s="1138"/>
      <c r="AB13" s="1138"/>
      <c r="AC13" s="1139"/>
    </row>
    <row r="14" spans="1:29" ht="32.1" customHeight="1">
      <c r="A14" s="389" t="s">
        <v>4176</v>
      </c>
      <c r="B14" s="452"/>
      <c r="C14" s="452"/>
      <c r="D14" s="452"/>
      <c r="E14" s="1268"/>
      <c r="F14" s="1268"/>
      <c r="G14" s="1268"/>
      <c r="H14" s="1268"/>
      <c r="I14" s="1268"/>
      <c r="J14" s="1268"/>
      <c r="K14" s="1268"/>
      <c r="L14" s="1269"/>
      <c r="M14" s="1268"/>
      <c r="N14" s="1268"/>
      <c r="O14" s="1268"/>
      <c r="P14" s="1268"/>
      <c r="Q14" s="1268"/>
      <c r="R14" s="1268"/>
      <c r="S14" s="1268"/>
      <c r="T14" s="1268"/>
      <c r="U14" s="1268"/>
      <c r="V14" s="1268"/>
      <c r="W14" s="1268"/>
      <c r="X14" s="1268"/>
      <c r="Y14" s="1268"/>
      <c r="Z14" s="1268"/>
      <c r="AA14" s="1268"/>
      <c r="AB14" s="1268"/>
      <c r="AC14" s="1270"/>
    </row>
    <row r="15" spans="1:29" ht="32.1" customHeight="1">
      <c r="A15" s="391"/>
      <c r="B15" s="368" t="s">
        <v>4177</v>
      </c>
      <c r="E15" s="1127"/>
      <c r="F15" s="1127"/>
      <c r="G15" s="1127"/>
      <c r="H15" s="1127"/>
      <c r="I15" s="1127"/>
      <c r="J15" s="1127"/>
      <c r="K15" s="1127"/>
      <c r="L15" s="1285"/>
      <c r="M15" s="1127"/>
      <c r="N15" s="1127"/>
      <c r="O15" s="1127"/>
      <c r="P15" s="1127"/>
      <c r="Q15" s="1127"/>
      <c r="R15" s="1127"/>
      <c r="S15" s="1127"/>
      <c r="T15" s="1127"/>
      <c r="U15" s="1127"/>
      <c r="V15" s="1127"/>
      <c r="W15" s="1127"/>
      <c r="X15" s="1127"/>
      <c r="Y15" s="1127"/>
      <c r="Z15" s="1127"/>
      <c r="AA15" s="1127"/>
      <c r="AB15" s="1127"/>
      <c r="AC15" s="1137"/>
    </row>
    <row r="16" spans="1:29" ht="32.1" customHeight="1">
      <c r="A16" s="391"/>
      <c r="C16" s="1287" t="s">
        <v>139</v>
      </c>
      <c r="D16" s="368" t="s">
        <v>4178</v>
      </c>
      <c r="E16" s="1134"/>
      <c r="F16" s="1134"/>
      <c r="G16" s="1127"/>
      <c r="H16" s="1127"/>
      <c r="I16" s="1127"/>
      <c r="J16" s="1127"/>
      <c r="K16" s="1127"/>
      <c r="L16" s="1285"/>
      <c r="M16" s="1134"/>
      <c r="N16" s="1134"/>
      <c r="Q16" s="1127"/>
      <c r="R16" s="1127"/>
      <c r="S16" s="1127"/>
      <c r="T16" s="1285"/>
      <c r="U16" s="1127"/>
      <c r="V16" s="1127"/>
      <c r="W16" s="1127"/>
      <c r="X16" s="1127"/>
      <c r="Y16" s="1127"/>
      <c r="Z16" s="1127"/>
      <c r="AA16" s="1127"/>
      <c r="AB16" s="1127"/>
      <c r="AC16" s="1137"/>
    </row>
    <row r="17" spans="1:29" ht="32.1" customHeight="1">
      <c r="A17" s="391"/>
      <c r="D17" s="368" t="s">
        <v>4016</v>
      </c>
      <c r="F17" s="1134"/>
      <c r="G17" s="1134"/>
      <c r="H17" s="1134"/>
      <c r="I17" s="1134"/>
      <c r="J17" s="1134"/>
      <c r="K17" s="1134"/>
      <c r="L17" s="5669"/>
      <c r="M17" s="5669"/>
      <c r="N17" s="5669"/>
      <c r="O17" s="5669"/>
      <c r="P17" s="5670" t="s">
        <v>4179</v>
      </c>
      <c r="Q17" s="5670"/>
      <c r="R17" s="1136"/>
      <c r="S17" s="1136"/>
      <c r="T17" s="1285"/>
      <c r="U17" s="1127"/>
      <c r="V17" s="1127"/>
      <c r="W17" s="1127"/>
      <c r="X17" s="1127"/>
      <c r="Y17" s="1127"/>
      <c r="Z17" s="1127"/>
      <c r="AA17" s="1127"/>
      <c r="AB17" s="1127"/>
      <c r="AC17" s="1137"/>
    </row>
    <row r="18" spans="1:29" ht="32.1" customHeight="1">
      <c r="A18" s="391"/>
      <c r="D18" s="368" t="s">
        <v>4017</v>
      </c>
      <c r="E18" s="1136"/>
      <c r="G18" s="1288"/>
      <c r="H18" s="1288"/>
      <c r="J18" s="1288"/>
      <c r="K18" s="1288"/>
      <c r="L18" s="5669"/>
      <c r="M18" s="5669"/>
      <c r="N18" s="5669"/>
      <c r="O18" s="5669"/>
      <c r="P18" s="5670" t="s">
        <v>4179</v>
      </c>
      <c r="Q18" s="5670"/>
      <c r="R18" s="1136"/>
      <c r="S18" s="1136"/>
      <c r="T18" s="1285"/>
      <c r="U18" s="1127"/>
      <c r="V18" s="1127"/>
      <c r="W18" s="1127"/>
      <c r="X18" s="1127"/>
      <c r="Y18" s="1127"/>
      <c r="Z18" s="1127"/>
      <c r="AA18" s="1127"/>
      <c r="AB18" s="1127"/>
      <c r="AC18" s="1137"/>
    </row>
    <row r="19" spans="1:29" ht="32.1" customHeight="1">
      <c r="A19" s="391"/>
      <c r="D19" s="368" t="s">
        <v>4180</v>
      </c>
      <c r="E19" s="1127"/>
      <c r="F19" s="1127"/>
      <c r="G19" s="1127" t="s">
        <v>9</v>
      </c>
      <c r="H19" s="2479"/>
      <c r="I19" s="2479"/>
      <c r="J19" s="2479"/>
      <c r="K19" s="2479"/>
      <c r="L19" s="2479"/>
      <c r="M19" s="2479"/>
      <c r="N19" s="2479"/>
      <c r="O19" s="368" t="s">
        <v>10</v>
      </c>
      <c r="P19" s="1127"/>
      <c r="Q19" s="1127"/>
      <c r="R19" s="1127"/>
      <c r="S19" s="1127"/>
      <c r="T19" s="1127"/>
      <c r="U19" s="1127"/>
      <c r="V19" s="1127"/>
      <c r="X19" s="1127"/>
      <c r="Y19" s="1127"/>
      <c r="Z19" s="1127"/>
      <c r="AA19" s="1127"/>
      <c r="AB19" s="1127"/>
      <c r="AC19" s="1137"/>
    </row>
    <row r="20" spans="1:29" ht="32.1" customHeight="1">
      <c r="A20" s="391"/>
      <c r="C20" s="1287" t="s">
        <v>139</v>
      </c>
      <c r="D20" s="368" t="s">
        <v>4181</v>
      </c>
      <c r="F20" s="1127"/>
      <c r="G20" s="1127"/>
      <c r="H20" s="1136"/>
      <c r="I20" s="1136"/>
      <c r="J20" s="1136"/>
      <c r="K20" s="1136"/>
      <c r="L20" s="1136"/>
      <c r="M20" s="1136"/>
      <c r="N20" s="1136"/>
      <c r="P20" s="1127"/>
      <c r="Q20" s="1127"/>
      <c r="R20" s="1127"/>
      <c r="S20" s="1127"/>
      <c r="T20" s="1127"/>
      <c r="U20" s="1127"/>
      <c r="V20" s="1127"/>
      <c r="X20" s="1127"/>
      <c r="Y20" s="1127"/>
      <c r="Z20" s="1127"/>
      <c r="AA20" s="1127"/>
      <c r="AB20" s="1127"/>
      <c r="AC20" s="1137"/>
    </row>
    <row r="21" spans="1:29" ht="32.1" customHeight="1">
      <c r="A21" s="391"/>
      <c r="D21" s="368" t="s">
        <v>4180</v>
      </c>
      <c r="E21" s="1127"/>
      <c r="F21" s="1127"/>
      <c r="G21" s="1127" t="s">
        <v>9</v>
      </c>
      <c r="H21" s="2479"/>
      <c r="I21" s="2479"/>
      <c r="J21" s="2479"/>
      <c r="K21" s="2479"/>
      <c r="L21" s="2479"/>
      <c r="M21" s="2479"/>
      <c r="N21" s="2479"/>
      <c r="O21" s="368" t="s">
        <v>10</v>
      </c>
      <c r="P21" s="1127"/>
      <c r="Q21" s="1127"/>
      <c r="R21" s="1127"/>
      <c r="S21" s="1127"/>
      <c r="T21" s="1127"/>
      <c r="U21" s="1127"/>
      <c r="V21" s="1127"/>
      <c r="X21" s="1127"/>
      <c r="Y21" s="1127"/>
      <c r="Z21" s="1127"/>
      <c r="AA21" s="1127"/>
      <c r="AB21" s="1127"/>
      <c r="AC21" s="1137"/>
    </row>
    <row r="22" spans="1:29" ht="32.1" customHeight="1">
      <c r="A22" s="391"/>
      <c r="C22" s="1287" t="s">
        <v>139</v>
      </c>
      <c r="D22" s="368" t="s">
        <v>4182</v>
      </c>
      <c r="E22" s="1136"/>
      <c r="F22" s="1136"/>
      <c r="G22" s="1127"/>
      <c r="H22" s="1127"/>
      <c r="I22" s="1127"/>
      <c r="J22" s="1127"/>
      <c r="K22" s="1127"/>
      <c r="N22" s="376"/>
      <c r="O22" s="376"/>
      <c r="P22" s="1136"/>
      <c r="Q22" s="1136"/>
      <c r="R22" s="1136"/>
      <c r="S22" s="1136"/>
      <c r="T22" s="1136"/>
      <c r="U22" s="1136"/>
      <c r="V22" s="1136"/>
      <c r="X22" s="1127"/>
      <c r="Y22" s="1127"/>
      <c r="Z22" s="1127"/>
      <c r="AA22" s="1127"/>
      <c r="AB22" s="1127"/>
      <c r="AC22" s="1137"/>
    </row>
    <row r="23" spans="1:29" ht="32.1" customHeight="1">
      <c r="A23" s="390"/>
      <c r="B23" s="370"/>
      <c r="C23" s="370"/>
      <c r="D23" s="370" t="s">
        <v>9</v>
      </c>
      <c r="E23" s="2885"/>
      <c r="F23" s="2885"/>
      <c r="G23" s="2885"/>
      <c r="H23" s="2885"/>
      <c r="I23" s="2885"/>
      <c r="J23" s="2885"/>
      <c r="K23" s="2885"/>
      <c r="L23" s="2885"/>
      <c r="M23" s="2885"/>
      <c r="N23" s="2885"/>
      <c r="O23" s="2885"/>
      <c r="P23" s="2885"/>
      <c r="Q23" s="2885"/>
      <c r="R23" s="2885"/>
      <c r="S23" s="2885"/>
      <c r="T23" s="2885"/>
      <c r="U23" s="2885"/>
      <c r="V23" s="2885"/>
      <c r="W23" s="2885"/>
      <c r="X23" s="2885"/>
      <c r="Y23" s="2885"/>
      <c r="Z23" s="2885"/>
      <c r="AA23" s="370" t="s">
        <v>10</v>
      </c>
      <c r="AB23" s="370"/>
      <c r="AC23" s="443"/>
    </row>
    <row r="24" spans="1:29" ht="32.1" customHeight="1">
      <c r="A24" s="391" t="s">
        <v>4015</v>
      </c>
      <c r="E24" s="2903"/>
      <c r="F24" s="2903"/>
      <c r="G24" s="2903"/>
      <c r="H24" s="2903"/>
      <c r="I24" s="2903"/>
      <c r="J24" s="2903"/>
      <c r="K24" s="2903"/>
      <c r="L24" s="2903"/>
      <c r="M24" s="2903"/>
      <c r="N24" s="2903"/>
      <c r="O24" s="2903"/>
      <c r="P24" s="2903"/>
      <c r="Q24" s="2903"/>
      <c r="R24" s="2903"/>
      <c r="S24" s="2903"/>
      <c r="T24" s="2903"/>
      <c r="U24" s="2903"/>
      <c r="V24" s="2903"/>
      <c r="W24" s="2903"/>
      <c r="X24" s="2903"/>
      <c r="Y24" s="2903"/>
      <c r="Z24" s="2903"/>
      <c r="AA24" s="2903"/>
      <c r="AB24" s="2903"/>
      <c r="AC24" s="2904"/>
    </row>
    <row r="25" spans="1:29" ht="32.1" customHeight="1">
      <c r="A25" s="390"/>
      <c r="B25" s="370"/>
      <c r="C25" s="370"/>
      <c r="D25" s="370"/>
      <c r="E25" s="2885"/>
      <c r="F25" s="2885"/>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6"/>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6"/>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5" t="s">
        <v>4036</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row>
    <row r="2" spans="1:29" ht="19.5" customHeight="1">
      <c r="A2" s="370" t="s">
        <v>4183</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row>
    <row r="3" spans="1:29" ht="19.5" customHeight="1">
      <c r="A3" s="389" t="s">
        <v>4184</v>
      </c>
      <c r="B3" s="452"/>
      <c r="C3" s="452"/>
      <c r="D3" s="452"/>
      <c r="E3" s="1283"/>
      <c r="F3" s="1283"/>
      <c r="G3" s="1283"/>
      <c r="H3" s="1283"/>
      <c r="I3" s="5673"/>
      <c r="J3" s="5673"/>
      <c r="K3" s="5673"/>
      <c r="L3" s="5673"/>
      <c r="M3" s="5673"/>
      <c r="N3" s="1289" t="s">
        <v>108</v>
      </c>
      <c r="O3" s="1263"/>
      <c r="P3" s="1263"/>
      <c r="Q3" s="1263"/>
      <c r="R3" s="1263"/>
      <c r="S3" s="1263"/>
      <c r="T3" s="1263"/>
      <c r="U3" s="1263"/>
      <c r="V3" s="1263"/>
      <c r="W3" s="1263"/>
      <c r="X3" s="1263"/>
      <c r="Y3" s="1263"/>
      <c r="Z3" s="1263"/>
      <c r="AA3" s="1283"/>
      <c r="AB3" s="1283"/>
      <c r="AC3" s="1290"/>
    </row>
    <row r="4" spans="1:29" ht="19.5" customHeight="1">
      <c r="A4" s="389" t="s">
        <v>4164</v>
      </c>
      <c r="B4" s="452"/>
      <c r="C4" s="452"/>
      <c r="D4" s="452"/>
      <c r="E4" s="1268"/>
      <c r="F4" s="1268"/>
      <c r="G4" s="1268"/>
      <c r="H4" s="1268"/>
      <c r="I4" s="369" t="s">
        <v>9</v>
      </c>
      <c r="J4" s="5665" t="s">
        <v>4165</v>
      </c>
      <c r="K4" s="5665"/>
      <c r="L4" s="5665"/>
      <c r="M4" s="5665"/>
      <c r="N4" s="5665"/>
      <c r="O4" s="1127" t="s">
        <v>10</v>
      </c>
      <c r="P4" s="369" t="s">
        <v>9</v>
      </c>
      <c r="Q4" s="2395" t="s">
        <v>4166</v>
      </c>
      <c r="R4" s="2395"/>
      <c r="S4" s="2395"/>
      <c r="T4" s="2395"/>
      <c r="U4" s="2395"/>
      <c r="V4" s="2395"/>
      <c r="W4" s="2395"/>
      <c r="X4" s="2395"/>
      <c r="Y4" s="2395"/>
      <c r="Z4" s="1127" t="s">
        <v>10</v>
      </c>
      <c r="AA4" s="1268"/>
      <c r="AB4" s="1268"/>
      <c r="AC4" s="1270"/>
    </row>
    <row r="5" spans="1:29" ht="19.5" customHeight="1">
      <c r="A5" s="391"/>
      <c r="B5" s="1284" t="s">
        <v>4167</v>
      </c>
      <c r="I5" s="369" t="s">
        <v>9</v>
      </c>
      <c r="J5" s="5666"/>
      <c r="K5" s="5666"/>
      <c r="L5" s="5666"/>
      <c r="M5" s="5666"/>
      <c r="N5" s="1285" t="s">
        <v>114</v>
      </c>
      <c r="O5" s="1127" t="s">
        <v>10</v>
      </c>
      <c r="P5" s="1127"/>
      <c r="Q5" s="369" t="s">
        <v>9</v>
      </c>
      <c r="R5" s="5666"/>
      <c r="S5" s="5666"/>
      <c r="T5" s="5666"/>
      <c r="U5" s="5666"/>
      <c r="V5" s="1285" t="s">
        <v>114</v>
      </c>
      <c r="W5" s="1127" t="s">
        <v>10</v>
      </c>
      <c r="X5" s="1127"/>
      <c r="Y5" s="1127"/>
      <c r="Z5" s="1127"/>
      <c r="AC5" s="1137"/>
    </row>
    <row r="6" spans="1:29" ht="19.5" customHeight="1">
      <c r="A6" s="391"/>
      <c r="B6" s="1284" t="s">
        <v>4168</v>
      </c>
      <c r="F6" s="5667" t="s">
        <v>4169</v>
      </c>
      <c r="G6" s="5667"/>
      <c r="H6" s="5667"/>
      <c r="I6" s="369" t="s">
        <v>9</v>
      </c>
      <c r="J6" s="5668"/>
      <c r="K6" s="5668"/>
      <c r="L6" s="5668"/>
      <c r="M6" s="5668"/>
      <c r="N6" s="1285" t="s">
        <v>114</v>
      </c>
      <c r="O6" s="1127" t="s">
        <v>10</v>
      </c>
      <c r="P6" s="1127"/>
      <c r="Q6" s="369" t="s">
        <v>9</v>
      </c>
      <c r="R6" s="5666"/>
      <c r="S6" s="5666"/>
      <c r="T6" s="5666"/>
      <c r="U6" s="5666"/>
      <c r="V6" s="1285" t="s">
        <v>114</v>
      </c>
      <c r="W6" s="1127" t="s">
        <v>10</v>
      </c>
      <c r="Z6" s="1127"/>
      <c r="AC6" s="1137"/>
    </row>
    <row r="7" spans="1:29" ht="19.5" customHeight="1">
      <c r="A7" s="391"/>
      <c r="B7" s="1284"/>
      <c r="F7" s="2518" t="s">
        <v>4170</v>
      </c>
      <c r="G7" s="2518"/>
      <c r="H7" s="2518"/>
      <c r="I7" s="369" t="s">
        <v>9</v>
      </c>
      <c r="J7" s="5668"/>
      <c r="K7" s="5668"/>
      <c r="L7" s="5668"/>
      <c r="M7" s="5668"/>
      <c r="N7" s="1285" t="s">
        <v>114</v>
      </c>
      <c r="O7" s="1127" t="s">
        <v>10</v>
      </c>
      <c r="P7" s="1136"/>
      <c r="Q7" s="369" t="s">
        <v>9</v>
      </c>
      <c r="R7" s="5666"/>
      <c r="S7" s="5666"/>
      <c r="T7" s="5666"/>
      <c r="U7" s="5666"/>
      <c r="V7" s="1285" t="s">
        <v>114</v>
      </c>
      <c r="W7" s="1127" t="s">
        <v>10</v>
      </c>
      <c r="X7" s="1127"/>
      <c r="Y7" s="1285"/>
      <c r="Z7" s="1127"/>
      <c r="AC7" s="1137"/>
    </row>
    <row r="8" spans="1:29" ht="19.5" customHeight="1">
      <c r="A8" s="391"/>
      <c r="B8" s="1284" t="s">
        <v>4171</v>
      </c>
      <c r="F8" s="5667" t="s">
        <v>4169</v>
      </c>
      <c r="G8" s="5667"/>
      <c r="H8" s="5667"/>
      <c r="I8" s="369" t="s">
        <v>9</v>
      </c>
      <c r="J8" s="2479"/>
      <c r="K8" s="2479"/>
      <c r="L8" s="2479"/>
      <c r="M8" s="2479"/>
      <c r="N8" s="1285" t="s">
        <v>114</v>
      </c>
      <c r="O8" s="1127" t="s">
        <v>10</v>
      </c>
      <c r="P8" s="1285"/>
      <c r="Q8" s="369" t="s">
        <v>9</v>
      </c>
      <c r="R8" s="5666"/>
      <c r="S8" s="5666"/>
      <c r="T8" s="5666"/>
      <c r="U8" s="5666"/>
      <c r="V8" s="1285" t="s">
        <v>114</v>
      </c>
      <c r="W8" s="1127" t="s">
        <v>10</v>
      </c>
      <c r="X8" s="1127"/>
      <c r="Y8" s="1127"/>
      <c r="AB8" s="1127"/>
      <c r="AC8" s="1137"/>
    </row>
    <row r="9" spans="1:29" ht="19.5" customHeight="1">
      <c r="A9" s="390"/>
      <c r="B9" s="1286"/>
      <c r="C9" s="370"/>
      <c r="D9" s="370"/>
      <c r="E9" s="370"/>
      <c r="F9" s="2928" t="s">
        <v>4172</v>
      </c>
      <c r="G9" s="2928"/>
      <c r="H9" s="2928"/>
      <c r="I9" s="1241" t="s">
        <v>9</v>
      </c>
      <c r="J9" s="5671"/>
      <c r="K9" s="5671"/>
      <c r="L9" s="5671"/>
      <c r="M9" s="5671"/>
      <c r="N9" s="1279" t="s">
        <v>114</v>
      </c>
      <c r="O9" s="1138" t="s">
        <v>10</v>
      </c>
      <c r="P9" s="1138"/>
      <c r="Q9" s="1241" t="s">
        <v>9</v>
      </c>
      <c r="R9" s="5672"/>
      <c r="S9" s="5672"/>
      <c r="T9" s="5672"/>
      <c r="U9" s="5672"/>
      <c r="V9" s="1279" t="s">
        <v>114</v>
      </c>
      <c r="W9" s="1138" t="s">
        <v>10</v>
      </c>
      <c r="X9" s="1138"/>
      <c r="Y9" s="1138"/>
      <c r="Z9" s="1279"/>
      <c r="AA9" s="1138"/>
      <c r="AB9" s="1138"/>
      <c r="AC9" s="1139"/>
    </row>
    <row r="10" spans="1:29" ht="19.5" customHeight="1">
      <c r="A10" s="389" t="s">
        <v>4185</v>
      </c>
      <c r="B10" s="452"/>
      <c r="C10" s="452"/>
      <c r="D10" s="452"/>
      <c r="E10" s="1268"/>
      <c r="F10" s="1268"/>
      <c r="G10" s="1268"/>
      <c r="H10" s="1268"/>
      <c r="I10" s="1268"/>
      <c r="J10" s="1268"/>
      <c r="K10" s="1268"/>
      <c r="O10" s="1268"/>
      <c r="R10" s="1268"/>
      <c r="S10" s="1268"/>
      <c r="T10" s="1268"/>
      <c r="U10" s="1268"/>
      <c r="V10" s="1268"/>
      <c r="W10" s="1268"/>
      <c r="X10" s="1268"/>
      <c r="Y10" s="1268"/>
      <c r="Z10" s="1268"/>
      <c r="AA10" s="1268"/>
      <c r="AB10" s="1268"/>
      <c r="AC10" s="1270"/>
    </row>
    <row r="11" spans="1:29" ht="19.5" customHeight="1">
      <c r="A11" s="391"/>
      <c r="C11" s="1287" t="s">
        <v>139</v>
      </c>
      <c r="D11" s="1136" t="s">
        <v>497</v>
      </c>
      <c r="E11" s="1134" t="s">
        <v>4186</v>
      </c>
      <c r="F11" s="1127"/>
      <c r="G11" s="1127"/>
      <c r="H11" s="1127"/>
      <c r="I11" s="1127"/>
      <c r="J11" s="1127"/>
      <c r="K11" s="1127"/>
      <c r="M11" s="1136"/>
      <c r="N11" s="1136"/>
      <c r="O11" s="1127"/>
      <c r="P11" s="1136"/>
      <c r="Q11" s="1136"/>
      <c r="R11" s="1127"/>
      <c r="S11" s="1127"/>
      <c r="T11" s="1127"/>
      <c r="U11" s="1127"/>
      <c r="V11" s="1127"/>
      <c r="W11" s="1127"/>
      <c r="X11" s="1127"/>
      <c r="Y11" s="1127"/>
      <c r="Z11" s="1127"/>
      <c r="AA11" s="1127"/>
      <c r="AB11" s="1127"/>
      <c r="AC11" s="1137"/>
    </row>
    <row r="12" spans="1:29" ht="19.5" customHeight="1">
      <c r="A12" s="391"/>
      <c r="C12" s="1275" t="s">
        <v>139</v>
      </c>
      <c r="D12" s="1278" t="s">
        <v>498</v>
      </c>
      <c r="E12" s="370"/>
      <c r="F12" s="370"/>
      <c r="G12" s="370"/>
      <c r="H12" s="370"/>
      <c r="I12" s="370"/>
      <c r="J12" s="370"/>
      <c r="K12" s="370"/>
      <c r="L12" s="1241"/>
      <c r="M12" s="370"/>
      <c r="N12" s="370"/>
      <c r="O12" s="370"/>
      <c r="P12" s="370"/>
      <c r="Q12" s="370"/>
      <c r="R12" s="370"/>
      <c r="S12" s="370"/>
      <c r="T12" s="370"/>
      <c r="U12" s="370"/>
      <c r="V12" s="370"/>
      <c r="W12" s="1138"/>
      <c r="X12" s="1127"/>
      <c r="Y12" s="1127"/>
      <c r="Z12" s="1127"/>
      <c r="AA12" s="1127"/>
      <c r="AB12" s="1127"/>
      <c r="AC12" s="1137"/>
    </row>
    <row r="13" spans="1:29" ht="19.5" customHeight="1">
      <c r="A13" s="389" t="s">
        <v>4187</v>
      </c>
      <c r="B13" s="452"/>
      <c r="C13" s="452"/>
      <c r="D13" s="452"/>
      <c r="E13" s="1268"/>
      <c r="F13" s="1268"/>
      <c r="G13" s="1268"/>
      <c r="H13" s="1268"/>
      <c r="I13" s="1268"/>
      <c r="J13" s="1268"/>
      <c r="K13" s="1268"/>
      <c r="O13" s="1268"/>
      <c r="R13" s="1268"/>
      <c r="S13" s="1268"/>
      <c r="T13" s="1268"/>
      <c r="U13" s="1268"/>
      <c r="V13" s="1268"/>
      <c r="W13" s="1268"/>
      <c r="X13" s="1268"/>
      <c r="Y13" s="1268"/>
      <c r="Z13" s="1268"/>
      <c r="AA13" s="1268"/>
      <c r="AB13" s="1268"/>
      <c r="AC13" s="1270"/>
    </row>
    <row r="14" spans="1:29" ht="19.5" customHeight="1">
      <c r="A14" s="391"/>
      <c r="C14" s="1287" t="s">
        <v>139</v>
      </c>
      <c r="D14" s="1136" t="s">
        <v>497</v>
      </c>
      <c r="E14" s="1127"/>
      <c r="F14" s="2512" t="s">
        <v>4174</v>
      </c>
      <c r="G14" s="2512"/>
      <c r="H14" s="2512"/>
      <c r="I14" s="2512"/>
      <c r="J14" s="2479"/>
      <c r="K14" s="2479"/>
      <c r="L14" s="2479"/>
      <c r="M14" s="1127" t="s">
        <v>477</v>
      </c>
      <c r="N14" s="2479"/>
      <c r="O14" s="2479"/>
      <c r="P14" s="1136" t="s">
        <v>5</v>
      </c>
      <c r="Q14" s="2479"/>
      <c r="R14" s="2479"/>
      <c r="S14" s="1136" t="s">
        <v>478</v>
      </c>
      <c r="T14" s="1127"/>
      <c r="U14" s="2513" t="s">
        <v>4175</v>
      </c>
      <c r="V14" s="2513"/>
      <c r="W14" s="1127"/>
      <c r="X14" s="1127"/>
      <c r="Y14" s="1127"/>
      <c r="Z14" s="1127"/>
      <c r="AA14" s="1127"/>
      <c r="AB14" s="1127"/>
      <c r="AC14" s="1137"/>
    </row>
    <row r="15" spans="1:29" ht="19.5" customHeight="1">
      <c r="A15" s="391"/>
      <c r="C15" s="1275" t="s">
        <v>139</v>
      </c>
      <c r="D15" s="1278" t="s">
        <v>498</v>
      </c>
      <c r="E15" s="370"/>
      <c r="F15" s="370"/>
      <c r="G15" s="1127"/>
      <c r="H15" s="1138"/>
      <c r="I15" s="1138"/>
      <c r="J15" s="1138"/>
      <c r="K15" s="1127"/>
      <c r="L15" s="370"/>
      <c r="M15" s="370"/>
      <c r="N15" s="1136"/>
      <c r="O15" s="1138"/>
      <c r="P15" s="1138"/>
      <c r="Q15" s="1136"/>
      <c r="R15" s="1127"/>
      <c r="S15" s="1138"/>
      <c r="T15" s="1138"/>
      <c r="U15" s="1127"/>
      <c r="V15" s="1127"/>
      <c r="W15" s="1127"/>
      <c r="X15" s="1127"/>
      <c r="Y15" s="1127"/>
      <c r="Z15" s="1127"/>
      <c r="AA15" s="1127"/>
      <c r="AB15" s="1127"/>
      <c r="AC15" s="1137"/>
    </row>
    <row r="16" spans="1:29" ht="19.5" customHeight="1">
      <c r="A16" s="389" t="s">
        <v>4188</v>
      </c>
      <c r="B16" s="452"/>
      <c r="C16" s="452"/>
      <c r="D16" s="452"/>
      <c r="E16" s="1268"/>
      <c r="F16" s="1268"/>
      <c r="G16" s="1268"/>
      <c r="H16" s="1268"/>
      <c r="I16" s="1268"/>
      <c r="J16" s="1268"/>
      <c r="K16" s="1268"/>
      <c r="L16" s="1269"/>
      <c r="M16" s="1268"/>
      <c r="N16" s="1268"/>
      <c r="O16" s="1268"/>
      <c r="P16" s="1268"/>
      <c r="Q16" s="1268"/>
      <c r="R16" s="1268"/>
      <c r="S16" s="1268"/>
      <c r="T16" s="1268"/>
      <c r="U16" s="1268"/>
      <c r="V16" s="1268"/>
      <c r="W16" s="1268"/>
      <c r="X16" s="1268"/>
      <c r="Y16" s="1268"/>
      <c r="Z16" s="1268"/>
      <c r="AA16" s="1268"/>
      <c r="AB16" s="1268"/>
      <c r="AC16" s="1270"/>
    </row>
    <row r="17" spans="1:29" ht="19.5" customHeight="1">
      <c r="A17" s="391"/>
      <c r="B17" s="368" t="s">
        <v>4189</v>
      </c>
      <c r="E17" s="1127"/>
      <c r="F17" s="1127"/>
      <c r="G17" s="1127"/>
      <c r="H17" s="1127"/>
      <c r="I17" s="1127"/>
      <c r="J17" s="1127"/>
      <c r="K17" s="1127"/>
      <c r="L17" s="1285"/>
      <c r="M17" s="1127"/>
      <c r="N17" s="1127"/>
      <c r="O17" s="1127"/>
      <c r="P17" s="1127"/>
      <c r="Q17" s="1127"/>
      <c r="R17" s="1127"/>
      <c r="S17" s="1127"/>
      <c r="T17" s="1127"/>
      <c r="U17" s="1127"/>
      <c r="V17" s="1127"/>
      <c r="W17" s="1127"/>
      <c r="X17" s="1127"/>
      <c r="Y17" s="1127"/>
      <c r="Z17" s="1127"/>
      <c r="AA17" s="1127"/>
      <c r="AB17" s="1127"/>
      <c r="AC17" s="1137"/>
    </row>
    <row r="18" spans="1:29" ht="19.5" customHeight="1">
      <c r="A18" s="391"/>
      <c r="C18" s="1287" t="s">
        <v>139</v>
      </c>
      <c r="D18" s="368" t="s">
        <v>4190</v>
      </c>
      <c r="E18" s="1127"/>
      <c r="F18" s="1127"/>
      <c r="G18" s="1127"/>
      <c r="H18" s="1127"/>
      <c r="I18" s="1127"/>
      <c r="J18" s="1127"/>
      <c r="K18" s="1127"/>
      <c r="L18" s="1285"/>
      <c r="M18" s="1127"/>
      <c r="N18" s="1127"/>
      <c r="O18" s="1127"/>
      <c r="P18" s="1127"/>
      <c r="Q18" s="1127"/>
      <c r="R18" s="1127"/>
      <c r="S18" s="1127"/>
      <c r="T18" s="1127"/>
      <c r="U18" s="1127"/>
      <c r="V18" s="1127"/>
      <c r="W18" s="1127"/>
      <c r="X18" s="1127"/>
      <c r="Y18" s="1127"/>
      <c r="Z18" s="1127"/>
      <c r="AA18" s="1127"/>
      <c r="AB18" s="1127"/>
      <c r="AC18" s="1137"/>
    </row>
    <row r="19" spans="1:29" ht="19.5" customHeight="1">
      <c r="A19" s="391"/>
      <c r="C19" s="1287" t="s">
        <v>139</v>
      </c>
      <c r="D19" s="368" t="s">
        <v>4191</v>
      </c>
      <c r="E19" s="1127"/>
      <c r="F19" s="1127"/>
      <c r="G19" s="1127"/>
      <c r="H19" s="1127"/>
      <c r="I19" s="1127"/>
      <c r="J19" s="1127"/>
      <c r="K19" s="1127"/>
      <c r="L19" s="1285"/>
      <c r="M19" s="1127"/>
      <c r="N19" s="1127"/>
      <c r="O19" s="1127"/>
      <c r="P19" s="1127"/>
      <c r="Q19" s="1127"/>
      <c r="R19" s="1127"/>
      <c r="S19" s="1127"/>
      <c r="T19" s="1127"/>
      <c r="U19" s="1127"/>
      <c r="V19" s="1127"/>
      <c r="W19" s="1127"/>
      <c r="X19" s="1127"/>
      <c r="Y19" s="1127"/>
      <c r="Z19" s="1127"/>
      <c r="AA19" s="1127"/>
      <c r="AB19" s="1127"/>
      <c r="AC19" s="1137"/>
    </row>
    <row r="20" spans="1:29" ht="19.5" customHeight="1">
      <c r="A20" s="391"/>
      <c r="C20" s="1136"/>
      <c r="D20" s="368" t="s">
        <v>4192</v>
      </c>
      <c r="E20" s="1127"/>
      <c r="F20" s="1127"/>
      <c r="G20" s="1127"/>
      <c r="H20" s="1127"/>
      <c r="I20" s="1127"/>
      <c r="J20" s="1127"/>
      <c r="K20" s="1127"/>
      <c r="L20" s="5674"/>
      <c r="M20" s="5674"/>
      <c r="N20" s="5674"/>
      <c r="O20" s="1134" t="s">
        <v>4019</v>
      </c>
      <c r="P20" s="1127"/>
      <c r="Q20" s="1127"/>
      <c r="R20" s="1127"/>
      <c r="S20" s="1134" t="s">
        <v>4022</v>
      </c>
      <c r="T20" s="1127"/>
      <c r="U20" s="1127"/>
      <c r="V20" s="5666"/>
      <c r="W20" s="5666"/>
      <c r="X20" s="5666"/>
      <c r="Y20" s="1134" t="s">
        <v>4019</v>
      </c>
      <c r="Z20" s="1127"/>
      <c r="AA20" s="1127"/>
      <c r="AB20" s="1127" t="s">
        <v>10</v>
      </c>
      <c r="AC20" s="1137"/>
    </row>
    <row r="21" spans="1:29" ht="19.5" customHeight="1">
      <c r="A21" s="391"/>
      <c r="D21" s="368" t="s">
        <v>4193</v>
      </c>
      <c r="E21" s="1127"/>
      <c r="F21" s="1127"/>
      <c r="G21" s="1127"/>
      <c r="H21" s="1127"/>
      <c r="I21" s="1127"/>
      <c r="J21" s="1127"/>
      <c r="K21" s="1127"/>
      <c r="L21" s="1285"/>
      <c r="M21" s="1127"/>
      <c r="N21" s="1127"/>
      <c r="O21" s="1127"/>
      <c r="P21" s="1127"/>
      <c r="Q21" s="1127"/>
      <c r="R21" s="1127"/>
      <c r="S21" s="1134" t="s">
        <v>4022</v>
      </c>
      <c r="T21" s="1127"/>
      <c r="U21" s="1127"/>
      <c r="V21" s="2479"/>
      <c r="W21" s="2479"/>
      <c r="X21" s="2479"/>
      <c r="Y21" s="2479"/>
      <c r="Z21" s="2479"/>
      <c r="AA21" s="2479"/>
      <c r="AB21" s="1123" t="s">
        <v>10</v>
      </c>
      <c r="AC21" s="1137"/>
    </row>
    <row r="22" spans="1:29" ht="19.5" customHeight="1">
      <c r="A22" s="391"/>
      <c r="C22" s="1287" t="s">
        <v>139</v>
      </c>
      <c r="D22" s="368" t="s">
        <v>4194</v>
      </c>
      <c r="E22" s="1127"/>
      <c r="F22" s="1127"/>
      <c r="G22" s="1127"/>
      <c r="H22" s="1127"/>
      <c r="I22" s="1127"/>
      <c r="J22" s="1127"/>
      <c r="K22" s="1127"/>
      <c r="L22" s="1285"/>
      <c r="M22" s="1127"/>
      <c r="N22" s="1127"/>
      <c r="O22" s="1127"/>
      <c r="P22" s="1127"/>
      <c r="Q22" s="1127"/>
      <c r="R22" s="1127"/>
      <c r="S22" s="1134"/>
      <c r="T22" s="1127"/>
      <c r="U22" s="1127"/>
      <c r="V22" s="1127"/>
      <c r="W22" s="1127"/>
      <c r="X22" s="1127"/>
      <c r="Y22" s="1127"/>
      <c r="Z22" s="1127"/>
      <c r="AB22" s="1123"/>
      <c r="AC22" s="1137"/>
    </row>
    <row r="23" spans="1:29" ht="19.5" customHeight="1">
      <c r="A23" s="391"/>
      <c r="C23" s="1287" t="s">
        <v>139</v>
      </c>
      <c r="D23" s="368" t="s">
        <v>4195</v>
      </c>
      <c r="E23" s="1127"/>
      <c r="F23" s="1127"/>
      <c r="G23" s="1127"/>
      <c r="H23" s="1127"/>
      <c r="I23" s="1127"/>
      <c r="J23" s="1127"/>
      <c r="K23" s="1127"/>
      <c r="L23" s="1285"/>
      <c r="M23" s="1127"/>
      <c r="N23" s="1127"/>
      <c r="O23" s="1127"/>
      <c r="P23" s="1127"/>
      <c r="Q23" s="1127"/>
      <c r="R23" s="1127"/>
      <c r="S23" s="1134"/>
      <c r="T23" s="1127"/>
      <c r="U23" s="1127"/>
      <c r="V23" s="1127"/>
      <c r="W23" s="1127"/>
      <c r="X23" s="1127"/>
      <c r="Y23" s="1127"/>
      <c r="Z23" s="1127"/>
      <c r="AB23" s="1123"/>
      <c r="AC23" s="1137"/>
    </row>
    <row r="24" spans="1:29" ht="19.5" customHeight="1">
      <c r="A24" s="391"/>
      <c r="C24" s="1136"/>
      <c r="D24" s="368" t="s">
        <v>4192</v>
      </c>
      <c r="E24" s="1127"/>
      <c r="F24" s="1127"/>
      <c r="G24" s="1127"/>
      <c r="H24" s="1127"/>
      <c r="I24" s="1127"/>
      <c r="J24" s="1127"/>
      <c r="K24" s="1127"/>
      <c r="L24" s="5674"/>
      <c r="M24" s="5674"/>
      <c r="N24" s="5674"/>
      <c r="O24" s="1134" t="s">
        <v>4019</v>
      </c>
      <c r="P24" s="1127"/>
      <c r="Q24" s="1127"/>
      <c r="R24" s="1127"/>
      <c r="S24" s="1134" t="s">
        <v>4022</v>
      </c>
      <c r="T24" s="1127"/>
      <c r="U24" s="1127"/>
      <c r="V24" s="5666"/>
      <c r="W24" s="5666"/>
      <c r="X24" s="5666"/>
      <c r="Y24" s="1134" t="s">
        <v>4019</v>
      </c>
      <c r="Z24" s="1127"/>
      <c r="AA24" s="1127"/>
      <c r="AB24" s="1127" t="s">
        <v>10</v>
      </c>
      <c r="AC24" s="1137"/>
    </row>
    <row r="25" spans="1:29" ht="19.5" customHeight="1">
      <c r="A25" s="391"/>
      <c r="C25" s="1136"/>
      <c r="D25" s="368" t="s">
        <v>4193</v>
      </c>
      <c r="E25" s="1127"/>
      <c r="F25" s="1127"/>
      <c r="G25" s="1127"/>
      <c r="H25" s="1127"/>
      <c r="I25" s="1127"/>
      <c r="J25" s="1127"/>
      <c r="K25" s="1127"/>
      <c r="L25" s="1285"/>
      <c r="M25" s="1127"/>
      <c r="N25" s="1127"/>
      <c r="O25" s="1127"/>
      <c r="P25" s="1127"/>
      <c r="Q25" s="1127"/>
      <c r="R25" s="1127"/>
      <c r="S25" s="1134" t="s">
        <v>4022</v>
      </c>
      <c r="T25" s="1127"/>
      <c r="U25" s="1127"/>
      <c r="V25" s="2479"/>
      <c r="W25" s="2479"/>
      <c r="X25" s="2479"/>
      <c r="Y25" s="2479"/>
      <c r="Z25" s="2479"/>
      <c r="AA25" s="2479"/>
      <c r="AB25" s="1123" t="s">
        <v>10</v>
      </c>
      <c r="AC25" s="1137"/>
    </row>
    <row r="26" spans="1:29" ht="19.5" customHeight="1">
      <c r="A26" s="391"/>
      <c r="C26" s="1287" t="s">
        <v>139</v>
      </c>
      <c r="D26" s="368" t="s">
        <v>4196</v>
      </c>
      <c r="E26" s="1127"/>
      <c r="F26" s="1127"/>
      <c r="G26" s="1127"/>
      <c r="H26" s="1127"/>
      <c r="I26" s="1127"/>
      <c r="J26" s="1127"/>
      <c r="K26" s="1127"/>
      <c r="L26" s="1285"/>
      <c r="M26" s="1127"/>
      <c r="N26" s="1127"/>
      <c r="O26" s="1127"/>
      <c r="P26" s="1127"/>
      <c r="Q26" s="1127"/>
      <c r="R26" s="1127"/>
      <c r="S26" s="1134"/>
      <c r="T26" s="1127"/>
      <c r="U26" s="1127"/>
      <c r="V26" s="1127"/>
      <c r="W26" s="1127"/>
      <c r="X26" s="1127"/>
      <c r="Y26" s="1127"/>
      <c r="Z26" s="1127"/>
      <c r="AB26" s="1123"/>
      <c r="AC26" s="1137"/>
    </row>
    <row r="27" spans="1:29" ht="19.5" customHeight="1">
      <c r="A27" s="391"/>
      <c r="C27" s="1287" t="s">
        <v>139</v>
      </c>
      <c r="D27" s="368" t="s">
        <v>4182</v>
      </c>
      <c r="E27" s="1127"/>
      <c r="F27" s="1127"/>
      <c r="G27" s="1127"/>
      <c r="H27" s="1127"/>
      <c r="I27" s="1127"/>
      <c r="J27" s="1127"/>
      <c r="K27" s="1127"/>
      <c r="L27" s="1285"/>
      <c r="M27" s="1127"/>
      <c r="N27" s="1127"/>
      <c r="O27" s="1127"/>
      <c r="P27" s="1127"/>
      <c r="Q27" s="1127"/>
      <c r="R27" s="1127"/>
      <c r="S27" s="1134"/>
      <c r="T27" s="1127"/>
      <c r="U27" s="1127"/>
      <c r="V27" s="1127"/>
      <c r="W27" s="1127"/>
      <c r="X27" s="1127"/>
      <c r="Y27" s="1127"/>
      <c r="Z27" s="1127"/>
      <c r="AB27" s="1123"/>
      <c r="AC27" s="1137"/>
    </row>
    <row r="28" spans="1:29" ht="19.5" customHeight="1">
      <c r="A28" s="391"/>
      <c r="C28" s="1136"/>
      <c r="D28" s="368" t="s">
        <v>9</v>
      </c>
      <c r="E28" s="5675"/>
      <c r="F28" s="5675"/>
      <c r="G28" s="5675"/>
      <c r="H28" s="5675"/>
      <c r="I28" s="5675"/>
      <c r="J28" s="5675"/>
      <c r="K28" s="5675"/>
      <c r="L28" s="5675"/>
      <c r="M28" s="5675"/>
      <c r="N28" s="5675"/>
      <c r="O28" s="5675"/>
      <c r="P28" s="5675"/>
      <c r="Q28" s="5675"/>
      <c r="R28" s="5675"/>
      <c r="S28" s="5675"/>
      <c r="T28" s="5675"/>
      <c r="U28" s="5675"/>
      <c r="V28" s="5675"/>
      <c r="W28" s="5675"/>
      <c r="X28" s="5675"/>
      <c r="Y28" s="5675"/>
      <c r="Z28" s="5675"/>
      <c r="AA28" s="5675"/>
      <c r="AB28" s="1123" t="s">
        <v>10</v>
      </c>
      <c r="AC28" s="1137"/>
    </row>
    <row r="29" spans="1:29" ht="19.5" customHeight="1">
      <c r="A29" s="391"/>
      <c r="C29" s="1287" t="s">
        <v>139</v>
      </c>
      <c r="D29" s="368" t="s">
        <v>4197</v>
      </c>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37"/>
    </row>
    <row r="30" spans="1:29" ht="19.5" customHeight="1">
      <c r="A30" s="391"/>
      <c r="B30" s="368" t="s">
        <v>4198</v>
      </c>
      <c r="C30" s="1136"/>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37"/>
    </row>
    <row r="31" spans="1:29" ht="19.5" customHeight="1">
      <c r="A31" s="391"/>
      <c r="C31" s="1287" t="s">
        <v>139</v>
      </c>
      <c r="D31" s="368" t="s">
        <v>4199</v>
      </c>
      <c r="F31" s="1134"/>
      <c r="G31" s="1134"/>
      <c r="H31" s="1134"/>
      <c r="I31" s="1134"/>
      <c r="J31" s="1134"/>
      <c r="K31" s="1134"/>
      <c r="L31" s="1134"/>
      <c r="M31" s="1134"/>
      <c r="N31" s="1134"/>
      <c r="O31" s="1134"/>
      <c r="R31" s="1136"/>
      <c r="S31" s="1136"/>
      <c r="T31" s="1285"/>
      <c r="U31" s="1127"/>
      <c r="V31" s="1127"/>
      <c r="W31" s="1127"/>
      <c r="X31" s="1127"/>
      <c r="Y31" s="1127"/>
      <c r="Z31" s="1127"/>
      <c r="AA31" s="1127"/>
      <c r="AB31" s="1127"/>
      <c r="AC31" s="1137"/>
    </row>
    <row r="32" spans="1:29" ht="19.5" customHeight="1">
      <c r="A32" s="391"/>
      <c r="C32" s="1136"/>
      <c r="D32" s="368" t="s">
        <v>4200</v>
      </c>
      <c r="F32" s="1134"/>
      <c r="G32" s="1134"/>
      <c r="H32" s="1134"/>
      <c r="I32" s="1134"/>
      <c r="J32" s="1134"/>
      <c r="K32" s="1134"/>
      <c r="L32" s="1134"/>
      <c r="M32" s="1134"/>
      <c r="N32" s="1134"/>
      <c r="O32" s="1134"/>
      <c r="P32" s="1287" t="s">
        <v>139</v>
      </c>
      <c r="Q32" s="1288" t="s">
        <v>753</v>
      </c>
      <c r="R32" s="1136"/>
      <c r="S32" s="1287" t="s">
        <v>139</v>
      </c>
      <c r="T32" s="1288" t="s">
        <v>754</v>
      </c>
      <c r="U32" s="1127"/>
      <c r="V32" s="1127" t="s">
        <v>10</v>
      </c>
      <c r="W32" s="1127"/>
      <c r="X32" s="1127"/>
      <c r="Y32" s="1127"/>
      <c r="Z32" s="1127"/>
      <c r="AA32" s="1127"/>
      <c r="AB32" s="1127"/>
      <c r="AC32" s="1137"/>
    </row>
    <row r="33" spans="1:29" ht="19.5" customHeight="1">
      <c r="A33" s="391"/>
      <c r="C33" s="1136"/>
      <c r="E33" s="368" t="s">
        <v>4016</v>
      </c>
      <c r="F33" s="1134"/>
      <c r="G33" s="1134"/>
      <c r="H33" s="1134"/>
      <c r="I33" s="1134"/>
      <c r="J33" s="1134"/>
      <c r="K33" s="1134"/>
      <c r="L33" s="1134"/>
      <c r="M33" s="5669"/>
      <c r="N33" s="5669"/>
      <c r="O33" s="5669"/>
      <c r="P33" s="5670" t="s">
        <v>4179</v>
      </c>
      <c r="Q33" s="5670"/>
      <c r="R33" s="1136"/>
      <c r="S33" s="1136"/>
      <c r="T33" s="1288"/>
      <c r="U33" s="1127"/>
      <c r="V33" s="1127"/>
      <c r="W33" s="1127"/>
      <c r="X33" s="1127"/>
      <c r="Y33" s="1127"/>
      <c r="Z33" s="1127"/>
      <c r="AA33" s="1127"/>
      <c r="AB33" s="1127"/>
      <c r="AC33" s="1137"/>
    </row>
    <row r="34" spans="1:29" ht="19.5" customHeight="1">
      <c r="A34" s="391"/>
      <c r="E34" s="368" t="s">
        <v>4017</v>
      </c>
      <c r="G34" s="1288"/>
      <c r="H34" s="1288"/>
      <c r="J34" s="1288"/>
      <c r="K34" s="1288"/>
      <c r="L34" s="1134"/>
      <c r="M34" s="5669"/>
      <c r="N34" s="5669"/>
      <c r="O34" s="5669"/>
      <c r="P34" s="5670" t="s">
        <v>4179</v>
      </c>
      <c r="Q34" s="5670"/>
      <c r="R34" s="1136"/>
      <c r="S34" s="1136"/>
      <c r="T34" s="1285"/>
      <c r="U34" s="1127"/>
      <c r="V34" s="1127"/>
      <c r="W34" s="1127"/>
      <c r="X34" s="1127"/>
      <c r="Y34" s="1127"/>
      <c r="Z34" s="1127"/>
      <c r="AA34" s="1127"/>
      <c r="AB34" s="1127"/>
      <c r="AC34" s="1137"/>
    </row>
    <row r="35" spans="1:29" ht="19.5" customHeight="1">
      <c r="A35" s="391"/>
      <c r="E35" s="368" t="s">
        <v>4180</v>
      </c>
      <c r="F35" s="1127"/>
      <c r="G35" s="1127" t="s">
        <v>9</v>
      </c>
      <c r="H35" s="2479"/>
      <c r="I35" s="2479"/>
      <c r="J35" s="2479"/>
      <c r="K35" s="2479"/>
      <c r="L35" s="2479"/>
      <c r="M35" s="2479"/>
      <c r="N35" s="2479"/>
      <c r="O35" s="368" t="s">
        <v>10</v>
      </c>
      <c r="P35" s="1127"/>
      <c r="Q35" s="1127"/>
      <c r="R35" s="1127"/>
      <c r="S35" s="1127"/>
      <c r="T35" s="1127"/>
      <c r="U35" s="1127"/>
      <c r="V35" s="1127"/>
      <c r="X35" s="1127"/>
      <c r="Y35" s="1127"/>
      <c r="Z35" s="1127"/>
      <c r="AA35" s="1127"/>
      <c r="AB35" s="1127"/>
      <c r="AC35" s="1137"/>
    </row>
    <row r="36" spans="1:29" ht="19.5" customHeight="1">
      <c r="A36" s="391"/>
      <c r="C36" s="1287" t="s">
        <v>139</v>
      </c>
      <c r="D36" s="368" t="s">
        <v>4201</v>
      </c>
      <c r="F36" s="1127"/>
      <c r="G36" s="1127"/>
      <c r="H36" s="1136"/>
      <c r="I36" s="1136"/>
      <c r="J36" s="1136"/>
      <c r="K36" s="1136"/>
      <c r="L36" s="1136"/>
      <c r="M36" s="1136"/>
      <c r="N36" s="1136"/>
      <c r="P36" s="1127"/>
      <c r="Q36" s="1127"/>
      <c r="R36" s="1127"/>
      <c r="S36" s="1127"/>
      <c r="T36" s="1127"/>
      <c r="U36" s="1127"/>
      <c r="V36" s="1127"/>
      <c r="X36" s="1127"/>
      <c r="Y36" s="1127"/>
      <c r="Z36" s="1127"/>
      <c r="AA36" s="1127"/>
      <c r="AB36" s="1127"/>
      <c r="AC36" s="1137"/>
    </row>
    <row r="37" spans="1:29" ht="19.5" customHeight="1">
      <c r="A37" s="391"/>
      <c r="D37" s="368" t="s">
        <v>4200</v>
      </c>
      <c r="F37" s="1134"/>
      <c r="G37" s="1134"/>
      <c r="H37" s="1134"/>
      <c r="I37" s="1134"/>
      <c r="J37" s="1134"/>
      <c r="K37" s="1134"/>
      <c r="L37" s="1134"/>
      <c r="M37" s="1134"/>
      <c r="N37" s="1134"/>
      <c r="O37" s="1134"/>
      <c r="P37" s="1287" t="s">
        <v>139</v>
      </c>
      <c r="Q37" s="1288" t="s">
        <v>753</v>
      </c>
      <c r="R37" s="1136"/>
      <c r="S37" s="1287" t="s">
        <v>139</v>
      </c>
      <c r="T37" s="1288" t="s">
        <v>754</v>
      </c>
      <c r="U37" s="1127"/>
      <c r="V37" s="1127" t="s">
        <v>10</v>
      </c>
      <c r="X37" s="1127"/>
      <c r="Y37" s="1127"/>
      <c r="Z37" s="1127"/>
      <c r="AA37" s="1127"/>
      <c r="AB37" s="1127"/>
      <c r="AC37" s="1137"/>
    </row>
    <row r="38" spans="1:29" ht="19.5" customHeight="1">
      <c r="A38" s="391"/>
      <c r="E38" s="368" t="s">
        <v>4180</v>
      </c>
      <c r="F38" s="1127"/>
      <c r="G38" s="1127" t="s">
        <v>9</v>
      </c>
      <c r="H38" s="2479"/>
      <c r="I38" s="2479"/>
      <c r="J38" s="2479"/>
      <c r="K38" s="2479"/>
      <c r="L38" s="2479"/>
      <c r="M38" s="2479"/>
      <c r="N38" s="2479"/>
      <c r="O38" s="368" t="s">
        <v>10</v>
      </c>
      <c r="P38" s="1136"/>
      <c r="Q38" s="1288"/>
      <c r="R38" s="1136"/>
      <c r="S38" s="1136"/>
      <c r="T38" s="1288"/>
      <c r="U38" s="1127"/>
      <c r="V38" s="1127"/>
      <c r="X38" s="1127"/>
      <c r="Y38" s="1127"/>
      <c r="Z38" s="1127"/>
      <c r="AA38" s="1127"/>
      <c r="AB38" s="1127"/>
      <c r="AC38" s="1137"/>
    </row>
    <row r="39" spans="1:29" ht="19.5" customHeight="1">
      <c r="A39" s="391"/>
      <c r="C39" s="1287" t="s">
        <v>139</v>
      </c>
      <c r="D39" s="368" t="s">
        <v>4202</v>
      </c>
      <c r="E39" s="1136"/>
      <c r="G39" s="1288"/>
      <c r="H39" s="1288"/>
      <c r="J39" s="1288"/>
      <c r="K39" s="1288"/>
      <c r="L39" s="1142"/>
      <c r="M39" s="1142"/>
      <c r="N39" s="1142"/>
      <c r="O39" s="1142"/>
      <c r="P39" s="1142"/>
      <c r="Q39" s="1142"/>
      <c r="R39" s="1136"/>
      <c r="S39" s="1136"/>
      <c r="T39" s="1285"/>
      <c r="U39" s="1127"/>
      <c r="V39" s="1127"/>
      <c r="W39" s="1127"/>
      <c r="X39" s="1127"/>
      <c r="Y39" s="1127"/>
      <c r="Z39" s="1127"/>
      <c r="AA39" s="1127"/>
      <c r="AB39" s="1127"/>
      <c r="AC39" s="1137"/>
    </row>
    <row r="40" spans="1:29" ht="19.5" customHeight="1">
      <c r="A40" s="391"/>
      <c r="C40" s="1287" t="s">
        <v>139</v>
      </c>
      <c r="D40" s="368" t="s">
        <v>4182</v>
      </c>
      <c r="E40" s="1136"/>
      <c r="F40" s="1136"/>
      <c r="G40" s="1127"/>
      <c r="H40" s="1127"/>
      <c r="I40" s="1127"/>
      <c r="J40" s="1127"/>
      <c r="K40" s="1127"/>
      <c r="N40" s="376"/>
      <c r="O40" s="376"/>
      <c r="P40" s="1136"/>
      <c r="Q40" s="1136"/>
      <c r="R40" s="1136"/>
      <c r="S40" s="1136"/>
      <c r="T40" s="1136"/>
      <c r="U40" s="1136"/>
      <c r="V40" s="1136"/>
      <c r="X40" s="1127"/>
      <c r="Y40" s="1127"/>
      <c r="Z40" s="1127"/>
      <c r="AA40" s="1127"/>
      <c r="AB40" s="1127"/>
      <c r="AC40" s="1137"/>
    </row>
    <row r="41" spans="1:29" ht="19.5" customHeight="1">
      <c r="A41" s="390"/>
      <c r="B41" s="370"/>
      <c r="C41" s="370"/>
      <c r="D41" s="370" t="s">
        <v>9</v>
      </c>
      <c r="E41" s="2885"/>
      <c r="F41" s="2885"/>
      <c r="G41" s="2885"/>
      <c r="H41" s="2885"/>
      <c r="I41" s="2885"/>
      <c r="J41" s="2885"/>
      <c r="K41" s="2885"/>
      <c r="L41" s="2885"/>
      <c r="M41" s="2885"/>
      <c r="N41" s="2885"/>
      <c r="O41" s="2885"/>
      <c r="P41" s="2885"/>
      <c r="Q41" s="2885"/>
      <c r="R41" s="2885"/>
      <c r="S41" s="2885"/>
      <c r="T41" s="2885"/>
      <c r="U41" s="2885"/>
      <c r="V41" s="2885"/>
      <c r="W41" s="2885"/>
      <c r="X41" s="2885"/>
      <c r="Y41" s="2885"/>
      <c r="Z41" s="2885"/>
      <c r="AA41" s="370" t="s">
        <v>10</v>
      </c>
      <c r="AB41" s="370"/>
      <c r="AC41" s="443"/>
    </row>
    <row r="42" spans="1:29" ht="19.5" customHeight="1">
      <c r="A42" s="391" t="s">
        <v>4203</v>
      </c>
      <c r="E42" s="2903"/>
      <c r="F42" s="2903"/>
      <c r="G42" s="2903"/>
      <c r="H42" s="2903"/>
      <c r="I42" s="2903"/>
      <c r="J42" s="2903"/>
      <c r="K42" s="2903"/>
      <c r="L42" s="2903"/>
      <c r="M42" s="2903"/>
      <c r="N42" s="2903"/>
      <c r="O42" s="2903"/>
      <c r="P42" s="2903"/>
      <c r="Q42" s="2903"/>
      <c r="R42" s="2903"/>
      <c r="S42" s="2903"/>
      <c r="T42" s="2903"/>
      <c r="U42" s="2903"/>
      <c r="V42" s="2903"/>
      <c r="W42" s="2903"/>
      <c r="X42" s="2903"/>
      <c r="Y42" s="2903"/>
      <c r="Z42" s="2903"/>
      <c r="AA42" s="2903"/>
      <c r="AB42" s="2903"/>
      <c r="AC42" s="2904"/>
    </row>
    <row r="43" spans="1:29" ht="19.5" customHeight="1">
      <c r="A43" s="390"/>
      <c r="B43" s="370"/>
      <c r="C43" s="370"/>
      <c r="D43" s="370"/>
      <c r="E43" s="2885"/>
      <c r="F43" s="2885"/>
      <c r="G43" s="2885"/>
      <c r="H43" s="2885"/>
      <c r="I43" s="2885"/>
      <c r="J43" s="2885"/>
      <c r="K43" s="2885"/>
      <c r="L43" s="2885"/>
      <c r="M43" s="2885"/>
      <c r="N43" s="2885"/>
      <c r="O43" s="2885"/>
      <c r="P43" s="2885"/>
      <c r="Q43" s="2885"/>
      <c r="R43" s="2885"/>
      <c r="S43" s="2885"/>
      <c r="T43" s="2885"/>
      <c r="U43" s="2885"/>
      <c r="V43" s="2885"/>
      <c r="W43" s="2885"/>
      <c r="X43" s="2885"/>
      <c r="Y43" s="2885"/>
      <c r="Z43" s="2885"/>
      <c r="AA43" s="2885"/>
      <c r="AB43" s="2885"/>
      <c r="AC43" s="2886"/>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6"/>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16.5" customHeight="1">
      <c r="A1" s="2395" t="s">
        <v>4204</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row>
    <row r="2" spans="1:29" ht="16.5" customHeight="1">
      <c r="A2" s="376"/>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row>
    <row r="3" spans="1:29" ht="19.5" customHeight="1">
      <c r="A3" s="370" t="s">
        <v>4205</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row>
    <row r="4" spans="1:29" ht="19.5" customHeight="1">
      <c r="A4" s="389" t="s">
        <v>4033</v>
      </c>
      <c r="B4" s="452"/>
      <c r="C4" s="452"/>
      <c r="D4" s="452"/>
      <c r="E4" s="1283"/>
      <c r="F4" s="1283"/>
      <c r="G4" s="1283"/>
      <c r="H4" s="1283"/>
      <c r="I4" s="5673"/>
      <c r="J4" s="5673"/>
      <c r="K4" s="5673"/>
      <c r="L4" s="5673"/>
      <c r="M4" s="5673"/>
      <c r="N4" s="1289"/>
      <c r="O4" s="1283"/>
      <c r="P4" s="1283"/>
      <c r="Q4" s="1283"/>
      <c r="R4" s="1283"/>
      <c r="S4" s="1283"/>
      <c r="T4" s="1283"/>
      <c r="U4" s="1283"/>
      <c r="V4" s="1283"/>
      <c r="W4" s="1283"/>
      <c r="X4" s="1283"/>
      <c r="Y4" s="1283"/>
      <c r="Z4" s="1283"/>
      <c r="AA4" s="1283"/>
      <c r="AB4" s="1283"/>
      <c r="AC4" s="1290"/>
    </row>
    <row r="5" spans="1:29" ht="19.5" customHeight="1">
      <c r="A5" s="389" t="s">
        <v>4034</v>
      </c>
      <c r="B5" s="452"/>
      <c r="C5" s="452"/>
      <c r="D5" s="452"/>
      <c r="E5" s="1268"/>
      <c r="F5" s="1268"/>
      <c r="G5" s="1268"/>
      <c r="H5" s="1268"/>
      <c r="I5" s="5676"/>
      <c r="J5" s="5676"/>
      <c r="K5" s="5676"/>
      <c r="L5" s="5676"/>
      <c r="M5" s="5676"/>
      <c r="N5" s="1291" t="s">
        <v>481</v>
      </c>
      <c r="O5" s="1268"/>
      <c r="P5" s="1268"/>
      <c r="Q5" s="1268"/>
      <c r="R5" s="1268"/>
      <c r="S5" s="1268"/>
      <c r="T5" s="1268"/>
      <c r="U5" s="1268"/>
      <c r="V5" s="1268"/>
      <c r="W5" s="1268"/>
      <c r="X5" s="1268"/>
      <c r="Y5" s="1268"/>
      <c r="Z5" s="1268"/>
      <c r="AA5" s="1268"/>
      <c r="AB5" s="1268"/>
      <c r="AC5" s="1270"/>
    </row>
    <row r="6" spans="1:29" ht="19.5" customHeight="1">
      <c r="A6" s="1262" t="s">
        <v>3649</v>
      </c>
      <c r="B6" s="374"/>
      <c r="C6" s="374"/>
      <c r="D6" s="374"/>
      <c r="E6" s="1264"/>
      <c r="F6" s="1264"/>
      <c r="G6" s="1264"/>
      <c r="H6" s="1264"/>
      <c r="I6" s="5677"/>
      <c r="J6" s="5677"/>
      <c r="K6" s="5677"/>
      <c r="L6" s="5677"/>
      <c r="M6" s="5677"/>
      <c r="N6" s="1265" t="s">
        <v>114</v>
      </c>
      <c r="O6" s="1264"/>
      <c r="P6" s="1264"/>
      <c r="Q6" s="1264"/>
      <c r="R6" s="1264"/>
      <c r="S6" s="1264"/>
      <c r="T6" s="1264"/>
      <c r="U6" s="1264"/>
      <c r="V6" s="1264"/>
      <c r="W6" s="1264"/>
      <c r="X6" s="1264"/>
      <c r="Y6" s="1264"/>
      <c r="Z6" s="1264"/>
      <c r="AA6" s="1264"/>
      <c r="AB6" s="1264"/>
      <c r="AC6" s="1266"/>
    </row>
    <row r="7" spans="1:29" ht="19.5" customHeight="1">
      <c r="A7" s="389" t="s">
        <v>4206</v>
      </c>
      <c r="B7" s="452"/>
      <c r="C7" s="452"/>
      <c r="D7" s="452"/>
      <c r="E7" s="1268"/>
      <c r="F7" s="1268"/>
      <c r="G7" s="1268"/>
      <c r="H7" s="1268"/>
      <c r="I7" s="1268"/>
      <c r="J7" s="1268"/>
      <c r="K7" s="1268"/>
      <c r="L7" s="1269"/>
      <c r="M7" s="1268"/>
      <c r="N7" s="1268"/>
      <c r="O7" s="1268"/>
      <c r="P7" s="1268"/>
      <c r="Q7" s="1268"/>
      <c r="R7" s="1268"/>
      <c r="S7" s="1268"/>
      <c r="T7" s="1268"/>
      <c r="U7" s="1268"/>
      <c r="V7" s="1268"/>
      <c r="W7" s="1268"/>
      <c r="X7" s="1268"/>
      <c r="Y7" s="1268"/>
      <c r="Z7" s="1268"/>
      <c r="AA7" s="1268"/>
      <c r="AB7" s="1268"/>
      <c r="AC7" s="1270"/>
    </row>
    <row r="8" spans="1:29" ht="19.5" customHeight="1">
      <c r="A8" s="391"/>
      <c r="B8" s="368" t="s">
        <v>4189</v>
      </c>
      <c r="E8" s="369"/>
      <c r="F8" s="1127"/>
      <c r="G8" s="1127"/>
      <c r="H8" s="1127"/>
      <c r="I8" s="1127"/>
      <c r="J8" s="1127"/>
      <c r="K8" s="1127"/>
      <c r="L8" s="1285"/>
      <c r="M8" s="1127"/>
      <c r="N8" s="1127"/>
      <c r="O8" s="1127"/>
      <c r="P8" s="1127"/>
      <c r="Q8" s="1127"/>
      <c r="R8" s="1127"/>
      <c r="S8" s="1127"/>
      <c r="T8" s="1127"/>
      <c r="U8" s="1127"/>
      <c r="V8" s="1127"/>
      <c r="W8" s="1127"/>
      <c r="X8" s="1127"/>
      <c r="Y8" s="1127"/>
      <c r="Z8" s="1127"/>
      <c r="AA8" s="1127"/>
      <c r="AB8" s="1127"/>
      <c r="AC8" s="1137"/>
    </row>
    <row r="9" spans="1:29" ht="19.5" customHeight="1">
      <c r="A9" s="391"/>
      <c r="C9" s="1287" t="s">
        <v>139</v>
      </c>
      <c r="D9" s="368" t="s">
        <v>4190</v>
      </c>
      <c r="E9" s="369"/>
      <c r="F9" s="1127"/>
      <c r="G9" s="1127"/>
      <c r="H9" s="1127"/>
      <c r="I9" s="1127"/>
      <c r="J9" s="1127"/>
      <c r="K9" s="1127"/>
      <c r="L9" s="1285"/>
      <c r="M9" s="1127"/>
      <c r="N9" s="1127"/>
      <c r="O9" s="1127"/>
      <c r="P9" s="1127"/>
      <c r="Q9" s="1127"/>
      <c r="R9" s="1127"/>
      <c r="S9" s="1127"/>
      <c r="T9" s="1127"/>
      <c r="U9" s="1127"/>
      <c r="V9" s="1127"/>
      <c r="W9" s="1127"/>
      <c r="X9" s="1127"/>
      <c r="Y9" s="1127"/>
      <c r="Z9" s="1127"/>
      <c r="AA9" s="1127"/>
      <c r="AB9" s="1127"/>
      <c r="AC9" s="1137"/>
    </row>
    <row r="10" spans="1:29" ht="19.5" customHeight="1">
      <c r="A10" s="391"/>
      <c r="D10" s="377" t="s">
        <v>4018</v>
      </c>
      <c r="E10" s="1127"/>
      <c r="F10" s="1127"/>
      <c r="G10" s="1127"/>
      <c r="H10" s="1127"/>
      <c r="I10" s="1127"/>
      <c r="J10" s="2479"/>
      <c r="K10" s="2479"/>
      <c r="L10" s="2479"/>
      <c r="M10" s="2479"/>
      <c r="N10" s="1134" t="s">
        <v>4019</v>
      </c>
      <c r="O10" s="1134"/>
      <c r="Q10" s="1134" t="s">
        <v>4022</v>
      </c>
      <c r="S10" s="1127"/>
      <c r="T10" s="2479"/>
      <c r="U10" s="2479"/>
      <c r="V10" s="2479"/>
      <c r="W10" s="2479"/>
      <c r="X10" s="1134" t="s">
        <v>4207</v>
      </c>
      <c r="Y10" s="1127"/>
      <c r="Z10" s="1127"/>
      <c r="AA10" s="1127"/>
      <c r="AB10" s="1127"/>
      <c r="AC10" s="442"/>
    </row>
    <row r="11" spans="1:29" ht="19.5" customHeight="1">
      <c r="A11" s="391"/>
      <c r="B11" s="1284"/>
      <c r="C11" s="1136"/>
      <c r="D11" s="377" t="s">
        <v>4020</v>
      </c>
      <c r="E11" s="1127"/>
      <c r="F11" s="1127"/>
      <c r="G11" s="1127"/>
      <c r="H11" s="1127"/>
      <c r="I11" s="1136"/>
      <c r="J11" s="1136"/>
      <c r="K11" s="1136"/>
      <c r="L11" s="1136"/>
      <c r="M11" s="1134"/>
      <c r="N11" s="1134"/>
      <c r="O11" s="1134"/>
      <c r="Q11" s="1134" t="s">
        <v>4022</v>
      </c>
      <c r="S11" s="1127"/>
      <c r="T11" s="2479"/>
      <c r="U11" s="2479"/>
      <c r="V11" s="2479"/>
      <c r="W11" s="2479"/>
      <c r="X11" s="1134" t="s">
        <v>10</v>
      </c>
      <c r="Y11" s="1127"/>
      <c r="Z11" s="1127"/>
      <c r="AA11" s="1127"/>
      <c r="AB11" s="1127"/>
      <c r="AC11" s="442"/>
    </row>
    <row r="12" spans="1:29" ht="19.5" customHeight="1">
      <c r="A12" s="391"/>
      <c r="B12" s="1284"/>
      <c r="C12" s="1287" t="s">
        <v>139</v>
      </c>
      <c r="D12" s="368" t="s">
        <v>4194</v>
      </c>
      <c r="E12" s="1127"/>
      <c r="F12" s="1127"/>
      <c r="G12" s="1127"/>
      <c r="H12" s="1127"/>
      <c r="I12" s="1136"/>
      <c r="J12" s="1136"/>
      <c r="K12" s="1136"/>
      <c r="L12" s="1136"/>
      <c r="M12" s="1134"/>
      <c r="N12" s="1134"/>
      <c r="O12" s="1134"/>
      <c r="Q12" s="1134"/>
      <c r="S12" s="1127"/>
      <c r="T12" s="1136"/>
      <c r="U12" s="1136"/>
      <c r="V12" s="1136"/>
      <c r="W12" s="1136"/>
      <c r="X12" s="1134"/>
      <c r="Y12" s="1127"/>
      <c r="Z12" s="1127"/>
      <c r="AA12" s="1127"/>
      <c r="AB12" s="1127"/>
      <c r="AC12" s="442"/>
    </row>
    <row r="13" spans="1:29" ht="19.5" customHeight="1">
      <c r="A13" s="391"/>
      <c r="B13" s="1284"/>
      <c r="C13" s="1284"/>
      <c r="D13" s="377" t="s">
        <v>4018</v>
      </c>
      <c r="E13" s="1127"/>
      <c r="F13" s="1127"/>
      <c r="G13" s="1127"/>
      <c r="H13" s="1127"/>
      <c r="I13" s="1127"/>
      <c r="J13" s="2479"/>
      <c r="K13" s="2479"/>
      <c r="L13" s="2479"/>
      <c r="M13" s="2479"/>
      <c r="N13" s="1134" t="s">
        <v>4019</v>
      </c>
      <c r="O13" s="1134"/>
      <c r="Q13" s="1134" t="s">
        <v>4022</v>
      </c>
      <c r="S13" s="1127"/>
      <c r="T13" s="2479"/>
      <c r="U13" s="2479"/>
      <c r="V13" s="2479"/>
      <c r="W13" s="2479"/>
      <c r="X13" s="1134" t="s">
        <v>4207</v>
      </c>
      <c r="Y13" s="1127"/>
      <c r="Z13" s="1127"/>
      <c r="AA13" s="1127"/>
      <c r="AB13" s="1127"/>
      <c r="AC13" s="442"/>
    </row>
    <row r="14" spans="1:29" ht="19.5" customHeight="1">
      <c r="A14" s="391"/>
      <c r="B14" s="1284"/>
      <c r="C14" s="1284"/>
      <c r="D14" s="377" t="s">
        <v>4020</v>
      </c>
      <c r="E14" s="1127"/>
      <c r="F14" s="1127"/>
      <c r="G14" s="1127"/>
      <c r="H14" s="1127"/>
      <c r="I14" s="1136"/>
      <c r="J14" s="1136"/>
      <c r="K14" s="1136"/>
      <c r="L14" s="1136"/>
      <c r="M14" s="1134"/>
      <c r="N14" s="1134"/>
      <c r="O14" s="1134"/>
      <c r="Q14" s="1134" t="s">
        <v>4022</v>
      </c>
      <c r="S14" s="1127"/>
      <c r="T14" s="2479"/>
      <c r="U14" s="2479"/>
      <c r="V14" s="2479"/>
      <c r="W14" s="2479"/>
      <c r="X14" s="1134" t="s">
        <v>10</v>
      </c>
      <c r="Y14" s="1127"/>
      <c r="Z14" s="1127"/>
      <c r="AA14" s="1127"/>
      <c r="AB14" s="1127"/>
      <c r="AC14" s="442"/>
    </row>
    <row r="15" spans="1:29" ht="19.5" customHeight="1">
      <c r="A15" s="391"/>
      <c r="B15" s="1284"/>
      <c r="C15" s="1287" t="s">
        <v>139</v>
      </c>
      <c r="D15" s="368" t="s">
        <v>4196</v>
      </c>
      <c r="E15" s="1127"/>
      <c r="F15" s="1127"/>
      <c r="G15" s="1127"/>
      <c r="H15" s="1127"/>
      <c r="I15" s="1136"/>
      <c r="J15" s="1136"/>
      <c r="K15" s="1136"/>
      <c r="L15" s="1136"/>
      <c r="M15" s="1134"/>
      <c r="N15" s="1134"/>
      <c r="O15" s="1134"/>
      <c r="Q15" s="1134"/>
      <c r="S15" s="1127"/>
      <c r="T15" s="1136"/>
      <c r="U15" s="1136"/>
      <c r="V15" s="1136"/>
      <c r="W15" s="1136"/>
      <c r="X15" s="1134"/>
      <c r="Y15" s="1127"/>
      <c r="Z15" s="1127"/>
      <c r="AA15" s="1127"/>
      <c r="AB15" s="1127"/>
      <c r="AC15" s="442"/>
    </row>
    <row r="16" spans="1:29" ht="19.5" customHeight="1">
      <c r="A16" s="391"/>
      <c r="B16" s="1284"/>
      <c r="C16" s="1287" t="s">
        <v>139</v>
      </c>
      <c r="D16" s="368" t="s">
        <v>4182</v>
      </c>
      <c r="E16" s="1127"/>
      <c r="F16" s="1127"/>
      <c r="G16" s="1127"/>
      <c r="H16" s="1127"/>
      <c r="I16" s="1127"/>
      <c r="J16" s="1127"/>
      <c r="K16" s="1127"/>
      <c r="L16" s="1285"/>
      <c r="M16" s="1127"/>
      <c r="N16" s="1127"/>
      <c r="O16" s="1127"/>
      <c r="P16" s="1127"/>
      <c r="Q16" s="1127"/>
      <c r="R16" s="1127"/>
      <c r="S16" s="1134"/>
      <c r="T16" s="1127"/>
      <c r="U16" s="1127"/>
      <c r="V16" s="1127"/>
      <c r="W16" s="1127"/>
      <c r="X16" s="1127"/>
      <c r="Y16" s="1127"/>
      <c r="Z16" s="1127"/>
      <c r="AB16" s="1123"/>
      <c r="AC16" s="442"/>
    </row>
    <row r="17" spans="1:29" ht="19.5" customHeight="1">
      <c r="A17" s="391"/>
      <c r="B17" s="1284"/>
      <c r="C17" s="1136"/>
      <c r="D17" s="368" t="s">
        <v>9</v>
      </c>
      <c r="E17" s="5675"/>
      <c r="F17" s="5675"/>
      <c r="G17" s="5675"/>
      <c r="H17" s="5675"/>
      <c r="I17" s="5675"/>
      <c r="J17" s="5675"/>
      <c r="K17" s="5675"/>
      <c r="L17" s="5675"/>
      <c r="M17" s="5675"/>
      <c r="N17" s="5675"/>
      <c r="O17" s="5675"/>
      <c r="P17" s="5675"/>
      <c r="Q17" s="5675"/>
      <c r="R17" s="5675"/>
      <c r="S17" s="5675"/>
      <c r="T17" s="5675"/>
      <c r="U17" s="5675"/>
      <c r="V17" s="5675"/>
      <c r="W17" s="5675"/>
      <c r="X17" s="5675"/>
      <c r="Y17" s="5675"/>
      <c r="Z17" s="5675"/>
      <c r="AA17" s="5675"/>
      <c r="AB17" s="1123" t="s">
        <v>10</v>
      </c>
      <c r="AC17" s="442"/>
    </row>
    <row r="18" spans="1:29" ht="19.5" customHeight="1">
      <c r="A18" s="391"/>
      <c r="C18" s="1287" t="s">
        <v>139</v>
      </c>
      <c r="D18" s="368" t="s">
        <v>4197</v>
      </c>
      <c r="E18" s="377"/>
      <c r="F18" s="377"/>
      <c r="G18" s="377"/>
      <c r="H18" s="377"/>
      <c r="I18" s="377"/>
      <c r="J18" s="377"/>
      <c r="K18" s="377"/>
      <c r="L18" s="377"/>
      <c r="M18" s="377"/>
      <c r="N18" s="377"/>
      <c r="O18" s="377"/>
      <c r="P18" s="377"/>
      <c r="Q18" s="377"/>
      <c r="R18" s="377"/>
      <c r="S18" s="377"/>
      <c r="T18" s="377"/>
      <c r="U18" s="377"/>
      <c r="V18" s="377"/>
      <c r="W18" s="377"/>
      <c r="X18" s="377"/>
      <c r="Y18" s="377"/>
      <c r="Z18" s="377"/>
      <c r="AB18" s="1127"/>
      <c r="AC18" s="442"/>
    </row>
    <row r="19" spans="1:29" ht="19.5" customHeight="1">
      <c r="A19" s="391"/>
      <c r="B19" s="368" t="s">
        <v>4198</v>
      </c>
      <c r="F19" s="377"/>
      <c r="G19" s="377"/>
      <c r="H19" s="377"/>
      <c r="I19" s="377"/>
      <c r="J19" s="377"/>
      <c r="K19" s="377"/>
      <c r="L19" s="377"/>
      <c r="M19" s="377"/>
      <c r="N19" s="377"/>
      <c r="O19" s="377"/>
      <c r="P19" s="377"/>
      <c r="Q19" s="377"/>
      <c r="R19" s="377"/>
      <c r="S19" s="377"/>
      <c r="T19" s="377"/>
      <c r="U19" s="377"/>
      <c r="V19" s="377"/>
      <c r="W19" s="377"/>
      <c r="X19" s="377"/>
      <c r="Y19" s="377"/>
      <c r="Z19" s="377"/>
      <c r="AA19" s="377"/>
      <c r="AC19" s="1137"/>
    </row>
    <row r="20" spans="1:29" ht="19.5" customHeight="1">
      <c r="A20" s="391"/>
      <c r="B20" s="1284"/>
      <c r="C20" s="1287" t="s">
        <v>139</v>
      </c>
      <c r="D20" s="368" t="s">
        <v>4199</v>
      </c>
      <c r="F20" s="1134"/>
      <c r="G20" s="1134"/>
      <c r="H20" s="1134"/>
      <c r="I20" s="1134"/>
      <c r="J20" s="1134"/>
      <c r="K20" s="1134"/>
      <c r="L20" s="1134"/>
      <c r="M20" s="1134"/>
      <c r="N20" s="1134"/>
      <c r="O20" s="1134"/>
      <c r="P20" s="1134"/>
      <c r="Q20" s="1134"/>
      <c r="R20" s="377"/>
      <c r="S20" s="377"/>
      <c r="T20" s="377"/>
      <c r="U20" s="377"/>
      <c r="V20" s="377"/>
      <c r="W20" s="377"/>
      <c r="X20" s="377"/>
      <c r="Y20" s="377"/>
      <c r="Z20" s="377"/>
      <c r="AB20" s="1127"/>
      <c r="AC20" s="442"/>
    </row>
    <row r="21" spans="1:29" ht="19.5" customHeight="1">
      <c r="A21" s="391"/>
      <c r="B21" s="1284"/>
      <c r="C21" s="1136"/>
      <c r="D21" s="368" t="s">
        <v>4016</v>
      </c>
      <c r="E21" s="1134"/>
      <c r="F21" s="1134"/>
      <c r="G21" s="1134"/>
      <c r="H21" s="1134"/>
      <c r="I21" s="1134"/>
      <c r="J21" s="1134"/>
      <c r="K21" s="1134"/>
      <c r="L21" s="5669"/>
      <c r="M21" s="5669"/>
      <c r="N21" s="5669"/>
      <c r="O21" s="5670" t="s">
        <v>4179</v>
      </c>
      <c r="P21" s="5670"/>
      <c r="Q21" s="1134"/>
      <c r="R21" s="377"/>
      <c r="S21" s="377"/>
      <c r="T21" s="377"/>
      <c r="U21" s="377"/>
      <c r="V21" s="377"/>
      <c r="W21" s="377"/>
      <c r="X21" s="377"/>
      <c r="Y21" s="377"/>
      <c r="Z21" s="377"/>
      <c r="AB21" s="1127"/>
      <c r="AC21" s="442"/>
    </row>
    <row r="22" spans="1:29" ht="19.5" customHeight="1">
      <c r="A22" s="391"/>
      <c r="B22" s="1284"/>
      <c r="D22" s="368" t="s">
        <v>4017</v>
      </c>
      <c r="F22" s="1288"/>
      <c r="G22" s="1288"/>
      <c r="I22" s="1288"/>
      <c r="J22" s="1288"/>
      <c r="K22" s="1134"/>
      <c r="L22" s="5669"/>
      <c r="M22" s="5669"/>
      <c r="N22" s="5669"/>
      <c r="O22" s="5670" t="s">
        <v>4179</v>
      </c>
      <c r="P22" s="5670"/>
      <c r="Q22" s="1134"/>
      <c r="R22" s="377"/>
      <c r="S22" s="377"/>
      <c r="T22" s="377"/>
      <c r="U22" s="377"/>
      <c r="V22" s="377"/>
      <c r="W22" s="377"/>
      <c r="X22" s="377"/>
      <c r="Y22" s="377"/>
      <c r="Z22" s="377"/>
      <c r="AB22" s="1127"/>
      <c r="AC22" s="442"/>
    </row>
    <row r="23" spans="1:29" ht="19.5" customHeight="1">
      <c r="A23" s="391"/>
      <c r="B23" s="1284"/>
      <c r="D23" s="368" t="s">
        <v>4180</v>
      </c>
      <c r="E23" s="1127"/>
      <c r="F23" s="1127" t="s">
        <v>9</v>
      </c>
      <c r="G23" s="2479"/>
      <c r="H23" s="2479"/>
      <c r="I23" s="2479"/>
      <c r="J23" s="2479"/>
      <c r="K23" s="2479"/>
      <c r="L23" s="2479"/>
      <c r="M23" s="2479"/>
      <c r="N23" s="368" t="s">
        <v>10</v>
      </c>
      <c r="O23" s="1127"/>
      <c r="P23" s="1127"/>
      <c r="Q23" s="377"/>
      <c r="R23" s="377"/>
      <c r="S23" s="377"/>
      <c r="T23" s="377"/>
      <c r="U23" s="377"/>
      <c r="V23" s="377"/>
      <c r="W23" s="377"/>
      <c r="X23" s="377"/>
      <c r="Y23" s="377"/>
      <c r="Z23" s="377"/>
      <c r="AB23" s="1127"/>
      <c r="AC23" s="442"/>
    </row>
    <row r="24" spans="1:29" ht="19.5" customHeight="1">
      <c r="A24" s="391"/>
      <c r="B24" s="1284"/>
      <c r="C24" s="1287" t="s">
        <v>139</v>
      </c>
      <c r="D24" s="368" t="s">
        <v>4201</v>
      </c>
      <c r="F24" s="1127"/>
      <c r="G24" s="1127"/>
      <c r="H24" s="1136"/>
      <c r="I24" s="1136"/>
      <c r="J24" s="1136"/>
      <c r="K24" s="1136"/>
      <c r="L24" s="1136"/>
      <c r="M24" s="1136"/>
      <c r="N24" s="1136"/>
      <c r="P24" s="377"/>
      <c r="Q24" s="377"/>
      <c r="R24" s="377"/>
      <c r="S24" s="377"/>
      <c r="T24" s="377"/>
      <c r="U24" s="377"/>
      <c r="V24" s="377"/>
      <c r="W24" s="377"/>
      <c r="X24" s="377"/>
      <c r="Y24" s="377"/>
      <c r="Z24" s="377"/>
      <c r="AB24" s="1127"/>
      <c r="AC24" s="442"/>
    </row>
    <row r="25" spans="1:29" ht="19.5" customHeight="1">
      <c r="A25" s="391"/>
      <c r="B25" s="1284"/>
      <c r="C25" s="1136"/>
      <c r="D25" s="368" t="s">
        <v>4180</v>
      </c>
      <c r="E25" s="1127"/>
      <c r="F25" s="1127" t="s">
        <v>9</v>
      </c>
      <c r="G25" s="2479"/>
      <c r="H25" s="2479"/>
      <c r="I25" s="2479"/>
      <c r="J25" s="2479"/>
      <c r="K25" s="2479"/>
      <c r="L25" s="2479"/>
      <c r="M25" s="2479"/>
      <c r="N25" s="368" t="s">
        <v>10</v>
      </c>
      <c r="P25" s="377"/>
      <c r="Q25" s="377"/>
      <c r="R25" s="377"/>
      <c r="S25" s="377"/>
      <c r="T25" s="377"/>
      <c r="U25" s="377"/>
      <c r="V25" s="377"/>
      <c r="W25" s="377"/>
      <c r="X25" s="377"/>
      <c r="Y25" s="377"/>
      <c r="Z25" s="377"/>
      <c r="AB25" s="1127"/>
      <c r="AC25" s="442"/>
    </row>
    <row r="26" spans="1:29" ht="19.5" customHeight="1">
      <c r="A26" s="391"/>
      <c r="B26" s="1284"/>
      <c r="C26" s="1287" t="s">
        <v>139</v>
      </c>
      <c r="D26" s="368" t="s">
        <v>4202</v>
      </c>
      <c r="E26" s="1136"/>
      <c r="F26" s="1127"/>
      <c r="G26" s="1136"/>
      <c r="H26" s="1136"/>
      <c r="I26" s="1136"/>
      <c r="J26" s="1136"/>
      <c r="K26" s="1136"/>
      <c r="L26" s="1136"/>
      <c r="M26" s="1136"/>
      <c r="P26" s="377"/>
      <c r="Q26" s="377"/>
      <c r="R26" s="377"/>
      <c r="S26" s="377"/>
      <c r="T26" s="377"/>
      <c r="U26" s="377"/>
      <c r="V26" s="377"/>
      <c r="W26" s="377"/>
      <c r="X26" s="377"/>
      <c r="Y26" s="377"/>
      <c r="Z26" s="377"/>
      <c r="AB26" s="1127"/>
      <c r="AC26" s="442"/>
    </row>
    <row r="27" spans="1:29" ht="19.5" customHeight="1">
      <c r="A27" s="391"/>
      <c r="C27" s="1287" t="s">
        <v>139</v>
      </c>
      <c r="D27" s="368" t="s">
        <v>4182</v>
      </c>
      <c r="E27" s="1136"/>
      <c r="F27" s="1136"/>
      <c r="G27" s="1127"/>
      <c r="H27" s="1127"/>
      <c r="I27" s="1127"/>
      <c r="J27" s="1127"/>
      <c r="K27" s="1127"/>
      <c r="N27" s="376"/>
      <c r="O27" s="376"/>
      <c r="P27" s="1136"/>
      <c r="Q27" s="1136"/>
      <c r="R27" s="1136"/>
      <c r="S27" s="1136"/>
      <c r="T27" s="1136"/>
      <c r="U27" s="1136"/>
      <c r="V27" s="1136"/>
      <c r="X27" s="1127"/>
      <c r="Y27" s="1127"/>
      <c r="Z27" s="1127"/>
      <c r="AA27" s="1127"/>
      <c r="AB27" s="1127"/>
      <c r="AC27" s="1137"/>
    </row>
    <row r="28" spans="1:29" ht="19.5" customHeight="1">
      <c r="A28" s="390"/>
      <c r="B28" s="370"/>
      <c r="C28" s="370"/>
      <c r="D28" s="370" t="s">
        <v>9</v>
      </c>
      <c r="E28" s="2885"/>
      <c r="F28" s="2885"/>
      <c r="G28" s="2885"/>
      <c r="H28" s="2885"/>
      <c r="I28" s="2885"/>
      <c r="J28" s="2885"/>
      <c r="K28" s="2885"/>
      <c r="L28" s="2885"/>
      <c r="M28" s="2885"/>
      <c r="N28" s="2885"/>
      <c r="O28" s="2885"/>
      <c r="P28" s="2885"/>
      <c r="Q28" s="2885"/>
      <c r="R28" s="2885"/>
      <c r="S28" s="2885"/>
      <c r="T28" s="2885"/>
      <c r="U28" s="2885"/>
      <c r="V28" s="2885"/>
      <c r="W28" s="2885"/>
      <c r="X28" s="2885"/>
      <c r="Y28" s="2885"/>
      <c r="Z28" s="2885"/>
      <c r="AA28" s="370" t="s">
        <v>10</v>
      </c>
      <c r="AB28" s="370"/>
      <c r="AC28" s="443"/>
    </row>
    <row r="29" spans="1:29" ht="36" customHeight="1">
      <c r="E29" s="1127"/>
      <c r="F29" s="1127"/>
      <c r="G29" s="1127"/>
      <c r="H29" s="1127"/>
      <c r="I29" s="1127"/>
      <c r="J29" s="1127"/>
      <c r="K29" s="1127"/>
      <c r="M29" s="1136"/>
      <c r="N29" s="1136"/>
      <c r="O29" s="1127"/>
      <c r="P29" s="1136"/>
      <c r="Q29" s="1136"/>
      <c r="R29" s="1127"/>
      <c r="S29" s="1127"/>
      <c r="T29" s="1127"/>
      <c r="U29" s="1127"/>
      <c r="V29" s="1127"/>
      <c r="W29" s="1127"/>
      <c r="X29" s="1127"/>
      <c r="Y29" s="1127"/>
      <c r="Z29" s="1127"/>
      <c r="AA29" s="1127"/>
      <c r="AB29" s="1127"/>
      <c r="AC29" s="1127"/>
    </row>
    <row r="30" spans="1:29" ht="36" customHeight="1">
      <c r="G30" s="1127"/>
      <c r="H30" s="1127"/>
      <c r="I30" s="1127"/>
      <c r="J30" s="1127"/>
      <c r="K30" s="1127"/>
      <c r="N30" s="1136"/>
      <c r="O30" s="1127"/>
      <c r="P30" s="1127"/>
      <c r="Q30" s="1136"/>
      <c r="R30" s="1127"/>
      <c r="S30" s="1127"/>
      <c r="T30" s="1127"/>
      <c r="U30" s="1127"/>
      <c r="V30" s="1127"/>
      <c r="W30" s="1127"/>
      <c r="X30" s="1127"/>
      <c r="Y30" s="1127"/>
      <c r="Z30" s="1127"/>
      <c r="AA30" s="1127"/>
      <c r="AB30" s="1127"/>
      <c r="AC30" s="1127"/>
    </row>
    <row r="31" spans="1:29" ht="36" customHeight="1">
      <c r="E31" s="1127"/>
      <c r="F31" s="1127"/>
      <c r="G31" s="1127"/>
      <c r="H31" s="1127"/>
      <c r="I31" s="1127"/>
      <c r="J31" s="1127"/>
      <c r="K31" s="1127"/>
      <c r="L31" s="1285"/>
      <c r="M31" s="1127"/>
      <c r="N31" s="1127"/>
      <c r="O31" s="1127"/>
      <c r="P31" s="1127"/>
      <c r="Q31" s="1127"/>
      <c r="R31" s="1127"/>
      <c r="S31" s="1127"/>
      <c r="T31" s="1127"/>
      <c r="U31" s="1127"/>
      <c r="V31" s="1127"/>
      <c r="W31" s="1127"/>
      <c r="X31" s="1127"/>
      <c r="Y31" s="1127"/>
      <c r="Z31" s="1127"/>
      <c r="AA31" s="1127"/>
      <c r="AB31" s="1127"/>
      <c r="AC31" s="1127"/>
    </row>
    <row r="32" spans="1:29" ht="36" customHeight="1">
      <c r="C32" s="1136"/>
      <c r="E32" s="1134"/>
      <c r="F32" s="1134"/>
      <c r="G32" s="1127"/>
      <c r="H32" s="1127"/>
      <c r="I32" s="1127"/>
      <c r="J32" s="1127"/>
      <c r="K32" s="1127"/>
      <c r="L32" s="1285"/>
      <c r="M32" s="1134"/>
      <c r="N32" s="1134"/>
      <c r="O32" s="1136"/>
      <c r="Q32" s="1127"/>
      <c r="R32" s="1127"/>
      <c r="S32" s="1127"/>
      <c r="T32" s="1285"/>
      <c r="U32" s="1127"/>
      <c r="V32" s="1127"/>
      <c r="W32" s="1127"/>
      <c r="X32" s="1127"/>
      <c r="Y32" s="1127"/>
      <c r="Z32" s="1127"/>
      <c r="AA32" s="1127"/>
      <c r="AB32" s="1127"/>
      <c r="AC32" s="1127"/>
    </row>
    <row r="33" spans="3:29" ht="36" customHeight="1">
      <c r="F33" s="1134"/>
      <c r="G33" s="1134"/>
      <c r="H33" s="1134"/>
      <c r="I33" s="1134"/>
      <c r="J33" s="1134"/>
      <c r="K33" s="1134"/>
      <c r="L33" s="1134"/>
      <c r="M33" s="1134"/>
      <c r="N33" s="1134"/>
      <c r="O33" s="1134"/>
      <c r="P33" s="1134"/>
      <c r="Q33" s="1134"/>
      <c r="R33" s="1136"/>
      <c r="S33" s="1136"/>
      <c r="T33" s="1285"/>
      <c r="U33" s="1127"/>
      <c r="V33" s="1127"/>
      <c r="W33" s="1127"/>
      <c r="X33" s="1127"/>
      <c r="Y33" s="1127"/>
      <c r="Z33" s="1127"/>
      <c r="AA33" s="1127"/>
      <c r="AB33" s="1127"/>
      <c r="AC33" s="1127"/>
    </row>
    <row r="34" spans="3:29" ht="36" customHeight="1">
      <c r="E34" s="1136"/>
      <c r="G34" s="1288"/>
      <c r="H34" s="1288"/>
      <c r="J34" s="1288"/>
      <c r="K34" s="1288"/>
      <c r="L34" s="1134"/>
      <c r="M34" s="1134"/>
      <c r="N34" s="1134"/>
      <c r="O34" s="1134"/>
      <c r="P34" s="1134"/>
      <c r="Q34" s="1134"/>
      <c r="R34" s="1136"/>
      <c r="S34" s="1136"/>
      <c r="T34" s="1285"/>
      <c r="U34" s="1127"/>
      <c r="V34" s="1127"/>
      <c r="W34" s="1127"/>
      <c r="X34" s="1127"/>
      <c r="Y34" s="1127"/>
      <c r="Z34" s="1127"/>
      <c r="AA34" s="1127"/>
      <c r="AB34" s="1127"/>
      <c r="AC34" s="1127"/>
    </row>
    <row r="35" spans="3:29" ht="36" customHeight="1">
      <c r="E35" s="1127"/>
      <c r="F35" s="1127"/>
      <c r="G35" s="1127"/>
      <c r="H35" s="1127"/>
      <c r="I35" s="1127"/>
      <c r="J35" s="1127"/>
      <c r="K35" s="1127"/>
      <c r="L35" s="1127"/>
      <c r="M35" s="1127"/>
      <c r="N35" s="1127"/>
      <c r="P35" s="1127"/>
      <c r="Q35" s="1127"/>
      <c r="R35" s="1127"/>
      <c r="S35" s="1127"/>
      <c r="T35" s="1127"/>
      <c r="U35" s="1127"/>
      <c r="V35" s="1127"/>
      <c r="X35" s="1127"/>
      <c r="Y35" s="1127"/>
      <c r="Z35" s="1127"/>
      <c r="AA35" s="1127"/>
      <c r="AB35" s="1127"/>
      <c r="AC35" s="1127"/>
    </row>
    <row r="36" spans="3:29" ht="36" customHeight="1">
      <c r="C36" s="1136"/>
      <c r="E36" s="1136"/>
      <c r="G36" s="1288"/>
      <c r="H36" s="1288"/>
      <c r="J36" s="1288"/>
      <c r="K36" s="1288"/>
      <c r="L36" s="1142"/>
      <c r="M36" s="1142"/>
      <c r="N36" s="1142"/>
      <c r="O36" s="1142"/>
      <c r="P36" s="1142"/>
      <c r="Q36" s="1142"/>
      <c r="R36" s="1136"/>
      <c r="S36" s="1136"/>
      <c r="T36" s="1285"/>
      <c r="U36" s="1127"/>
      <c r="V36" s="1127"/>
      <c r="W36" s="1127"/>
      <c r="X36" s="1127"/>
      <c r="Y36" s="1127"/>
      <c r="Z36" s="1127"/>
      <c r="AA36" s="1127"/>
      <c r="AB36" s="1127"/>
      <c r="AC36" s="1127"/>
    </row>
    <row r="37" spans="3:29" ht="36" customHeight="1">
      <c r="E37" s="1136"/>
      <c r="G37" s="1288"/>
      <c r="H37" s="1288"/>
      <c r="J37" s="1288"/>
      <c r="K37" s="1288"/>
      <c r="L37" s="1142"/>
      <c r="M37" s="1142"/>
      <c r="N37" s="1142"/>
      <c r="O37" s="1134"/>
      <c r="P37" s="1134"/>
      <c r="Q37" s="1134"/>
      <c r="R37" s="1134"/>
      <c r="S37" s="1134"/>
      <c r="T37" s="1134"/>
      <c r="U37" s="1127"/>
      <c r="V37" s="1127"/>
      <c r="W37" s="1127"/>
      <c r="X37" s="1127"/>
      <c r="Y37" s="1127"/>
      <c r="Z37" s="1127"/>
      <c r="AA37" s="1127"/>
      <c r="AB37" s="1127"/>
      <c r="AC37" s="1127"/>
    </row>
    <row r="38" spans="3:29" ht="36" customHeight="1">
      <c r="E38" s="1136"/>
      <c r="G38" s="1288"/>
      <c r="H38" s="1288"/>
      <c r="J38" s="1288"/>
      <c r="K38" s="1288"/>
      <c r="L38" s="1142"/>
      <c r="M38" s="1142"/>
      <c r="N38" s="1142"/>
      <c r="O38" s="1134"/>
      <c r="P38" s="1134"/>
      <c r="Q38" s="1134"/>
      <c r="R38" s="1134"/>
      <c r="S38" s="1134"/>
      <c r="T38" s="1134"/>
      <c r="U38" s="1127"/>
      <c r="V38" s="1127"/>
      <c r="W38" s="1127"/>
      <c r="X38" s="1127"/>
      <c r="Y38" s="1127"/>
      <c r="Z38" s="1127"/>
      <c r="AA38" s="1127"/>
      <c r="AB38" s="1127"/>
      <c r="AC38" s="1127"/>
    </row>
    <row r="39" spans="3:29" ht="36" customHeight="1">
      <c r="C39" s="1136"/>
      <c r="E39" s="1136"/>
      <c r="F39" s="1136"/>
      <c r="G39" s="1127"/>
      <c r="H39" s="1127"/>
      <c r="I39" s="1127"/>
      <c r="J39" s="1127"/>
      <c r="K39" s="1127"/>
      <c r="N39" s="376"/>
      <c r="O39" s="376"/>
      <c r="P39" s="1136"/>
      <c r="Q39" s="1136"/>
      <c r="R39" s="1136"/>
      <c r="S39" s="1136"/>
      <c r="T39" s="1136"/>
      <c r="U39" s="1136"/>
      <c r="V39" s="1136"/>
      <c r="X39" s="1127"/>
      <c r="Y39" s="1127"/>
      <c r="Z39" s="1127"/>
      <c r="AA39" s="1127"/>
      <c r="AB39" s="1127"/>
      <c r="AC39" s="1127"/>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6"/>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68" customWidth="1"/>
    <col min="2" max="29" width="3.125" style="368" customWidth="1"/>
    <col min="30" max="30" width="9" style="368" customWidth="1"/>
    <col min="31" max="16384" width="9" style="368"/>
  </cols>
  <sheetData>
    <row r="1" spans="1:29" ht="9" customHeight="1">
      <c r="A1" s="389"/>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3"/>
    </row>
    <row r="2" spans="1:29" ht="17.100000000000001" customHeight="1">
      <c r="A2" s="391" t="s">
        <v>4208</v>
      </c>
      <c r="E2" s="1134"/>
      <c r="F2" s="1134"/>
      <c r="G2" s="1134"/>
      <c r="H2" s="1134"/>
      <c r="I2" s="1134"/>
      <c r="J2" s="1134"/>
      <c r="K2" s="1134"/>
      <c r="L2" s="1134"/>
      <c r="M2" s="1134"/>
      <c r="N2" s="1142"/>
      <c r="O2" s="1134"/>
      <c r="P2" s="1134"/>
      <c r="Q2" s="1134"/>
      <c r="R2" s="1134"/>
      <c r="S2" s="1134"/>
      <c r="T2" s="1134"/>
      <c r="U2" s="1134"/>
      <c r="V2" s="1134"/>
      <c r="W2" s="1134"/>
      <c r="X2" s="1134"/>
      <c r="Y2" s="1134"/>
      <c r="Z2" s="1134"/>
      <c r="AA2" s="1134"/>
      <c r="AB2" s="1134"/>
      <c r="AC2" s="1135"/>
    </row>
    <row r="3" spans="1:29" ht="17.100000000000001" customHeight="1">
      <c r="A3" s="391"/>
      <c r="B3" s="368" t="s">
        <v>4209</v>
      </c>
      <c r="E3" s="1134"/>
      <c r="F3" s="1134"/>
      <c r="G3" s="1134"/>
      <c r="H3" s="1134"/>
      <c r="I3" s="1134"/>
      <c r="J3" s="1134"/>
      <c r="K3" s="1134"/>
      <c r="L3" s="1134"/>
      <c r="M3" s="1134"/>
      <c r="N3" s="1142"/>
      <c r="O3" s="1134"/>
      <c r="P3" s="1134"/>
      <c r="Q3" s="1134"/>
      <c r="R3" s="1134"/>
      <c r="S3" s="1134"/>
      <c r="T3" s="1134"/>
      <c r="U3" s="1134"/>
      <c r="V3" s="1134"/>
      <c r="W3" s="1134"/>
      <c r="X3" s="1134"/>
      <c r="Y3" s="1134"/>
      <c r="Z3" s="1134"/>
      <c r="AA3" s="1134"/>
      <c r="AB3" s="1134"/>
      <c r="AC3" s="1135"/>
    </row>
    <row r="4" spans="1:29" ht="17.100000000000001" customHeight="1">
      <c r="A4" s="391"/>
      <c r="E4" s="1134"/>
      <c r="F4" s="1134"/>
      <c r="G4" s="1134"/>
      <c r="H4" s="1134"/>
      <c r="I4" s="1134"/>
      <c r="J4" s="1134"/>
      <c r="K4" s="1134"/>
      <c r="L4" s="1134"/>
      <c r="M4" s="1134"/>
      <c r="N4" s="1142"/>
      <c r="O4" s="1134"/>
      <c r="P4" s="1134"/>
      <c r="Q4" s="1134"/>
      <c r="R4" s="1134"/>
      <c r="S4" s="1134"/>
      <c r="T4" s="1134"/>
      <c r="U4" s="1134"/>
      <c r="V4" s="1134"/>
      <c r="W4" s="1134"/>
      <c r="X4" s="1134"/>
      <c r="Y4" s="1134"/>
      <c r="Z4" s="1134"/>
      <c r="AA4" s="1134"/>
      <c r="AB4" s="1134"/>
      <c r="AC4" s="1135"/>
    </row>
    <row r="5" spans="1:29" ht="17.100000000000001" customHeight="1">
      <c r="A5" s="391" t="s">
        <v>4210</v>
      </c>
      <c r="E5" s="1134"/>
      <c r="F5" s="1134"/>
      <c r="G5" s="1134"/>
      <c r="H5" s="1134"/>
      <c r="I5" s="1134"/>
      <c r="J5" s="1134"/>
      <c r="K5" s="1134"/>
      <c r="L5" s="1134"/>
      <c r="M5" s="1134"/>
      <c r="N5" s="1142"/>
      <c r="O5" s="1134"/>
      <c r="P5" s="1134"/>
      <c r="Q5" s="1134"/>
      <c r="R5" s="1134"/>
      <c r="S5" s="1134"/>
      <c r="T5" s="1134"/>
      <c r="U5" s="1134"/>
      <c r="V5" s="1134"/>
      <c r="W5" s="1134"/>
      <c r="X5" s="1134"/>
      <c r="Y5" s="1134"/>
      <c r="Z5" s="1134"/>
      <c r="AA5" s="1134"/>
      <c r="AB5" s="1134"/>
      <c r="AC5" s="1135"/>
    </row>
    <row r="6" spans="1:29" ht="17.100000000000001" customHeight="1">
      <c r="A6" s="391"/>
      <c r="B6" s="368" t="s">
        <v>4211</v>
      </c>
      <c r="E6" s="1134"/>
      <c r="F6" s="1134"/>
      <c r="G6" s="1134"/>
      <c r="H6" s="1134"/>
      <c r="I6" s="1134"/>
      <c r="J6" s="1134"/>
      <c r="K6" s="1134"/>
      <c r="L6" s="1134"/>
      <c r="M6" s="1134"/>
      <c r="N6" s="1142"/>
      <c r="O6" s="1134"/>
      <c r="P6" s="1134"/>
      <c r="Q6" s="1134"/>
      <c r="R6" s="1134"/>
      <c r="S6" s="1134"/>
      <c r="T6" s="1134"/>
      <c r="U6" s="1134"/>
      <c r="V6" s="1134"/>
      <c r="W6" s="1134"/>
      <c r="X6" s="1134"/>
      <c r="Y6" s="1134"/>
      <c r="Z6" s="1134"/>
      <c r="AA6" s="1134"/>
      <c r="AB6" s="1134"/>
      <c r="AC6" s="1135"/>
    </row>
    <row r="7" spans="1:29" ht="17.100000000000001" customHeight="1">
      <c r="A7" s="391"/>
      <c r="C7" s="368" t="s">
        <v>4212</v>
      </c>
      <c r="E7" s="1134"/>
      <c r="F7" s="1134"/>
      <c r="G7" s="1134"/>
      <c r="H7" s="1134"/>
      <c r="I7" s="1134"/>
      <c r="J7" s="1134"/>
      <c r="K7" s="1134"/>
      <c r="L7" s="1134"/>
      <c r="M7" s="1134"/>
      <c r="N7" s="1142"/>
      <c r="O7" s="1134"/>
      <c r="P7" s="1134"/>
      <c r="Q7" s="1134"/>
      <c r="R7" s="1134"/>
      <c r="S7" s="1134"/>
      <c r="T7" s="1134"/>
      <c r="U7" s="1134"/>
      <c r="V7" s="1134"/>
      <c r="W7" s="1134"/>
      <c r="X7" s="1134"/>
      <c r="Y7" s="1134"/>
      <c r="Z7" s="1134"/>
      <c r="AA7" s="1134"/>
      <c r="AB7" s="1134"/>
      <c r="AC7" s="1135"/>
    </row>
    <row r="8" spans="1:29" ht="17.100000000000001" customHeight="1">
      <c r="A8" s="391"/>
      <c r="D8" s="368" t="s">
        <v>4213</v>
      </c>
      <c r="E8" s="1134"/>
      <c r="F8" s="1134"/>
      <c r="G8" s="1134"/>
      <c r="H8" s="1134"/>
      <c r="I8" s="1292" t="s">
        <v>139</v>
      </c>
      <c r="J8" s="1134" t="s">
        <v>4214</v>
      </c>
      <c r="K8" s="1134"/>
      <c r="L8" s="1134"/>
      <c r="M8" s="1134"/>
      <c r="N8" s="1292" t="s">
        <v>139</v>
      </c>
      <c r="O8" s="1134" t="s">
        <v>4215</v>
      </c>
      <c r="P8" s="1134"/>
      <c r="Q8" s="1134"/>
      <c r="R8" s="1134"/>
      <c r="S8" s="1134"/>
      <c r="T8" s="1134"/>
      <c r="U8" s="1134"/>
      <c r="V8" s="1134"/>
      <c r="W8" s="1134"/>
      <c r="X8" s="1134"/>
      <c r="Y8" s="1134"/>
      <c r="Z8" s="1134"/>
      <c r="AA8" s="1134"/>
      <c r="AB8" s="1134"/>
      <c r="AC8" s="1135"/>
    </row>
    <row r="9" spans="1:29" ht="17.100000000000001" customHeight="1">
      <c r="A9" s="391"/>
      <c r="E9" s="1134"/>
      <c r="F9" s="1134"/>
      <c r="G9" s="1134"/>
      <c r="H9" s="1134"/>
      <c r="I9" s="1292" t="s">
        <v>139</v>
      </c>
      <c r="J9" s="1288" t="s">
        <v>4216</v>
      </c>
      <c r="K9" s="1134"/>
      <c r="L9" s="1134"/>
      <c r="M9" s="1134"/>
      <c r="N9" s="1292" t="s">
        <v>139</v>
      </c>
      <c r="O9" s="1134" t="s">
        <v>4217</v>
      </c>
      <c r="P9" s="1134"/>
      <c r="Q9" s="1134"/>
      <c r="R9" s="1134"/>
      <c r="S9" s="1292" t="s">
        <v>139</v>
      </c>
      <c r="T9" s="1134" t="s">
        <v>4218</v>
      </c>
      <c r="U9" s="1134"/>
      <c r="V9" s="1134"/>
      <c r="W9" s="1134"/>
      <c r="X9" s="1134"/>
      <c r="Y9" s="1134"/>
      <c r="Z9" s="1134"/>
      <c r="AA9" s="1134"/>
      <c r="AB9" s="1134"/>
      <c r="AC9" s="1135"/>
    </row>
    <row r="10" spans="1:29" ht="17.100000000000001" customHeight="1">
      <c r="A10" s="391"/>
      <c r="D10" s="368" t="s">
        <v>4219</v>
      </c>
      <c r="E10" s="1134"/>
      <c r="F10" s="1134"/>
      <c r="G10" s="1134"/>
      <c r="H10" s="1292" t="s">
        <v>139</v>
      </c>
      <c r="I10" s="1134" t="s">
        <v>4220</v>
      </c>
      <c r="J10" s="1288"/>
      <c r="K10" s="1134"/>
      <c r="L10" s="1134"/>
      <c r="M10" s="1134"/>
      <c r="N10" s="1142"/>
      <c r="O10" s="1134"/>
      <c r="P10" s="1134"/>
      <c r="Q10" s="5678"/>
      <c r="R10" s="5678"/>
      <c r="S10" s="5678"/>
      <c r="T10" s="5678"/>
      <c r="U10" s="5678"/>
      <c r="V10" s="1134" t="s">
        <v>10</v>
      </c>
      <c r="W10" s="1134" t="s">
        <v>4221</v>
      </c>
      <c r="X10" s="1134"/>
      <c r="Y10" s="5669"/>
      <c r="Z10" s="5669"/>
      <c r="AA10" s="5669"/>
      <c r="AB10" s="1134" t="s">
        <v>4222</v>
      </c>
      <c r="AC10" s="1135"/>
    </row>
    <row r="11" spans="1:29" ht="17.100000000000001" customHeight="1">
      <c r="A11" s="391"/>
      <c r="E11" s="1134"/>
      <c r="F11" s="1134"/>
      <c r="G11" s="1134"/>
      <c r="H11" s="1292" t="s">
        <v>139</v>
      </c>
      <c r="I11" s="1134" t="s">
        <v>4223</v>
      </c>
      <c r="J11" s="1288"/>
      <c r="K11" s="1134"/>
      <c r="L11" s="5669"/>
      <c r="M11" s="5669"/>
      <c r="N11" s="5669"/>
      <c r="O11" s="1288" t="s">
        <v>4207</v>
      </c>
      <c r="P11" s="1134"/>
      <c r="Q11" s="1134"/>
      <c r="R11" s="1134"/>
      <c r="S11" s="1292" t="s">
        <v>139</v>
      </c>
      <c r="T11" s="1134" t="s">
        <v>4224</v>
      </c>
      <c r="U11" s="1134"/>
      <c r="V11" s="1134"/>
      <c r="W11" s="5669"/>
      <c r="X11" s="5669"/>
      <c r="Y11" s="5669"/>
      <c r="Z11" s="1134" t="s">
        <v>4225</v>
      </c>
      <c r="AA11" s="1134"/>
      <c r="AB11" s="1134"/>
      <c r="AC11" s="1135"/>
    </row>
    <row r="12" spans="1:29" ht="17.100000000000001" customHeight="1">
      <c r="A12" s="391"/>
      <c r="C12" s="368" t="s">
        <v>4226</v>
      </c>
      <c r="E12" s="1134"/>
      <c r="F12" s="1134"/>
      <c r="G12" s="1134"/>
      <c r="H12" s="1134"/>
      <c r="I12" s="1134"/>
      <c r="J12" s="1134"/>
      <c r="K12" s="1134"/>
      <c r="L12" s="1134"/>
      <c r="M12" s="1134"/>
      <c r="N12" s="1142"/>
      <c r="O12" s="1134"/>
      <c r="P12" s="1134"/>
      <c r="Q12" s="1134"/>
      <c r="R12" s="1134"/>
      <c r="S12" s="1134"/>
      <c r="T12" s="1134"/>
      <c r="U12" s="1134"/>
      <c r="V12" s="1134"/>
      <c r="W12" s="1134"/>
      <c r="X12" s="1134"/>
      <c r="Y12" s="1134"/>
      <c r="Z12" s="1134"/>
      <c r="AA12" s="1134"/>
      <c r="AB12" s="1134"/>
      <c r="AC12" s="1135"/>
    </row>
    <row r="13" spans="1:29" ht="17.100000000000001" customHeight="1">
      <c r="A13" s="391"/>
      <c r="D13" s="368" t="s">
        <v>4213</v>
      </c>
      <c r="E13" s="1134"/>
      <c r="F13" s="1134"/>
      <c r="G13" s="1134"/>
      <c r="H13" s="1134"/>
      <c r="I13" s="1292" t="s">
        <v>139</v>
      </c>
      <c r="J13" s="1134" t="s">
        <v>4214</v>
      </c>
      <c r="K13" s="1134"/>
      <c r="L13" s="1134"/>
      <c r="M13" s="1134"/>
      <c r="N13" s="1292" t="s">
        <v>139</v>
      </c>
      <c r="O13" s="1134" t="s">
        <v>4215</v>
      </c>
      <c r="P13" s="1134"/>
      <c r="Q13" s="1134"/>
      <c r="R13" s="1134"/>
      <c r="S13" s="1134"/>
      <c r="T13" s="1134"/>
      <c r="U13" s="1134"/>
      <c r="V13" s="1134"/>
      <c r="W13" s="1134"/>
      <c r="X13" s="1134"/>
      <c r="Y13" s="1134"/>
      <c r="Z13" s="1134"/>
      <c r="AA13" s="1134"/>
      <c r="AB13" s="1134"/>
      <c r="AC13" s="1135"/>
    </row>
    <row r="14" spans="1:29" ht="17.100000000000001" customHeight="1">
      <c r="A14" s="391"/>
      <c r="E14" s="1134"/>
      <c r="F14" s="1134"/>
      <c r="G14" s="1134"/>
      <c r="H14" s="1134"/>
      <c r="I14" s="1292" t="s">
        <v>139</v>
      </c>
      <c r="J14" s="1288" t="s">
        <v>4216</v>
      </c>
      <c r="K14" s="1134"/>
      <c r="L14" s="1134"/>
      <c r="M14" s="1134"/>
      <c r="N14" s="1292" t="s">
        <v>139</v>
      </c>
      <c r="O14" s="1134" t="s">
        <v>4217</v>
      </c>
      <c r="P14" s="1134"/>
      <c r="Q14" s="1134"/>
      <c r="R14" s="1134"/>
      <c r="S14" s="1292" t="s">
        <v>139</v>
      </c>
      <c r="T14" s="1134" t="s">
        <v>4218</v>
      </c>
      <c r="U14" s="1134"/>
      <c r="V14" s="1134"/>
      <c r="W14" s="1134"/>
      <c r="X14" s="1134"/>
      <c r="Y14" s="1134"/>
      <c r="Z14" s="1134"/>
      <c r="AA14" s="1134"/>
      <c r="AB14" s="1134"/>
      <c r="AC14" s="1135"/>
    </row>
    <row r="15" spans="1:29" ht="17.100000000000001" customHeight="1">
      <c r="A15" s="391"/>
      <c r="D15" s="368" t="s">
        <v>4219</v>
      </c>
      <c r="E15" s="1134"/>
      <c r="F15" s="1134"/>
      <c r="G15" s="1134"/>
      <c r="H15" s="1292" t="s">
        <v>139</v>
      </c>
      <c r="I15" s="1134" t="s">
        <v>4220</v>
      </c>
      <c r="J15" s="1288"/>
      <c r="K15" s="1134"/>
      <c r="L15" s="1134"/>
      <c r="M15" s="1134"/>
      <c r="N15" s="1142"/>
      <c r="O15" s="1134"/>
      <c r="P15" s="1134"/>
      <c r="Q15" s="5678"/>
      <c r="R15" s="5678"/>
      <c r="S15" s="5678"/>
      <c r="T15" s="5678"/>
      <c r="U15" s="5678"/>
      <c r="V15" s="1134" t="s">
        <v>10</v>
      </c>
      <c r="W15" s="1134" t="s">
        <v>4221</v>
      </c>
      <c r="X15" s="1134"/>
      <c r="Y15" s="5669"/>
      <c r="Z15" s="5669"/>
      <c r="AA15" s="5669"/>
      <c r="AB15" s="1134" t="s">
        <v>4222</v>
      </c>
      <c r="AC15" s="1135"/>
    </row>
    <row r="16" spans="1:29" ht="17.100000000000001" customHeight="1">
      <c r="A16" s="391"/>
      <c r="E16" s="1134"/>
      <c r="F16" s="1134"/>
      <c r="G16" s="1134"/>
      <c r="H16" s="1292" t="s">
        <v>139</v>
      </c>
      <c r="I16" s="1134" t="s">
        <v>4223</v>
      </c>
      <c r="J16" s="1288"/>
      <c r="K16" s="1134"/>
      <c r="L16" s="5669"/>
      <c r="M16" s="5669"/>
      <c r="N16" s="5669"/>
      <c r="O16" s="1288" t="s">
        <v>4207</v>
      </c>
      <c r="P16" s="1134"/>
      <c r="Q16" s="1134"/>
      <c r="R16" s="1134"/>
      <c r="S16" s="1292" t="s">
        <v>139</v>
      </c>
      <c r="T16" s="1134" t="s">
        <v>4224</v>
      </c>
      <c r="U16" s="1134"/>
      <c r="V16" s="1134"/>
      <c r="W16" s="5669"/>
      <c r="X16" s="5669"/>
      <c r="Y16" s="5669"/>
      <c r="Z16" s="1134" t="s">
        <v>4225</v>
      </c>
      <c r="AA16" s="1134"/>
      <c r="AB16" s="1134"/>
      <c r="AC16" s="1135"/>
    </row>
    <row r="17" spans="1:29" ht="17.100000000000001" customHeight="1">
      <c r="A17" s="391"/>
      <c r="C17" s="368" t="s">
        <v>4227</v>
      </c>
      <c r="E17" s="1134"/>
      <c r="F17" s="1134"/>
      <c r="G17" s="1134"/>
      <c r="H17" s="1134"/>
      <c r="I17" s="1134"/>
      <c r="J17" s="1288"/>
      <c r="K17" s="1134"/>
      <c r="L17" s="1142"/>
      <c r="M17" s="1142"/>
      <c r="N17" s="1142"/>
      <c r="O17" s="1288"/>
      <c r="P17" s="1134"/>
      <c r="Q17" s="1134"/>
      <c r="R17" s="1134"/>
      <c r="S17" s="1134"/>
      <c r="T17" s="1134"/>
      <c r="U17" s="1134"/>
      <c r="V17" s="1134"/>
      <c r="W17" s="1142"/>
      <c r="X17" s="1142"/>
      <c r="Y17" s="1142"/>
      <c r="Z17" s="1134"/>
      <c r="AA17" s="1134"/>
      <c r="AB17" s="1134"/>
      <c r="AC17" s="1135"/>
    </row>
    <row r="18" spans="1:29" ht="17.100000000000001" customHeight="1">
      <c r="A18" s="391"/>
      <c r="C18" s="368" t="s">
        <v>4228</v>
      </c>
      <c r="E18" s="1134"/>
      <c r="F18" s="1134"/>
      <c r="G18" s="1134"/>
      <c r="H18" s="1134"/>
      <c r="I18" s="1134"/>
      <c r="J18" s="1288"/>
      <c r="K18" s="1134"/>
      <c r="L18" s="1142"/>
      <c r="M18" s="1142"/>
      <c r="N18" s="1142"/>
      <c r="O18" s="1288"/>
      <c r="P18" s="1134"/>
      <c r="Q18" s="1134"/>
      <c r="R18" s="1134"/>
      <c r="S18" s="1134"/>
      <c r="T18" s="1134"/>
      <c r="U18" s="1134"/>
      <c r="V18" s="1134"/>
      <c r="W18" s="1142"/>
      <c r="X18" s="1142"/>
      <c r="Y18" s="1142"/>
      <c r="Z18" s="1134"/>
      <c r="AA18" s="1134"/>
      <c r="AB18" s="1134"/>
      <c r="AC18" s="1135"/>
    </row>
    <row r="19" spans="1:29" ht="17.100000000000001" customHeight="1">
      <c r="A19" s="391"/>
      <c r="D19" s="368" t="s">
        <v>4229</v>
      </c>
      <c r="E19" s="1134"/>
      <c r="F19" s="1134"/>
      <c r="G19" s="1134"/>
      <c r="H19" s="1134"/>
      <c r="I19" s="1292" t="s">
        <v>139</v>
      </c>
      <c r="J19" s="1288" t="s">
        <v>497</v>
      </c>
      <c r="K19" s="1134"/>
      <c r="L19" s="1292" t="s">
        <v>139</v>
      </c>
      <c r="M19" s="1142" t="s">
        <v>498</v>
      </c>
      <c r="N19" s="1142"/>
      <c r="O19" s="1288"/>
      <c r="P19" s="1134"/>
      <c r="Q19" s="1134"/>
      <c r="R19" s="1134"/>
      <c r="S19" s="1134"/>
      <c r="T19" s="1134"/>
      <c r="U19" s="1134"/>
      <c r="V19" s="1134"/>
      <c r="W19" s="1142"/>
      <c r="X19" s="1142"/>
      <c r="Y19" s="1142"/>
      <c r="Z19" s="1134"/>
      <c r="AA19" s="1134"/>
      <c r="AB19" s="1134"/>
      <c r="AC19" s="1135"/>
    </row>
    <row r="20" spans="1:29" ht="17.100000000000001" customHeight="1">
      <c r="A20" s="391"/>
      <c r="D20" s="368" t="s">
        <v>4213</v>
      </c>
      <c r="E20" s="1134"/>
      <c r="F20" s="1134"/>
      <c r="G20" s="1134"/>
      <c r="H20" s="1134"/>
      <c r="I20" s="1292" t="s">
        <v>139</v>
      </c>
      <c r="J20" s="1134" t="s">
        <v>4214</v>
      </c>
      <c r="K20" s="1134"/>
      <c r="L20" s="1142"/>
      <c r="M20" s="1142"/>
      <c r="N20" s="1292" t="s">
        <v>139</v>
      </c>
      <c r="O20" s="1134" t="s">
        <v>4215</v>
      </c>
      <c r="P20" s="1134"/>
      <c r="Q20" s="1134"/>
      <c r="R20" s="1134"/>
      <c r="S20" s="1134"/>
      <c r="T20" s="1134"/>
      <c r="U20" s="1134"/>
      <c r="V20" s="1134"/>
      <c r="W20" s="1142"/>
      <c r="X20" s="1142"/>
      <c r="Y20" s="1142"/>
      <c r="Z20" s="1134"/>
      <c r="AA20" s="1134"/>
      <c r="AB20" s="1134"/>
      <c r="AC20" s="1135"/>
    </row>
    <row r="21" spans="1:29" ht="17.100000000000001" customHeight="1">
      <c r="A21" s="391"/>
      <c r="E21" s="1134"/>
      <c r="F21" s="1134"/>
      <c r="G21" s="1134"/>
      <c r="H21" s="1134"/>
      <c r="I21" s="1292" t="s">
        <v>139</v>
      </c>
      <c r="J21" s="1288" t="s">
        <v>4216</v>
      </c>
      <c r="K21" s="1134"/>
      <c r="L21" s="1134"/>
      <c r="M21" s="1134"/>
      <c r="N21" s="1292" t="s">
        <v>139</v>
      </c>
      <c r="O21" s="1134" t="s">
        <v>4217</v>
      </c>
      <c r="P21" s="1134"/>
      <c r="Q21" s="1134"/>
      <c r="R21" s="1134"/>
      <c r="S21" s="1292" t="s">
        <v>139</v>
      </c>
      <c r="T21" s="1134" t="s">
        <v>4218</v>
      </c>
      <c r="U21" s="1134"/>
      <c r="V21" s="1134"/>
      <c r="W21" s="1142"/>
      <c r="X21" s="1142"/>
      <c r="Y21" s="1142"/>
      <c r="Z21" s="1134"/>
      <c r="AA21" s="1134"/>
      <c r="AB21" s="1134"/>
      <c r="AC21" s="1135"/>
    </row>
    <row r="22" spans="1:29" ht="17.100000000000001" customHeight="1">
      <c r="A22" s="391"/>
      <c r="D22" s="368" t="s">
        <v>4219</v>
      </c>
      <c r="E22" s="1134"/>
      <c r="F22" s="1134"/>
      <c r="G22" s="1134"/>
      <c r="H22" s="1292" t="s">
        <v>139</v>
      </c>
      <c r="I22" s="1134" t="s">
        <v>4220</v>
      </c>
      <c r="J22" s="1288"/>
      <c r="K22" s="1134"/>
      <c r="L22" s="1134"/>
      <c r="M22" s="1134"/>
      <c r="N22" s="1142"/>
      <c r="O22" s="1134"/>
      <c r="P22" s="1134"/>
      <c r="Q22" s="5678"/>
      <c r="R22" s="5678"/>
      <c r="S22" s="5678"/>
      <c r="T22" s="5678"/>
      <c r="U22" s="5678"/>
      <c r="V22" s="1134" t="s">
        <v>10</v>
      </c>
      <c r="W22" s="1134" t="s">
        <v>4221</v>
      </c>
      <c r="X22" s="1134"/>
      <c r="Y22" s="5669"/>
      <c r="Z22" s="5669"/>
      <c r="AA22" s="5669"/>
      <c r="AB22" s="1134" t="s">
        <v>4222</v>
      </c>
      <c r="AC22" s="1135"/>
    </row>
    <row r="23" spans="1:29" ht="17.100000000000001" customHeight="1">
      <c r="A23" s="391"/>
      <c r="E23" s="1134"/>
      <c r="F23" s="1134"/>
      <c r="G23" s="1134"/>
      <c r="H23" s="1292" t="s">
        <v>139</v>
      </c>
      <c r="I23" s="1134" t="s">
        <v>4223</v>
      </c>
      <c r="J23" s="1288"/>
      <c r="K23" s="1134"/>
      <c r="L23" s="5669"/>
      <c r="M23" s="5669"/>
      <c r="N23" s="5669"/>
      <c r="O23" s="1288" t="s">
        <v>4207</v>
      </c>
      <c r="P23" s="1134"/>
      <c r="Q23" s="1134"/>
      <c r="R23" s="1134"/>
      <c r="S23" s="1292" t="s">
        <v>139</v>
      </c>
      <c r="T23" s="1134" t="s">
        <v>4224</v>
      </c>
      <c r="U23" s="1134"/>
      <c r="V23" s="1134"/>
      <c r="W23" s="5669"/>
      <c r="X23" s="5669"/>
      <c r="Y23" s="5669"/>
      <c r="Z23" s="1134" t="s">
        <v>4225</v>
      </c>
      <c r="AA23" s="1134"/>
      <c r="AB23" s="1134"/>
      <c r="AC23" s="1135"/>
    </row>
    <row r="24" spans="1:29" ht="17.100000000000001" customHeight="1">
      <c r="A24" s="391"/>
      <c r="C24" s="368" t="s">
        <v>4230</v>
      </c>
      <c r="E24" s="1134"/>
      <c r="F24" s="1134"/>
      <c r="G24" s="1134"/>
      <c r="H24" s="1134"/>
      <c r="I24" s="1134"/>
      <c r="J24" s="1288"/>
      <c r="K24" s="1134"/>
      <c r="L24" s="1142"/>
      <c r="M24" s="1142"/>
      <c r="N24" s="1142"/>
      <c r="O24" s="1288"/>
      <c r="P24" s="1134"/>
      <c r="Q24" s="1134"/>
      <c r="R24" s="1134"/>
      <c r="S24" s="1134"/>
      <c r="T24" s="1134"/>
      <c r="U24" s="1134"/>
      <c r="V24" s="1134"/>
      <c r="W24" s="1142"/>
      <c r="X24" s="1142"/>
      <c r="Y24" s="1142"/>
      <c r="Z24" s="1134"/>
      <c r="AA24" s="1134"/>
      <c r="AB24" s="1134"/>
      <c r="AC24" s="1135"/>
    </row>
    <row r="25" spans="1:29" ht="17.100000000000001" customHeight="1">
      <c r="A25" s="391"/>
      <c r="D25" s="368" t="s">
        <v>4229</v>
      </c>
      <c r="E25" s="1134"/>
      <c r="F25" s="1134"/>
      <c r="G25" s="1134"/>
      <c r="H25" s="1134"/>
      <c r="I25" s="1292" t="s">
        <v>139</v>
      </c>
      <c r="J25" s="1288" t="s">
        <v>497</v>
      </c>
      <c r="K25" s="1134"/>
      <c r="L25" s="1292" t="s">
        <v>139</v>
      </c>
      <c r="M25" s="1142" t="s">
        <v>498</v>
      </c>
      <c r="N25" s="1142"/>
      <c r="O25" s="1288"/>
      <c r="P25" s="1134"/>
      <c r="Q25" s="1134"/>
      <c r="R25" s="1134"/>
      <c r="S25" s="1134"/>
      <c r="T25" s="1134"/>
      <c r="U25" s="1134"/>
      <c r="V25" s="1134"/>
      <c r="W25" s="1142"/>
      <c r="X25" s="1142"/>
      <c r="Y25" s="1142"/>
      <c r="Z25" s="1134"/>
      <c r="AA25" s="1134"/>
      <c r="AB25" s="1134"/>
      <c r="AC25" s="1135"/>
    </row>
    <row r="26" spans="1:29" ht="17.100000000000001" customHeight="1">
      <c r="A26" s="391"/>
      <c r="D26" s="368" t="s">
        <v>4213</v>
      </c>
      <c r="E26" s="1134"/>
      <c r="F26" s="1134"/>
      <c r="G26" s="1134"/>
      <c r="H26" s="1134"/>
      <c r="I26" s="1292" t="s">
        <v>139</v>
      </c>
      <c r="J26" s="1134" t="s">
        <v>4214</v>
      </c>
      <c r="K26" s="1134"/>
      <c r="L26" s="1142"/>
      <c r="M26" s="1142"/>
      <c r="N26" s="1292" t="s">
        <v>139</v>
      </c>
      <c r="O26" s="1134" t="s">
        <v>4215</v>
      </c>
      <c r="P26" s="1134"/>
      <c r="Q26" s="1134"/>
      <c r="R26" s="1134"/>
      <c r="S26" s="1134"/>
      <c r="T26" s="1134"/>
      <c r="U26" s="1134"/>
      <c r="V26" s="1134"/>
      <c r="W26" s="1142"/>
      <c r="X26" s="1142"/>
      <c r="Y26" s="1142"/>
      <c r="Z26" s="1134"/>
      <c r="AA26" s="1134"/>
      <c r="AB26" s="1134"/>
      <c r="AC26" s="1135"/>
    </row>
    <row r="27" spans="1:29" ht="17.100000000000001" customHeight="1">
      <c r="A27" s="391"/>
      <c r="E27" s="1134"/>
      <c r="F27" s="1134"/>
      <c r="G27" s="1134"/>
      <c r="H27" s="1134"/>
      <c r="I27" s="1292" t="s">
        <v>139</v>
      </c>
      <c r="J27" s="1288" t="s">
        <v>4216</v>
      </c>
      <c r="K27" s="1134"/>
      <c r="L27" s="1134"/>
      <c r="M27" s="1134"/>
      <c r="N27" s="1292" t="s">
        <v>139</v>
      </c>
      <c r="O27" s="1134" t="s">
        <v>4217</v>
      </c>
      <c r="P27" s="1134"/>
      <c r="Q27" s="1134"/>
      <c r="R27" s="1134"/>
      <c r="S27" s="1292" t="s">
        <v>139</v>
      </c>
      <c r="T27" s="1134" t="s">
        <v>4218</v>
      </c>
      <c r="U27" s="1134"/>
      <c r="V27" s="1134"/>
      <c r="W27" s="1142"/>
      <c r="X27" s="1142"/>
      <c r="Y27" s="1142"/>
      <c r="Z27" s="1134"/>
      <c r="AA27" s="1134"/>
      <c r="AB27" s="1134"/>
      <c r="AC27" s="1135"/>
    </row>
    <row r="28" spans="1:29" ht="17.100000000000001" customHeight="1">
      <c r="A28" s="391"/>
      <c r="D28" s="368" t="s">
        <v>4219</v>
      </c>
      <c r="E28" s="1134"/>
      <c r="F28" s="1134"/>
      <c r="G28" s="1134"/>
      <c r="H28" s="1292" t="s">
        <v>139</v>
      </c>
      <c r="I28" s="1134" t="s">
        <v>4220</v>
      </c>
      <c r="J28" s="1288"/>
      <c r="K28" s="1134"/>
      <c r="L28" s="1134"/>
      <c r="M28" s="1134"/>
      <c r="N28" s="1142"/>
      <c r="O28" s="1134"/>
      <c r="P28" s="1134"/>
      <c r="Q28" s="5678"/>
      <c r="R28" s="5678"/>
      <c r="S28" s="5678"/>
      <c r="T28" s="5678"/>
      <c r="U28" s="5678"/>
      <c r="V28" s="1134" t="s">
        <v>10</v>
      </c>
      <c r="W28" s="1134" t="s">
        <v>4221</v>
      </c>
      <c r="X28" s="1134"/>
      <c r="Y28" s="5669"/>
      <c r="Z28" s="5669"/>
      <c r="AA28" s="5669"/>
      <c r="AB28" s="1134" t="s">
        <v>4222</v>
      </c>
      <c r="AC28" s="1135"/>
    </row>
    <row r="29" spans="1:29" ht="17.100000000000001" customHeight="1">
      <c r="A29" s="391"/>
      <c r="E29" s="1134"/>
      <c r="F29" s="1134"/>
      <c r="G29" s="1134"/>
      <c r="H29" s="1292" t="s">
        <v>139</v>
      </c>
      <c r="I29" s="1134" t="s">
        <v>4223</v>
      </c>
      <c r="J29" s="1288"/>
      <c r="K29" s="1134"/>
      <c r="L29" s="5669"/>
      <c r="M29" s="5669"/>
      <c r="N29" s="5669"/>
      <c r="O29" s="1288" t="s">
        <v>4207</v>
      </c>
      <c r="P29" s="1134"/>
      <c r="Q29" s="1134"/>
      <c r="R29" s="1134"/>
      <c r="S29" s="1292" t="s">
        <v>139</v>
      </c>
      <c r="T29" s="1134" t="s">
        <v>4224</v>
      </c>
      <c r="U29" s="1134"/>
      <c r="V29" s="1134"/>
      <c r="W29" s="5669"/>
      <c r="X29" s="5669"/>
      <c r="Y29" s="5669"/>
      <c r="Z29" s="1134" t="s">
        <v>4225</v>
      </c>
      <c r="AA29" s="1134"/>
      <c r="AB29" s="1134"/>
      <c r="AC29" s="1135"/>
    </row>
    <row r="30" spans="1:29" ht="17.100000000000001" customHeight="1">
      <c r="A30" s="391"/>
      <c r="C30" s="368" t="s">
        <v>4231</v>
      </c>
      <c r="E30" s="1134"/>
      <c r="F30" s="1134"/>
      <c r="G30" s="1134"/>
      <c r="H30" s="1134"/>
      <c r="I30" s="1134"/>
      <c r="J30" s="1288"/>
      <c r="K30" s="1134"/>
      <c r="L30" s="1142"/>
      <c r="M30" s="1142"/>
      <c r="N30" s="1142"/>
      <c r="O30" s="1288"/>
      <c r="P30" s="1134"/>
      <c r="Q30" s="1134"/>
      <c r="R30" s="1134"/>
      <c r="S30" s="1134"/>
      <c r="T30" s="1134"/>
      <c r="U30" s="1134"/>
      <c r="V30" s="1134"/>
      <c r="W30" s="1142"/>
      <c r="X30" s="1142"/>
      <c r="Y30" s="1142"/>
      <c r="Z30" s="1134"/>
      <c r="AA30" s="1134"/>
      <c r="AB30" s="1134"/>
      <c r="AC30" s="1135"/>
    </row>
    <row r="31" spans="1:29" ht="17.100000000000001" customHeight="1">
      <c r="A31" s="391"/>
      <c r="C31" s="368" t="s">
        <v>4228</v>
      </c>
      <c r="E31" s="1134"/>
      <c r="F31" s="1134"/>
      <c r="G31" s="1134"/>
      <c r="H31" s="1134"/>
      <c r="I31" s="1134"/>
      <c r="J31" s="1288"/>
      <c r="K31" s="1134"/>
      <c r="L31" s="1142"/>
      <c r="M31" s="1142"/>
      <c r="N31" s="1142"/>
      <c r="O31" s="1288"/>
      <c r="P31" s="1134"/>
      <c r="Q31" s="1134"/>
      <c r="R31" s="1134"/>
      <c r="S31" s="1134"/>
      <c r="T31" s="1134"/>
      <c r="U31" s="1134"/>
      <c r="V31" s="1134"/>
      <c r="W31" s="1142"/>
      <c r="X31" s="1142"/>
      <c r="Y31" s="1142"/>
      <c r="Z31" s="1134"/>
      <c r="AA31" s="1134"/>
      <c r="AB31" s="1134"/>
      <c r="AC31" s="1135"/>
    </row>
    <row r="32" spans="1:29" ht="17.100000000000001" customHeight="1">
      <c r="A32" s="391"/>
      <c r="D32" s="368" t="s">
        <v>4229</v>
      </c>
      <c r="E32" s="1134"/>
      <c r="F32" s="1134"/>
      <c r="G32" s="1134"/>
      <c r="H32" s="1134"/>
      <c r="I32" s="1292" t="s">
        <v>139</v>
      </c>
      <c r="J32" s="1288" t="s">
        <v>497</v>
      </c>
      <c r="K32" s="1134"/>
      <c r="L32" s="1292" t="s">
        <v>139</v>
      </c>
      <c r="M32" s="1142" t="s">
        <v>498</v>
      </c>
      <c r="N32" s="1142"/>
      <c r="O32" s="1288"/>
      <c r="P32" s="1134"/>
      <c r="Q32" s="1134"/>
      <c r="R32" s="1134"/>
      <c r="S32" s="1134"/>
      <c r="T32" s="1134"/>
      <c r="U32" s="1134"/>
      <c r="V32" s="1134"/>
      <c r="W32" s="1142"/>
      <c r="X32" s="1142"/>
      <c r="Y32" s="1142"/>
      <c r="Z32" s="1134"/>
      <c r="AA32" s="1134"/>
      <c r="AB32" s="1134"/>
      <c r="AC32" s="1135"/>
    </row>
    <row r="33" spans="1:29" ht="17.100000000000001" customHeight="1">
      <c r="A33" s="391"/>
      <c r="D33" s="368" t="s">
        <v>4219</v>
      </c>
      <c r="E33" s="1134"/>
      <c r="F33" s="1134"/>
      <c r="G33" s="1134"/>
      <c r="H33" s="1292" t="s">
        <v>139</v>
      </c>
      <c r="I33" s="1134" t="s">
        <v>4220</v>
      </c>
      <c r="J33" s="1288"/>
      <c r="K33" s="1134"/>
      <c r="L33" s="1134"/>
      <c r="M33" s="1134"/>
      <c r="N33" s="1142"/>
      <c r="O33" s="1134"/>
      <c r="P33" s="1134"/>
      <c r="Q33" s="5678"/>
      <c r="R33" s="5678"/>
      <c r="S33" s="5678"/>
      <c r="T33" s="5678"/>
      <c r="U33" s="5678"/>
      <c r="V33" s="1134" t="s">
        <v>10</v>
      </c>
      <c r="W33" s="1134" t="s">
        <v>4221</v>
      </c>
      <c r="X33" s="1134"/>
      <c r="Y33" s="5669"/>
      <c r="Z33" s="5669"/>
      <c r="AA33" s="5669"/>
      <c r="AB33" s="1134" t="s">
        <v>4222</v>
      </c>
      <c r="AC33" s="1135"/>
    </row>
    <row r="34" spans="1:29" ht="17.100000000000001" customHeight="1">
      <c r="A34" s="391"/>
      <c r="E34" s="1134"/>
      <c r="F34" s="1134"/>
      <c r="G34" s="1134"/>
      <c r="H34" s="1292" t="s">
        <v>139</v>
      </c>
      <c r="I34" s="1134" t="s">
        <v>4223</v>
      </c>
      <c r="J34" s="1288"/>
      <c r="K34" s="1134"/>
      <c r="L34" s="5669"/>
      <c r="M34" s="5669"/>
      <c r="N34" s="5669"/>
      <c r="O34" s="1288" t="s">
        <v>4207</v>
      </c>
      <c r="P34" s="1134"/>
      <c r="Q34" s="1134"/>
      <c r="R34" s="1134"/>
      <c r="S34" s="1292" t="s">
        <v>139</v>
      </c>
      <c r="T34" s="1134" t="s">
        <v>4224</v>
      </c>
      <c r="U34" s="1134"/>
      <c r="V34" s="1134"/>
      <c r="W34" s="5669"/>
      <c r="X34" s="5669"/>
      <c r="Y34" s="5669"/>
      <c r="Z34" s="1134" t="s">
        <v>4225</v>
      </c>
      <c r="AA34" s="1134"/>
      <c r="AB34" s="1134"/>
      <c r="AC34" s="1135"/>
    </row>
    <row r="35" spans="1:29" ht="17.100000000000001" customHeight="1">
      <c r="A35" s="391"/>
      <c r="C35" s="368" t="s">
        <v>4230</v>
      </c>
      <c r="E35" s="1134"/>
      <c r="F35" s="1134"/>
      <c r="G35" s="1134"/>
      <c r="H35" s="1134"/>
      <c r="I35" s="1134"/>
      <c r="J35" s="1288"/>
      <c r="K35" s="1134"/>
      <c r="L35" s="1142"/>
      <c r="M35" s="1142"/>
      <c r="N35" s="1142"/>
      <c r="O35" s="1288"/>
      <c r="P35" s="1134"/>
      <c r="Q35" s="1134"/>
      <c r="R35" s="1134"/>
      <c r="S35" s="1134"/>
      <c r="T35" s="1134"/>
      <c r="U35" s="1134"/>
      <c r="V35" s="1134"/>
      <c r="W35" s="1142"/>
      <c r="X35" s="1142"/>
      <c r="Y35" s="1142"/>
      <c r="Z35" s="1134"/>
      <c r="AA35" s="1134"/>
      <c r="AB35" s="1134"/>
      <c r="AC35" s="1135"/>
    </row>
    <row r="36" spans="1:29" ht="17.100000000000001" customHeight="1">
      <c r="A36" s="391"/>
      <c r="D36" s="368" t="s">
        <v>4229</v>
      </c>
      <c r="E36" s="1134"/>
      <c r="F36" s="1134"/>
      <c r="G36" s="1134"/>
      <c r="H36" s="1134"/>
      <c r="I36" s="1292" t="s">
        <v>139</v>
      </c>
      <c r="J36" s="1288" t="s">
        <v>497</v>
      </c>
      <c r="K36" s="1134"/>
      <c r="L36" s="1292" t="s">
        <v>139</v>
      </c>
      <c r="M36" s="1142" t="s">
        <v>498</v>
      </c>
      <c r="N36" s="1142"/>
      <c r="O36" s="1288"/>
      <c r="P36" s="1134"/>
      <c r="Q36" s="1134"/>
      <c r="R36" s="1134"/>
      <c r="S36" s="1134"/>
      <c r="T36" s="1134"/>
      <c r="U36" s="1134"/>
      <c r="V36" s="1134"/>
      <c r="W36" s="1142"/>
      <c r="X36" s="1142"/>
      <c r="Y36" s="1142"/>
      <c r="Z36" s="1134"/>
      <c r="AA36" s="1134"/>
      <c r="AB36" s="1134"/>
      <c r="AC36" s="1135"/>
    </row>
    <row r="37" spans="1:29" ht="17.100000000000001" customHeight="1">
      <c r="A37" s="391"/>
      <c r="D37" s="368" t="s">
        <v>4219</v>
      </c>
      <c r="E37" s="1134"/>
      <c r="F37" s="1134"/>
      <c r="G37" s="1134"/>
      <c r="H37" s="1292" t="s">
        <v>139</v>
      </c>
      <c r="I37" s="1134" t="s">
        <v>4220</v>
      </c>
      <c r="J37" s="1288"/>
      <c r="K37" s="1134"/>
      <c r="L37" s="1134"/>
      <c r="M37" s="1134"/>
      <c r="N37" s="1142"/>
      <c r="O37" s="1134"/>
      <c r="P37" s="1134"/>
      <c r="Q37" s="5678"/>
      <c r="R37" s="5678"/>
      <c r="S37" s="5678"/>
      <c r="T37" s="5678"/>
      <c r="U37" s="5678"/>
      <c r="V37" s="1134" t="s">
        <v>10</v>
      </c>
      <c r="W37" s="1134" t="s">
        <v>4221</v>
      </c>
      <c r="X37" s="1134"/>
      <c r="Y37" s="5669"/>
      <c r="Z37" s="5669"/>
      <c r="AA37" s="5669"/>
      <c r="AB37" s="1134" t="s">
        <v>4222</v>
      </c>
      <c r="AC37" s="1135"/>
    </row>
    <row r="38" spans="1:29" ht="17.100000000000001" customHeight="1">
      <c r="A38" s="391"/>
      <c r="E38" s="1134"/>
      <c r="F38" s="1134"/>
      <c r="G38" s="1134"/>
      <c r="H38" s="1292" t="s">
        <v>139</v>
      </c>
      <c r="I38" s="1134" t="s">
        <v>4223</v>
      </c>
      <c r="J38" s="1288"/>
      <c r="K38" s="1134"/>
      <c r="L38" s="5669"/>
      <c r="M38" s="5669"/>
      <c r="N38" s="5669"/>
      <c r="O38" s="1288" t="s">
        <v>4207</v>
      </c>
      <c r="P38" s="1134"/>
      <c r="Q38" s="1134"/>
      <c r="R38" s="1134"/>
      <c r="S38" s="1292" t="s">
        <v>139</v>
      </c>
      <c r="T38" s="1134" t="s">
        <v>4224</v>
      </c>
      <c r="U38" s="1134"/>
      <c r="V38" s="1134"/>
      <c r="W38" s="5669"/>
      <c r="X38" s="5669"/>
      <c r="Y38" s="5669"/>
      <c r="Z38" s="1134" t="s">
        <v>4225</v>
      </c>
      <c r="AA38" s="1134"/>
      <c r="AB38" s="1134"/>
      <c r="AC38" s="1135"/>
    </row>
    <row r="39" spans="1:29" ht="17.100000000000001" customHeight="1">
      <c r="A39" s="391"/>
      <c r="C39" s="368" t="s">
        <v>4232</v>
      </c>
      <c r="E39" s="1134"/>
      <c r="F39" s="1134"/>
      <c r="G39" s="1134"/>
      <c r="H39" s="1134"/>
      <c r="I39" s="1134"/>
      <c r="J39" s="1288"/>
      <c r="K39" s="1134"/>
      <c r="L39" s="1142"/>
      <c r="M39" s="1142"/>
      <c r="N39" s="1142"/>
      <c r="O39" s="1288"/>
      <c r="P39" s="1134"/>
      <c r="Q39" s="1134"/>
      <c r="R39" s="1134"/>
      <c r="S39" s="1134"/>
      <c r="T39" s="1134"/>
      <c r="U39" s="1134"/>
      <c r="V39" s="1134"/>
      <c r="W39" s="1142"/>
      <c r="X39" s="1142"/>
      <c r="Y39" s="1142"/>
      <c r="Z39" s="1134"/>
      <c r="AA39" s="1134"/>
      <c r="AB39" s="1134"/>
      <c r="AC39" s="1135"/>
    </row>
    <row r="40" spans="1:29" ht="17.100000000000001" customHeight="1">
      <c r="A40" s="391"/>
      <c r="D40" s="368" t="s">
        <v>4233</v>
      </c>
      <c r="E40" s="1134"/>
      <c r="F40" s="1134"/>
      <c r="G40" s="1134"/>
      <c r="H40" s="1134" t="s">
        <v>9</v>
      </c>
      <c r="I40" s="5669"/>
      <c r="J40" s="5669"/>
      <c r="K40" s="5669"/>
      <c r="L40" s="5669"/>
      <c r="M40" s="5669"/>
      <c r="N40" s="5669"/>
      <c r="O40" s="1134" t="s">
        <v>10</v>
      </c>
      <c r="P40" s="368" t="s">
        <v>4234</v>
      </c>
      <c r="R40" s="1134"/>
      <c r="S40" s="1134"/>
      <c r="T40" s="1134"/>
      <c r="U40" s="1134" t="s">
        <v>9</v>
      </c>
      <c r="V40" s="5678"/>
      <c r="W40" s="5678"/>
      <c r="X40" s="5678"/>
      <c r="Y40" s="5678"/>
      <c r="Z40" s="5678"/>
      <c r="AA40" s="5678"/>
      <c r="AB40" s="1142" t="s">
        <v>10</v>
      </c>
      <c r="AC40" s="1135"/>
    </row>
    <row r="41" spans="1:29" ht="17.100000000000001" customHeight="1">
      <c r="A41" s="391"/>
      <c r="D41" s="368" t="s">
        <v>4219</v>
      </c>
      <c r="E41" s="1134"/>
      <c r="F41" s="1134"/>
      <c r="G41" s="1134"/>
      <c r="H41" s="1292" t="s">
        <v>139</v>
      </c>
      <c r="I41" s="1288" t="s">
        <v>4235</v>
      </c>
      <c r="J41" s="1142"/>
      <c r="K41" s="1142"/>
      <c r="L41" s="1288"/>
      <c r="M41" s="1288" t="s">
        <v>4236</v>
      </c>
      <c r="N41" s="1142"/>
      <c r="O41" s="1134"/>
      <c r="R41" s="1134"/>
      <c r="S41" s="5678"/>
      <c r="T41" s="5678"/>
      <c r="U41" s="5678"/>
      <c r="V41" s="5678"/>
      <c r="W41" s="5678"/>
      <c r="X41" s="5678"/>
      <c r="Y41" s="5678"/>
      <c r="Z41" s="5678"/>
      <c r="AA41" s="5678"/>
      <c r="AB41" s="1142" t="s">
        <v>10</v>
      </c>
      <c r="AC41" s="1135"/>
    </row>
    <row r="42" spans="1:29" ht="17.100000000000001" customHeight="1">
      <c r="A42" s="391"/>
      <c r="E42" s="1134"/>
      <c r="F42" s="1134"/>
      <c r="G42" s="1134"/>
      <c r="H42" s="1134"/>
      <c r="I42" s="1142"/>
      <c r="J42" s="1142"/>
      <c r="K42" s="1142"/>
      <c r="L42" s="1142"/>
      <c r="M42" s="1288" t="s">
        <v>4237</v>
      </c>
      <c r="N42" s="1142"/>
      <c r="O42" s="1134"/>
      <c r="R42" s="1134"/>
      <c r="S42" s="5678"/>
      <c r="T42" s="5678"/>
      <c r="U42" s="5678"/>
      <c r="V42" s="5678"/>
      <c r="W42" s="5678"/>
      <c r="X42" s="5678"/>
      <c r="Y42" s="5678"/>
      <c r="Z42" s="5678"/>
      <c r="AA42" s="5678"/>
      <c r="AB42" s="1142" t="s">
        <v>10</v>
      </c>
      <c r="AC42" s="1135"/>
    </row>
    <row r="43" spans="1:29" ht="17.100000000000001" customHeight="1">
      <c r="A43" s="391"/>
      <c r="E43" s="1134"/>
      <c r="F43" s="1134"/>
      <c r="G43" s="1134"/>
      <c r="H43" s="1292" t="s">
        <v>139</v>
      </c>
      <c r="I43" s="1134" t="s">
        <v>4223</v>
      </c>
      <c r="J43" s="1288"/>
      <c r="K43" s="1134"/>
      <c r="L43" s="5669"/>
      <c r="M43" s="5669"/>
      <c r="N43" s="5669"/>
      <c r="O43" s="1288" t="s">
        <v>4207</v>
      </c>
      <c r="P43" s="1134"/>
      <c r="Q43" s="1134"/>
      <c r="R43" s="1134"/>
      <c r="S43" s="1288"/>
      <c r="T43" s="1288"/>
      <c r="U43" s="1288"/>
      <c r="V43" s="1288"/>
      <c r="W43" s="1288"/>
      <c r="X43" s="1288"/>
      <c r="Y43" s="1288"/>
      <c r="Z43" s="1288"/>
      <c r="AA43" s="1288"/>
      <c r="AB43" s="1142"/>
      <c r="AC43" s="1135"/>
    </row>
    <row r="44" spans="1:29" ht="17.100000000000001" customHeight="1">
      <c r="A44" s="391"/>
      <c r="D44" s="368" t="s">
        <v>4238</v>
      </c>
      <c r="E44" s="1134"/>
      <c r="F44" s="1134"/>
      <c r="G44" s="1134"/>
      <c r="H44" s="1134"/>
      <c r="I44" s="1142"/>
      <c r="J44" s="1142"/>
      <c r="K44" s="1142"/>
      <c r="L44" s="1142"/>
      <c r="M44" s="1288"/>
      <c r="N44" s="1142"/>
      <c r="O44" s="1134"/>
      <c r="R44" s="1288"/>
      <c r="S44" s="1288"/>
      <c r="T44" s="1288"/>
      <c r="U44" s="1288"/>
      <c r="V44" s="1288"/>
      <c r="W44" s="1288"/>
      <c r="X44" s="1288"/>
      <c r="Y44" s="1288"/>
      <c r="Z44" s="1288"/>
      <c r="AA44" s="1288"/>
      <c r="AB44" s="1142"/>
      <c r="AC44" s="1135"/>
    </row>
    <row r="45" spans="1:29" ht="17.100000000000001" customHeight="1">
      <c r="A45" s="391"/>
      <c r="E45" s="1292" t="s">
        <v>139</v>
      </c>
      <c r="F45" s="1134" t="s">
        <v>4239</v>
      </c>
      <c r="G45" s="1134"/>
      <c r="H45" s="1134"/>
      <c r="I45" s="1142"/>
      <c r="J45" s="1142"/>
      <c r="K45" s="1142"/>
      <c r="L45" s="1288" t="s">
        <v>4240</v>
      </c>
      <c r="N45" s="1142"/>
      <c r="O45" s="1134"/>
      <c r="P45" s="377"/>
      <c r="S45" s="2883"/>
      <c r="T45" s="2883"/>
      <c r="U45" s="2883"/>
      <c r="V45" s="2883"/>
      <c r="W45" s="2883"/>
      <c r="X45" s="2883"/>
      <c r="Y45" s="2883"/>
      <c r="Z45" s="2883"/>
      <c r="AA45" s="2883"/>
      <c r="AB45" s="1142" t="s">
        <v>10</v>
      </c>
      <c r="AC45" s="1135"/>
    </row>
    <row r="46" spans="1:29" ht="17.100000000000001" customHeight="1">
      <c r="A46" s="391"/>
      <c r="E46" s="1292" t="s">
        <v>139</v>
      </c>
      <c r="F46" s="1134" t="s">
        <v>4241</v>
      </c>
      <c r="G46" s="1134"/>
      <c r="H46" s="1134"/>
      <c r="I46" s="1142"/>
      <c r="J46" s="1288" t="s">
        <v>4242</v>
      </c>
      <c r="K46" s="1142"/>
      <c r="L46" s="1142"/>
      <c r="M46" s="1288"/>
      <c r="N46" s="1142"/>
      <c r="O46" s="1134"/>
      <c r="S46" s="2883"/>
      <c r="T46" s="2883"/>
      <c r="U46" s="2883"/>
      <c r="V46" s="2883"/>
      <c r="W46" s="2883"/>
      <c r="X46" s="2883"/>
      <c r="Y46" s="2883"/>
      <c r="Z46" s="2883"/>
      <c r="AA46" s="2883"/>
      <c r="AB46" s="1142" t="s">
        <v>10</v>
      </c>
      <c r="AC46" s="1135"/>
    </row>
    <row r="47" spans="1:29" ht="17.100000000000001" customHeight="1">
      <c r="A47" s="391"/>
      <c r="E47" s="1134"/>
      <c r="F47" s="1134"/>
      <c r="G47" s="1134"/>
      <c r="H47" s="1134"/>
      <c r="I47" s="1142"/>
      <c r="J47" s="1288" t="s">
        <v>4243</v>
      </c>
      <c r="K47" s="1142"/>
      <c r="L47" s="1142"/>
      <c r="M47" s="1288"/>
      <c r="N47" s="1142"/>
      <c r="O47" s="1134"/>
      <c r="R47" s="1288"/>
      <c r="S47" s="5678"/>
      <c r="T47" s="5678"/>
      <c r="U47" s="5678"/>
      <c r="V47" s="5678"/>
      <c r="W47" s="5678"/>
      <c r="X47" s="5678"/>
      <c r="Y47" s="5678"/>
      <c r="Z47" s="5678"/>
      <c r="AA47" s="5678"/>
      <c r="AB47" s="1142" t="s">
        <v>10</v>
      </c>
      <c r="AC47" s="1135"/>
    </row>
    <row r="48" spans="1:29" ht="17.100000000000001" customHeight="1">
      <c r="A48" s="391"/>
      <c r="E48" s="1292" t="s">
        <v>139</v>
      </c>
      <c r="F48" s="1134" t="s">
        <v>4244</v>
      </c>
      <c r="G48" s="1134"/>
      <c r="H48" s="1134"/>
      <c r="I48" s="1142"/>
      <c r="J48" s="1288"/>
      <c r="K48" s="1142"/>
      <c r="L48" s="1142"/>
      <c r="M48" s="1288"/>
      <c r="N48" s="1142"/>
      <c r="O48" s="1134"/>
      <c r="R48" s="1288"/>
      <c r="S48" s="1288"/>
      <c r="T48" s="1288"/>
      <c r="U48" s="1288"/>
      <c r="V48" s="1288"/>
      <c r="W48" s="1288"/>
      <c r="X48" s="1288"/>
      <c r="Y48" s="1288"/>
      <c r="Z48" s="1288"/>
      <c r="AA48" s="1288"/>
      <c r="AB48" s="1134"/>
      <c r="AC48" s="1135"/>
    </row>
    <row r="49" spans="1:30" ht="17.100000000000001" customHeight="1">
      <c r="A49" s="390"/>
      <c r="B49" s="370"/>
      <c r="C49" s="370"/>
      <c r="D49" s="370"/>
      <c r="E49" s="1277"/>
      <c r="F49" s="1293"/>
      <c r="G49" s="1293"/>
      <c r="H49" s="1293"/>
      <c r="I49" s="1277"/>
      <c r="J49" s="1276"/>
      <c r="K49" s="1277"/>
      <c r="L49" s="1277"/>
      <c r="M49" s="1276"/>
      <c r="N49" s="1277"/>
      <c r="O49" s="1293"/>
      <c r="P49" s="370"/>
      <c r="Q49" s="370"/>
      <c r="R49" s="1276"/>
      <c r="S49" s="1276"/>
      <c r="T49" s="1276"/>
      <c r="U49" s="1276"/>
      <c r="V49" s="1276"/>
      <c r="W49" s="1276"/>
      <c r="X49" s="1276"/>
      <c r="Y49" s="1276"/>
      <c r="Z49" s="1276"/>
      <c r="AA49" s="1276"/>
      <c r="AB49" s="1293"/>
      <c r="AC49" s="1294"/>
    </row>
    <row r="50" spans="1:30" ht="6" customHeight="1">
      <c r="A50" s="452"/>
      <c r="B50" s="452"/>
      <c r="C50" s="452"/>
      <c r="D50" s="452"/>
      <c r="E50" s="1295"/>
      <c r="F50" s="1267"/>
      <c r="G50" s="1267"/>
      <c r="H50" s="1267"/>
      <c r="I50" s="1295"/>
      <c r="J50" s="1296"/>
      <c r="K50" s="1295"/>
      <c r="L50" s="1295"/>
      <c r="M50" s="1296"/>
      <c r="N50" s="1295"/>
      <c r="O50" s="1267"/>
      <c r="P50" s="452"/>
      <c r="Q50" s="452"/>
      <c r="R50" s="1296"/>
      <c r="S50" s="1296"/>
      <c r="T50" s="1296"/>
      <c r="U50" s="1296"/>
      <c r="V50" s="1296"/>
      <c r="W50" s="1296"/>
      <c r="X50" s="1296"/>
      <c r="Y50" s="1296"/>
      <c r="Z50" s="1296"/>
      <c r="AA50" s="1296"/>
      <c r="AB50" s="1267"/>
      <c r="AC50" s="1267"/>
    </row>
    <row r="51" spans="1:30" ht="6" customHeight="1">
      <c r="A51" s="370"/>
      <c r="B51" s="370"/>
      <c r="C51" s="370"/>
      <c r="D51" s="370"/>
      <c r="E51" s="1277"/>
      <c r="F51" s="1293"/>
      <c r="G51" s="1293"/>
      <c r="H51" s="1293"/>
      <c r="I51" s="1277"/>
      <c r="J51" s="1276"/>
      <c r="K51" s="1277"/>
      <c r="L51" s="1277"/>
      <c r="M51" s="1276"/>
      <c r="N51" s="1277"/>
      <c r="O51" s="1293"/>
      <c r="P51" s="370"/>
      <c r="Q51" s="370"/>
      <c r="R51" s="1276"/>
      <c r="S51" s="1276"/>
      <c r="T51" s="1276"/>
      <c r="U51" s="1276"/>
      <c r="V51" s="1276"/>
      <c r="W51" s="1276"/>
      <c r="X51" s="1276"/>
      <c r="Y51" s="1276"/>
      <c r="Z51" s="1276"/>
      <c r="AA51" s="1276"/>
      <c r="AB51" s="1293"/>
      <c r="AC51" s="1293"/>
    </row>
    <row r="52" spans="1:30" ht="17.100000000000001" customHeight="1">
      <c r="A52" s="389"/>
      <c r="B52" s="452"/>
      <c r="C52" s="452"/>
      <c r="D52" s="452"/>
      <c r="E52" s="1295"/>
      <c r="F52" s="1267"/>
      <c r="G52" s="1267"/>
      <c r="H52" s="1267"/>
      <c r="I52" s="1295"/>
      <c r="J52" s="1296"/>
      <c r="K52" s="1295"/>
      <c r="L52" s="1295"/>
      <c r="M52" s="1296"/>
      <c r="N52" s="1295"/>
      <c r="O52" s="1267"/>
      <c r="P52" s="452"/>
      <c r="Q52" s="452"/>
      <c r="R52" s="1296"/>
      <c r="S52" s="1296"/>
      <c r="T52" s="1296"/>
      <c r="U52" s="1296"/>
      <c r="V52" s="1296"/>
      <c r="W52" s="1296"/>
      <c r="X52" s="1296"/>
      <c r="Y52" s="1296"/>
      <c r="Z52" s="1296"/>
      <c r="AA52" s="1296"/>
      <c r="AB52" s="1267"/>
      <c r="AC52" s="1297"/>
    </row>
    <row r="53" spans="1:30" ht="17.100000000000001" customHeight="1">
      <c r="A53" s="391"/>
      <c r="C53" s="368" t="s">
        <v>4245</v>
      </c>
      <c r="F53" s="1134"/>
      <c r="G53" s="1134"/>
      <c r="H53" s="1134"/>
      <c r="I53" s="1142"/>
      <c r="J53" s="1288"/>
      <c r="K53" s="1142"/>
      <c r="L53" s="1142"/>
      <c r="M53" s="1288"/>
      <c r="N53" s="1142"/>
      <c r="O53" s="1134"/>
      <c r="R53" s="1288"/>
      <c r="S53" s="1288"/>
      <c r="T53" s="1288"/>
      <c r="U53" s="1288"/>
      <c r="V53" s="1288"/>
      <c r="W53" s="1288"/>
      <c r="X53" s="1288"/>
      <c r="Y53" s="1288"/>
      <c r="Z53" s="1288"/>
      <c r="AA53" s="1288"/>
      <c r="AB53" s="1134"/>
      <c r="AC53" s="1135"/>
    </row>
    <row r="54" spans="1:30" ht="17.100000000000001" customHeight="1">
      <c r="A54" s="391"/>
      <c r="D54" s="368" t="s">
        <v>4229</v>
      </c>
      <c r="E54" s="1134"/>
      <c r="F54" s="1134"/>
      <c r="G54" s="1134"/>
      <c r="H54" s="1134"/>
      <c r="I54" s="1292" t="s">
        <v>139</v>
      </c>
      <c r="J54" s="1288" t="s">
        <v>497</v>
      </c>
      <c r="K54" s="1134"/>
      <c r="L54" s="1292" t="s">
        <v>139</v>
      </c>
      <c r="M54" s="1142" t="s">
        <v>498</v>
      </c>
      <c r="N54" s="1142"/>
      <c r="O54" s="1288"/>
      <c r="P54" s="1134"/>
      <c r="Q54" s="1134"/>
      <c r="R54" s="1134"/>
      <c r="S54" s="1134"/>
      <c r="T54" s="1134"/>
      <c r="U54" s="1134"/>
      <c r="V54" s="1134"/>
      <c r="W54" s="1142"/>
      <c r="X54" s="1142"/>
      <c r="Y54" s="1142"/>
      <c r="Z54" s="1134"/>
      <c r="AA54" s="1134"/>
      <c r="AB54" s="1134"/>
      <c r="AC54" s="1135"/>
    </row>
    <row r="55" spans="1:30" ht="17.100000000000001" customHeight="1">
      <c r="A55" s="391"/>
      <c r="D55" s="368" t="s">
        <v>4219</v>
      </c>
      <c r="E55" s="1142"/>
      <c r="F55" s="1134"/>
      <c r="G55" s="1134"/>
      <c r="H55" s="1134"/>
      <c r="I55" s="1134" t="s">
        <v>4246</v>
      </c>
      <c r="J55" s="1142"/>
      <c r="K55" s="1288"/>
      <c r="L55" s="1142"/>
      <c r="M55" s="1142"/>
      <c r="N55" s="5669"/>
      <c r="O55" s="5669"/>
      <c r="P55" s="1134" t="s">
        <v>4222</v>
      </c>
      <c r="R55" s="1134" t="s">
        <v>4247</v>
      </c>
      <c r="S55" s="1288"/>
      <c r="T55" s="1288"/>
      <c r="U55" s="1288"/>
      <c r="V55" s="1288"/>
      <c r="W55" s="1288"/>
      <c r="X55" s="5669"/>
      <c r="Y55" s="5669"/>
      <c r="Z55" s="1134" t="s">
        <v>4225</v>
      </c>
      <c r="AA55" s="1134"/>
      <c r="AB55" s="1134"/>
      <c r="AC55" s="1135"/>
      <c r="AD55" s="1134"/>
    </row>
    <row r="56" spans="1:30" ht="17.100000000000001" customHeight="1">
      <c r="A56" s="391"/>
      <c r="E56" s="1142"/>
      <c r="F56" s="1134"/>
      <c r="G56" s="1134"/>
      <c r="H56" s="1134"/>
      <c r="I56" s="1142"/>
      <c r="J56" s="1288"/>
      <c r="K56" s="1142"/>
      <c r="L56" s="1142"/>
      <c r="M56" s="1288"/>
      <c r="N56" s="1142"/>
      <c r="O56" s="1134"/>
      <c r="R56" s="1288"/>
      <c r="S56" s="1288"/>
      <c r="T56" s="1288"/>
      <c r="U56" s="1288"/>
      <c r="V56" s="1288"/>
      <c r="W56" s="1288"/>
      <c r="X56" s="1288"/>
      <c r="Y56" s="1288"/>
      <c r="Z56" s="1288"/>
      <c r="AA56" s="1288"/>
      <c r="AB56" s="1134"/>
      <c r="AC56" s="1135"/>
    </row>
    <row r="57" spans="1:30" ht="17.100000000000001" customHeight="1">
      <c r="A57" s="391"/>
      <c r="B57" s="368" t="s">
        <v>4248</v>
      </c>
      <c r="E57" s="1142"/>
      <c r="F57" s="1134"/>
      <c r="G57" s="1134"/>
      <c r="H57" s="1134"/>
      <c r="I57" s="1142"/>
      <c r="J57" s="1288"/>
      <c r="K57" s="1142"/>
      <c r="L57" s="1142"/>
      <c r="M57" s="1288"/>
      <c r="N57" s="1142"/>
      <c r="O57" s="1134"/>
      <c r="R57" s="1288"/>
      <c r="S57" s="1288"/>
      <c r="T57" s="1288"/>
      <c r="U57" s="1288"/>
      <c r="V57" s="1288"/>
      <c r="W57" s="1288"/>
      <c r="X57" s="1288"/>
      <c r="Y57" s="1288"/>
      <c r="Z57" s="1288"/>
      <c r="AA57" s="1288"/>
      <c r="AB57" s="1134"/>
      <c r="AC57" s="1135"/>
    </row>
    <row r="58" spans="1:30" ht="17.100000000000001" customHeight="1">
      <c r="A58" s="391"/>
      <c r="D58" s="368" t="s">
        <v>4249</v>
      </c>
      <c r="E58" s="1142"/>
      <c r="F58" s="1134"/>
      <c r="H58" s="1298" t="s">
        <v>4250</v>
      </c>
      <c r="I58" s="1134" t="s">
        <v>9</v>
      </c>
      <c r="J58" s="5679"/>
      <c r="K58" s="5679"/>
      <c r="L58" s="5679"/>
      <c r="M58" s="5679"/>
      <c r="N58" s="5679"/>
      <c r="O58" s="5679"/>
      <c r="P58" s="5679"/>
      <c r="Q58" s="5679"/>
      <c r="R58" s="5679"/>
      <c r="S58" s="5679"/>
      <c r="T58" s="5679"/>
      <c r="U58" s="5679"/>
      <c r="V58" s="5679"/>
      <c r="W58" s="5679"/>
      <c r="X58" s="5679"/>
      <c r="Y58" s="5679"/>
      <c r="Z58" s="5679"/>
      <c r="AA58" s="5679"/>
      <c r="AB58" s="1142" t="s">
        <v>10</v>
      </c>
      <c r="AC58" s="1135"/>
    </row>
    <row r="59" spans="1:30" ht="17.100000000000001" customHeight="1">
      <c r="A59" s="391"/>
      <c r="E59" s="1142"/>
      <c r="F59" s="1134"/>
      <c r="G59" s="1134"/>
      <c r="H59" s="1298" t="s">
        <v>4251</v>
      </c>
      <c r="I59" s="1134" t="s">
        <v>9</v>
      </c>
      <c r="J59" s="5679"/>
      <c r="K59" s="5679"/>
      <c r="L59" s="5679"/>
      <c r="M59" s="5679"/>
      <c r="N59" s="5679"/>
      <c r="O59" s="5679"/>
      <c r="P59" s="5679"/>
      <c r="Q59" s="5679"/>
      <c r="R59" s="5679"/>
      <c r="S59" s="5679"/>
      <c r="T59" s="5679"/>
      <c r="U59" s="5679"/>
      <c r="V59" s="5679"/>
      <c r="W59" s="5679"/>
      <c r="X59" s="5679"/>
      <c r="Y59" s="5679"/>
      <c r="Z59" s="5679"/>
      <c r="AA59" s="5679"/>
      <c r="AB59" s="1142" t="s">
        <v>10</v>
      </c>
      <c r="AC59" s="1135"/>
    </row>
    <row r="60" spans="1:30" ht="17.100000000000001" customHeight="1">
      <c r="A60" s="391"/>
      <c r="E60" s="1142"/>
      <c r="F60" s="1134"/>
      <c r="G60" s="1134"/>
      <c r="H60" s="1298"/>
      <c r="I60" s="1134"/>
      <c r="J60" s="1288"/>
      <c r="K60" s="1142"/>
      <c r="L60" s="1142"/>
      <c r="M60" s="1288"/>
      <c r="N60" s="1142"/>
      <c r="O60" s="1134"/>
      <c r="R60" s="1288"/>
      <c r="S60" s="1288"/>
      <c r="T60" s="1288"/>
      <c r="U60" s="1288"/>
      <c r="V60" s="1288"/>
      <c r="W60" s="1288"/>
      <c r="X60" s="1288"/>
      <c r="Y60" s="1288"/>
      <c r="Z60" s="1288"/>
      <c r="AA60" s="1288"/>
      <c r="AB60" s="1142"/>
      <c r="AC60" s="1135"/>
    </row>
    <row r="61" spans="1:30" ht="17.100000000000001" customHeight="1">
      <c r="A61" s="391"/>
      <c r="D61" s="368" t="s">
        <v>4252</v>
      </c>
      <c r="E61" s="1142"/>
      <c r="F61" s="1134"/>
      <c r="H61" s="1298" t="s">
        <v>4253</v>
      </c>
      <c r="I61" s="1134" t="s">
        <v>9</v>
      </c>
      <c r="J61" s="5678"/>
      <c r="K61" s="5678"/>
      <c r="L61" s="5678"/>
      <c r="M61" s="5678"/>
      <c r="N61" s="5678"/>
      <c r="O61" s="5678"/>
      <c r="P61" s="5678"/>
      <c r="Q61" s="5678"/>
      <c r="R61" s="5678"/>
      <c r="S61" s="5678"/>
      <c r="T61" s="5678"/>
      <c r="U61" s="5678"/>
      <c r="V61" s="5678"/>
      <c r="W61" s="5678"/>
      <c r="X61" s="5678"/>
      <c r="Y61" s="5678"/>
      <c r="Z61" s="5678"/>
      <c r="AA61" s="5678"/>
      <c r="AB61" s="1142" t="s">
        <v>10</v>
      </c>
      <c r="AC61" s="1135"/>
    </row>
    <row r="62" spans="1:30" ht="17.100000000000001" customHeight="1">
      <c r="A62" s="391"/>
      <c r="E62" s="1142"/>
      <c r="F62" s="1134"/>
      <c r="G62" s="1134"/>
      <c r="H62" s="1298" t="s">
        <v>4251</v>
      </c>
      <c r="I62" s="1134" t="s">
        <v>9</v>
      </c>
      <c r="J62" s="5678"/>
      <c r="K62" s="5678"/>
      <c r="L62" s="5678"/>
      <c r="M62" s="5678"/>
      <c r="N62" s="5678"/>
      <c r="O62" s="5678"/>
      <c r="P62" s="5678"/>
      <c r="Q62" s="5678"/>
      <c r="R62" s="5678"/>
      <c r="S62" s="5678"/>
      <c r="T62" s="5678"/>
      <c r="U62" s="5678"/>
      <c r="V62" s="5678"/>
      <c r="W62" s="5678"/>
      <c r="X62" s="5678"/>
      <c r="Y62" s="5678"/>
      <c r="Z62" s="5678"/>
      <c r="AA62" s="5678"/>
      <c r="AB62" s="1142" t="s">
        <v>10</v>
      </c>
      <c r="AC62" s="1135"/>
    </row>
    <row r="63" spans="1:30" ht="17.100000000000001" customHeight="1">
      <c r="A63" s="391"/>
      <c r="E63" s="1142"/>
      <c r="F63" s="1134"/>
      <c r="G63" s="1134"/>
      <c r="H63" s="1298"/>
      <c r="I63" s="1134"/>
      <c r="J63" s="1288"/>
      <c r="K63" s="1142"/>
      <c r="L63" s="1142"/>
      <c r="M63" s="1288"/>
      <c r="N63" s="1142"/>
      <c r="O63" s="1134"/>
      <c r="R63" s="1288"/>
      <c r="S63" s="1288"/>
      <c r="T63" s="1288"/>
      <c r="U63" s="1288"/>
      <c r="V63" s="1288"/>
      <c r="W63" s="1288"/>
      <c r="X63" s="1288"/>
      <c r="Y63" s="1288"/>
      <c r="Z63" s="1288"/>
      <c r="AA63" s="1288"/>
      <c r="AB63" s="1142"/>
      <c r="AC63" s="1135"/>
    </row>
    <row r="64" spans="1:30" ht="17.100000000000001" customHeight="1">
      <c r="A64" s="391"/>
      <c r="D64" s="368" t="s">
        <v>4254</v>
      </c>
      <c r="E64" s="1142"/>
      <c r="F64" s="1134"/>
      <c r="H64" s="1298" t="s">
        <v>4255</v>
      </c>
      <c r="I64" s="1134" t="s">
        <v>9</v>
      </c>
      <c r="J64" s="5678"/>
      <c r="K64" s="5678"/>
      <c r="L64" s="5678"/>
      <c r="M64" s="5678"/>
      <c r="N64" s="5678"/>
      <c r="O64" s="5678"/>
      <c r="P64" s="5678"/>
      <c r="Q64" s="5678"/>
      <c r="R64" s="5678"/>
      <c r="S64" s="5678"/>
      <c r="T64" s="5678"/>
      <c r="U64" s="5678"/>
      <c r="V64" s="5678"/>
      <c r="W64" s="5678"/>
      <c r="X64" s="5678"/>
      <c r="Y64" s="5678"/>
      <c r="Z64" s="5678"/>
      <c r="AA64" s="5678"/>
      <c r="AB64" s="1142" t="s">
        <v>10</v>
      </c>
      <c r="AC64" s="1135"/>
    </row>
    <row r="65" spans="1:29" ht="17.100000000000001" customHeight="1">
      <c r="A65" s="391"/>
      <c r="E65" s="1142"/>
      <c r="F65" s="1134"/>
      <c r="G65" s="1134"/>
      <c r="H65" s="1298" t="s">
        <v>4251</v>
      </c>
      <c r="I65" s="1134" t="s">
        <v>9</v>
      </c>
      <c r="J65" s="5678"/>
      <c r="K65" s="5678"/>
      <c r="L65" s="5678"/>
      <c r="M65" s="5678"/>
      <c r="N65" s="5678"/>
      <c r="O65" s="5678"/>
      <c r="P65" s="5678"/>
      <c r="Q65" s="5678"/>
      <c r="R65" s="5678"/>
      <c r="S65" s="5678"/>
      <c r="T65" s="5678"/>
      <c r="U65" s="5678"/>
      <c r="V65" s="5678"/>
      <c r="W65" s="5678"/>
      <c r="X65" s="5678"/>
      <c r="Y65" s="5678"/>
      <c r="Z65" s="5678"/>
      <c r="AA65" s="5678"/>
      <c r="AB65" s="1142" t="s">
        <v>10</v>
      </c>
      <c r="AC65" s="1135"/>
    </row>
    <row r="66" spans="1:29" ht="17.100000000000001" customHeight="1">
      <c r="A66" s="391"/>
      <c r="E66" s="1142"/>
      <c r="F66" s="1134"/>
      <c r="G66" s="1134"/>
      <c r="H66" s="1134"/>
      <c r="I66" s="1142"/>
      <c r="J66" s="1288"/>
      <c r="K66" s="1142"/>
      <c r="L66" s="1142"/>
      <c r="M66" s="1288"/>
      <c r="N66" s="1142"/>
      <c r="O66" s="1134"/>
      <c r="R66" s="1288"/>
      <c r="S66" s="1288"/>
      <c r="T66" s="1288"/>
      <c r="U66" s="1288"/>
      <c r="V66" s="1288"/>
      <c r="W66" s="1288"/>
      <c r="X66" s="1288"/>
      <c r="Y66" s="1288"/>
      <c r="Z66" s="1288"/>
      <c r="AA66" s="1288"/>
      <c r="AB66" s="1134"/>
      <c r="AC66" s="1135"/>
    </row>
    <row r="67" spans="1:29" ht="17.100000000000001" customHeight="1">
      <c r="A67" s="391"/>
      <c r="D67" s="368" t="s">
        <v>4256</v>
      </c>
      <c r="E67" s="1142"/>
      <c r="F67" s="1134"/>
      <c r="H67" s="1298" t="s">
        <v>3400</v>
      </c>
      <c r="I67" s="1134" t="s">
        <v>9</v>
      </c>
      <c r="J67" s="5678"/>
      <c r="K67" s="5678"/>
      <c r="L67" s="5678"/>
      <c r="M67" s="5678"/>
      <c r="N67" s="5678"/>
      <c r="O67" s="5678"/>
      <c r="P67" s="5678"/>
      <c r="Q67" s="5678"/>
      <c r="R67" s="5678"/>
      <c r="S67" s="5678"/>
      <c r="T67" s="5678"/>
      <c r="U67" s="5678"/>
      <c r="V67" s="5678"/>
      <c r="W67" s="5678"/>
      <c r="X67" s="5678"/>
      <c r="Y67" s="5678"/>
      <c r="Z67" s="5678"/>
      <c r="AA67" s="5678"/>
      <c r="AB67" s="1142" t="s">
        <v>10</v>
      </c>
      <c r="AC67" s="1135"/>
    </row>
    <row r="68" spans="1:29" ht="17.100000000000001" customHeight="1">
      <c r="A68" s="391"/>
      <c r="E68" s="1142"/>
      <c r="F68" s="1134"/>
      <c r="G68" s="1134"/>
      <c r="H68" s="1134"/>
      <c r="I68" s="1142"/>
      <c r="J68" s="1288"/>
      <c r="K68" s="1142"/>
      <c r="L68" s="1142"/>
      <c r="M68" s="1288"/>
      <c r="N68" s="1142"/>
      <c r="O68" s="1134"/>
      <c r="R68" s="1288"/>
      <c r="S68" s="1288"/>
      <c r="T68" s="1288"/>
      <c r="U68" s="1288"/>
      <c r="V68" s="1288"/>
      <c r="W68" s="1288"/>
      <c r="X68" s="1288"/>
      <c r="Y68" s="1288"/>
      <c r="Z68" s="1288"/>
      <c r="AA68" s="1288"/>
      <c r="AB68" s="1134"/>
      <c r="AC68" s="1135"/>
    </row>
    <row r="69" spans="1:29" ht="17.100000000000001" customHeight="1">
      <c r="A69" s="391"/>
      <c r="D69" s="368" t="s">
        <v>4257</v>
      </c>
      <c r="E69" s="1142"/>
      <c r="F69" s="1134"/>
      <c r="H69" s="1298" t="s">
        <v>3399</v>
      </c>
      <c r="I69" s="1134" t="s">
        <v>9</v>
      </c>
      <c r="J69" s="5678"/>
      <c r="K69" s="5678"/>
      <c r="L69" s="5678"/>
      <c r="M69" s="5678"/>
      <c r="N69" s="5678"/>
      <c r="O69" s="5678"/>
      <c r="P69" s="5678"/>
      <c r="Q69" s="5678"/>
      <c r="R69" s="5678"/>
      <c r="S69" s="5678"/>
      <c r="T69" s="5678"/>
      <c r="U69" s="5678"/>
      <c r="V69" s="5678"/>
      <c r="W69" s="5678"/>
      <c r="X69" s="5678"/>
      <c r="Y69" s="5678"/>
      <c r="Z69" s="5678"/>
      <c r="AA69" s="5678"/>
      <c r="AB69" s="1142" t="s">
        <v>10</v>
      </c>
      <c r="AC69" s="1135"/>
    </row>
    <row r="70" spans="1:29" ht="17.100000000000001" customHeight="1">
      <c r="A70" s="391"/>
      <c r="E70" s="1142"/>
      <c r="F70" s="1134"/>
      <c r="G70" s="1134"/>
      <c r="H70" s="1298" t="s">
        <v>4251</v>
      </c>
      <c r="I70" s="1134" t="s">
        <v>9</v>
      </c>
      <c r="J70" s="5678"/>
      <c r="K70" s="5678"/>
      <c r="L70" s="5678"/>
      <c r="M70" s="5678"/>
      <c r="N70" s="5678"/>
      <c r="O70" s="5678"/>
      <c r="P70" s="5678"/>
      <c r="Q70" s="5678"/>
      <c r="R70" s="5678"/>
      <c r="S70" s="5678"/>
      <c r="T70" s="5678"/>
      <c r="U70" s="5678"/>
      <c r="V70" s="5678"/>
      <c r="W70" s="5678"/>
      <c r="X70" s="5678"/>
      <c r="Y70" s="5678"/>
      <c r="Z70" s="5678"/>
      <c r="AA70" s="5678"/>
      <c r="AB70" s="1142" t="s">
        <v>10</v>
      </c>
      <c r="AC70" s="1135"/>
    </row>
    <row r="71" spans="1:29" ht="17.100000000000001" customHeight="1">
      <c r="A71" s="391"/>
      <c r="E71" s="1142"/>
      <c r="F71" s="1134"/>
      <c r="G71" s="1134"/>
      <c r="H71" s="1298"/>
      <c r="I71" s="1134"/>
      <c r="J71" s="1288"/>
      <c r="K71" s="1142"/>
      <c r="L71" s="1142"/>
      <c r="M71" s="1288"/>
      <c r="N71" s="1142"/>
      <c r="O71" s="1134"/>
      <c r="R71" s="1288"/>
      <c r="S71" s="1288"/>
      <c r="T71" s="1288"/>
      <c r="U71" s="1288"/>
      <c r="V71" s="1288"/>
      <c r="W71" s="1288"/>
      <c r="X71" s="1288"/>
      <c r="Y71" s="1288"/>
      <c r="Z71" s="1288"/>
      <c r="AA71" s="1288"/>
      <c r="AB71" s="1142"/>
      <c r="AC71" s="1135"/>
    </row>
    <row r="72" spans="1:29" ht="17.100000000000001" customHeight="1">
      <c r="A72" s="391" t="s">
        <v>4258</v>
      </c>
      <c r="D72" s="2883"/>
      <c r="E72" s="2883"/>
      <c r="F72" s="2883"/>
      <c r="G72" s="2883"/>
      <c r="H72" s="2883"/>
      <c r="I72" s="2883"/>
      <c r="J72" s="2883"/>
      <c r="K72" s="2883"/>
      <c r="L72" s="2883"/>
      <c r="M72" s="2883"/>
      <c r="N72" s="2883"/>
      <c r="O72" s="2883"/>
      <c r="P72" s="2883"/>
      <c r="Q72" s="2883"/>
      <c r="R72" s="2883"/>
      <c r="S72" s="2883"/>
      <c r="T72" s="2883"/>
      <c r="U72" s="2883"/>
      <c r="V72" s="2883"/>
      <c r="W72" s="2883"/>
      <c r="X72" s="2883"/>
      <c r="Y72" s="2883"/>
      <c r="Z72" s="2883"/>
      <c r="AA72" s="2883"/>
      <c r="AB72" s="2883"/>
      <c r="AC72" s="1135"/>
    </row>
    <row r="73" spans="1:29" ht="17.100000000000001" customHeight="1">
      <c r="A73" s="391"/>
      <c r="D73" s="2883"/>
      <c r="E73" s="2883"/>
      <c r="F73" s="2883"/>
      <c r="G73" s="2883"/>
      <c r="H73" s="2883"/>
      <c r="I73" s="2883"/>
      <c r="J73" s="2883"/>
      <c r="K73" s="2883"/>
      <c r="L73" s="2883"/>
      <c r="M73" s="2883"/>
      <c r="N73" s="2883"/>
      <c r="O73" s="2883"/>
      <c r="P73" s="2883"/>
      <c r="Q73" s="2883"/>
      <c r="R73" s="2883"/>
      <c r="S73" s="2883"/>
      <c r="T73" s="2883"/>
      <c r="U73" s="2883"/>
      <c r="V73" s="2883"/>
      <c r="W73" s="2883"/>
      <c r="X73" s="2883"/>
      <c r="Y73" s="2883"/>
      <c r="Z73" s="2883"/>
      <c r="AA73" s="2883"/>
      <c r="AB73" s="2883"/>
      <c r="AC73" s="1135"/>
    </row>
    <row r="74" spans="1:29" ht="17.100000000000001" customHeight="1">
      <c r="A74" s="391"/>
      <c r="D74" s="2883"/>
      <c r="E74" s="2883"/>
      <c r="F74" s="2883"/>
      <c r="G74" s="2883"/>
      <c r="H74" s="2883"/>
      <c r="I74" s="2883"/>
      <c r="J74" s="2883"/>
      <c r="K74" s="2883"/>
      <c r="L74" s="2883"/>
      <c r="M74" s="2883"/>
      <c r="N74" s="2883"/>
      <c r="O74" s="2883"/>
      <c r="P74" s="2883"/>
      <c r="Q74" s="2883"/>
      <c r="R74" s="2883"/>
      <c r="S74" s="2883"/>
      <c r="T74" s="2883"/>
      <c r="U74" s="2883"/>
      <c r="V74" s="2883"/>
      <c r="W74" s="2883"/>
      <c r="X74" s="2883"/>
      <c r="Y74" s="2883"/>
      <c r="Z74" s="2883"/>
      <c r="AA74" s="2883"/>
      <c r="AB74" s="2883"/>
      <c r="AC74" s="1135"/>
    </row>
    <row r="75" spans="1:29" ht="17.100000000000001" customHeight="1">
      <c r="A75" s="391"/>
      <c r="D75" s="2883"/>
      <c r="E75" s="2883"/>
      <c r="F75" s="2883"/>
      <c r="G75" s="2883"/>
      <c r="H75" s="2883"/>
      <c r="I75" s="2883"/>
      <c r="J75" s="2883"/>
      <c r="K75" s="2883"/>
      <c r="L75" s="2883"/>
      <c r="M75" s="2883"/>
      <c r="N75" s="2883"/>
      <c r="O75" s="2883"/>
      <c r="P75" s="2883"/>
      <c r="Q75" s="2883"/>
      <c r="R75" s="2883"/>
      <c r="S75" s="2883"/>
      <c r="T75" s="2883"/>
      <c r="U75" s="2883"/>
      <c r="V75" s="2883"/>
      <c r="W75" s="2883"/>
      <c r="X75" s="2883"/>
      <c r="Y75" s="2883"/>
      <c r="Z75" s="2883"/>
      <c r="AA75" s="2883"/>
      <c r="AB75" s="2883"/>
      <c r="AC75" s="1135"/>
    </row>
    <row r="76" spans="1:29" ht="17.100000000000001" customHeight="1">
      <c r="A76" s="390"/>
      <c r="B76" s="370"/>
      <c r="C76" s="370"/>
      <c r="D76" s="370"/>
      <c r="E76" s="1293"/>
      <c r="F76" s="1293"/>
      <c r="G76" s="1293"/>
      <c r="H76" s="1293"/>
      <c r="I76" s="1293"/>
      <c r="J76" s="1293"/>
      <c r="K76" s="1293"/>
      <c r="L76" s="1293"/>
      <c r="M76" s="1293"/>
      <c r="N76" s="1277"/>
      <c r="O76" s="1293"/>
      <c r="P76" s="1293"/>
      <c r="Q76" s="1293"/>
      <c r="R76" s="1293"/>
      <c r="S76" s="1293"/>
      <c r="T76" s="1293"/>
      <c r="U76" s="1293"/>
      <c r="V76" s="1293"/>
      <c r="W76" s="1293"/>
      <c r="X76" s="1293"/>
      <c r="Y76" s="1293"/>
      <c r="Z76" s="1293"/>
      <c r="AA76" s="1293"/>
      <c r="AB76" s="1293"/>
      <c r="AC76" s="1294"/>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6"/>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68" customFormat="1" ht="13.5" customHeight="1">
      <c r="A1" s="2395" t="s">
        <v>4123</v>
      </c>
      <c r="B1" s="2395"/>
      <c r="C1" s="2395"/>
      <c r="D1" s="2395"/>
      <c r="E1" s="2395"/>
      <c r="F1" s="2395"/>
      <c r="G1" s="2395"/>
      <c r="H1" s="2395"/>
      <c r="I1" s="2395"/>
      <c r="J1" s="2395"/>
      <c r="K1" s="2395"/>
      <c r="L1" s="2395"/>
      <c r="M1" s="2395"/>
      <c r="N1" s="2395"/>
      <c r="O1" s="2395"/>
      <c r="P1" s="2395"/>
      <c r="Q1" s="2395"/>
      <c r="R1" s="2395"/>
    </row>
    <row r="2" spans="1:18" s="368" customFormat="1" ht="13.5" customHeight="1">
      <c r="A2" s="376"/>
      <c r="B2" s="376"/>
      <c r="C2" s="376"/>
      <c r="D2" s="376"/>
      <c r="E2" s="376"/>
      <c r="F2" s="376"/>
      <c r="G2" s="376"/>
      <c r="H2" s="376"/>
      <c r="I2" s="376"/>
      <c r="J2" s="376"/>
      <c r="K2" s="376"/>
      <c r="L2" s="376"/>
      <c r="M2" s="376"/>
      <c r="N2" s="376"/>
      <c r="O2" s="376"/>
      <c r="P2" s="376"/>
      <c r="Q2" s="376"/>
      <c r="R2" s="376"/>
    </row>
    <row r="3" spans="1:18" s="368" customFormat="1" ht="13.5" customHeight="1">
      <c r="A3" s="368" t="s">
        <v>3993</v>
      </c>
      <c r="E3" s="1122"/>
    </row>
    <row r="4" spans="1:18" s="368" customFormat="1" ht="3.75" customHeight="1">
      <c r="A4" s="370"/>
      <c r="B4" s="370"/>
      <c r="C4" s="370"/>
      <c r="D4" s="370"/>
      <c r="E4" s="1101"/>
      <c r="F4" s="370"/>
      <c r="G4" s="370"/>
      <c r="H4" s="370"/>
      <c r="I4" s="370"/>
      <c r="J4" s="370"/>
      <c r="K4" s="370"/>
      <c r="L4" s="370"/>
      <c r="M4" s="370"/>
      <c r="N4" s="370"/>
      <c r="O4" s="370"/>
      <c r="P4" s="370"/>
      <c r="Q4" s="370"/>
      <c r="R4" s="370"/>
    </row>
    <row r="5" spans="1:18" s="368" customFormat="1" ht="3.75" customHeight="1">
      <c r="A5" s="389"/>
      <c r="B5" s="452"/>
      <c r="C5" s="452"/>
      <c r="D5" s="452"/>
      <c r="E5" s="1240"/>
      <c r="F5" s="452"/>
      <c r="G5" s="452"/>
      <c r="H5" s="452"/>
      <c r="I5" s="452"/>
      <c r="J5" s="452"/>
      <c r="K5" s="452"/>
      <c r="L5" s="452"/>
      <c r="M5" s="452"/>
      <c r="N5" s="452"/>
      <c r="O5" s="452"/>
      <c r="P5" s="452"/>
      <c r="Q5" s="452"/>
      <c r="R5" s="453"/>
    </row>
    <row r="6" spans="1:18" s="368" customFormat="1" ht="13.5" customHeight="1">
      <c r="A6" s="391" t="s">
        <v>3994</v>
      </c>
      <c r="E6" s="1122"/>
      <c r="R6" s="442"/>
    </row>
    <row r="7" spans="1:18" s="368" customFormat="1" ht="13.5" customHeight="1">
      <c r="A7" s="391"/>
      <c r="C7" s="368" t="s">
        <v>3995</v>
      </c>
      <c r="D7" s="2517" t="s">
        <v>3996</v>
      </c>
      <c r="E7" s="2514"/>
      <c r="F7" s="368" t="s">
        <v>3997</v>
      </c>
      <c r="H7" s="5599" t="str">
        <f>cst_wskakunin_owner2__space_KANA</f>
        <v/>
      </c>
      <c r="I7" s="5599"/>
      <c r="J7" s="5599"/>
      <c r="K7" s="5599"/>
      <c r="L7" s="5599"/>
      <c r="M7" s="5599"/>
      <c r="N7" s="5599"/>
      <c r="O7" s="5599"/>
      <c r="P7" s="5599"/>
      <c r="Q7" s="5599"/>
      <c r="R7" s="442"/>
    </row>
    <row r="8" spans="1:18" s="368" customFormat="1" ht="13.5" customHeight="1">
      <c r="A8" s="391"/>
      <c r="C8" s="368" t="s">
        <v>3998</v>
      </c>
      <c r="D8" s="2509" t="s">
        <v>4</v>
      </c>
      <c r="E8" s="2514"/>
      <c r="F8" s="368" t="s">
        <v>3997</v>
      </c>
      <c r="H8" s="5599" t="str">
        <f>cst_wskakunin_owner2__space</f>
        <v/>
      </c>
      <c r="I8" s="5599"/>
      <c r="J8" s="5599"/>
      <c r="K8" s="5599"/>
      <c r="L8" s="5599"/>
      <c r="M8" s="5599"/>
      <c r="N8" s="5599"/>
      <c r="O8" s="5599"/>
      <c r="P8" s="5599"/>
      <c r="Q8" s="5599"/>
      <c r="R8" s="442"/>
    </row>
    <row r="9" spans="1:18" s="368" customFormat="1" ht="13.5" customHeight="1">
      <c r="A9" s="391"/>
      <c r="C9" s="368" t="s">
        <v>3999</v>
      </c>
      <c r="D9" s="2509" t="s">
        <v>18</v>
      </c>
      <c r="E9" s="2514"/>
      <c r="F9" s="368" t="s">
        <v>3997</v>
      </c>
      <c r="H9" s="5599" t="str">
        <f>cst_wskakunin_owner2_ZIP</f>
        <v/>
      </c>
      <c r="I9" s="5599"/>
      <c r="J9" s="5599"/>
      <c r="R9" s="442"/>
    </row>
    <row r="10" spans="1:18" s="368" customFormat="1" ht="13.5" customHeight="1">
      <c r="A10" s="391"/>
      <c r="C10" s="368" t="s">
        <v>4000</v>
      </c>
      <c r="D10" s="2509" t="s">
        <v>19</v>
      </c>
      <c r="E10" s="2514"/>
      <c r="F10" s="368" t="s">
        <v>3997</v>
      </c>
      <c r="H10" s="5599" t="str">
        <f>cst_wskakunin_owner2__address</f>
        <v/>
      </c>
      <c r="I10" s="5599"/>
      <c r="J10" s="5599"/>
      <c r="K10" s="5599"/>
      <c r="L10" s="5599"/>
      <c r="M10" s="5599"/>
      <c r="N10" s="5599"/>
      <c r="O10" s="5599"/>
      <c r="P10" s="5599"/>
      <c r="Q10" s="5599"/>
      <c r="R10" s="5648"/>
    </row>
    <row r="11" spans="1:18" s="368" customFormat="1" ht="13.5" customHeight="1">
      <c r="A11" s="391"/>
      <c r="C11" s="368" t="s">
        <v>4001</v>
      </c>
      <c r="D11" s="2509" t="s">
        <v>20</v>
      </c>
      <c r="E11" s="2514"/>
      <c r="F11" s="368" t="s">
        <v>3997</v>
      </c>
      <c r="H11" s="5599" t="str">
        <f>cst_wskakunin_owner2_TEL</f>
        <v/>
      </c>
      <c r="I11" s="5599"/>
      <c r="J11" s="5599"/>
      <c r="K11" s="5599"/>
      <c r="L11" s="5599"/>
      <c r="R11" s="442"/>
    </row>
    <row r="12" spans="1:18">
      <c r="A12" s="1299"/>
      <c r="R12" s="207"/>
    </row>
    <row r="13" spans="1:18">
      <c r="A13" s="1299"/>
      <c r="C13" s="368" t="s">
        <v>3995</v>
      </c>
      <c r="D13" s="2517" t="s">
        <v>3996</v>
      </c>
      <c r="E13" s="2514"/>
      <c r="F13" s="368" t="s">
        <v>3997</v>
      </c>
      <c r="G13" s="368"/>
      <c r="H13" s="5599" t="str">
        <f>cst_wskakunin_owner3__space_KANA</f>
        <v/>
      </c>
      <c r="I13" s="5599"/>
      <c r="J13" s="5599"/>
      <c r="K13" s="5599"/>
      <c r="L13" s="5599"/>
      <c r="M13" s="5599"/>
      <c r="N13" s="5599"/>
      <c r="O13" s="5599"/>
      <c r="P13" s="5599"/>
      <c r="Q13" s="5599"/>
      <c r="R13" s="442"/>
    </row>
    <row r="14" spans="1:18">
      <c r="A14" s="1299"/>
      <c r="C14" s="368" t="s">
        <v>3998</v>
      </c>
      <c r="D14" s="2509" t="s">
        <v>4</v>
      </c>
      <c r="E14" s="2514"/>
      <c r="F14" s="368" t="s">
        <v>3997</v>
      </c>
      <c r="G14" s="368"/>
      <c r="H14" s="5599" t="str">
        <f>cst_wskakunin_owner3__space</f>
        <v/>
      </c>
      <c r="I14" s="5599"/>
      <c r="J14" s="5599"/>
      <c r="K14" s="5599"/>
      <c r="L14" s="5599"/>
      <c r="M14" s="5599"/>
      <c r="N14" s="5599"/>
      <c r="O14" s="5599"/>
      <c r="P14" s="5599"/>
      <c r="Q14" s="5599"/>
      <c r="R14" s="442"/>
    </row>
    <row r="15" spans="1:18">
      <c r="A15" s="1299"/>
      <c r="C15" s="368" t="s">
        <v>3999</v>
      </c>
      <c r="D15" s="2509" t="s">
        <v>18</v>
      </c>
      <c r="E15" s="2514"/>
      <c r="F15" s="368" t="s">
        <v>3997</v>
      </c>
      <c r="G15" s="368"/>
      <c r="H15" s="5599" t="str">
        <f>cst_wskakunin_owner3_ZIP</f>
        <v/>
      </c>
      <c r="I15" s="5599"/>
      <c r="J15" s="5599"/>
      <c r="K15" s="368"/>
      <c r="L15" s="368"/>
      <c r="M15" s="368"/>
      <c r="N15" s="368"/>
      <c r="O15" s="368"/>
      <c r="P15" s="368"/>
      <c r="Q15" s="368"/>
      <c r="R15" s="442"/>
    </row>
    <row r="16" spans="1:18">
      <c r="A16" s="1299"/>
      <c r="C16" s="368" t="s">
        <v>4000</v>
      </c>
      <c r="D16" s="2509" t="s">
        <v>19</v>
      </c>
      <c r="E16" s="2514"/>
      <c r="F16" s="368" t="s">
        <v>3997</v>
      </c>
      <c r="G16" s="368"/>
      <c r="H16" s="5599" t="str">
        <f>cst_wskakunin_owner3__address</f>
        <v/>
      </c>
      <c r="I16" s="5599"/>
      <c r="J16" s="5599"/>
      <c r="K16" s="5599"/>
      <c r="L16" s="5599"/>
      <c r="M16" s="5599"/>
      <c r="N16" s="5599"/>
      <c r="O16" s="5599"/>
      <c r="P16" s="5599"/>
      <c r="Q16" s="5599"/>
      <c r="R16" s="5648"/>
    </row>
    <row r="17" spans="1:18">
      <c r="A17" s="1299"/>
      <c r="C17" s="368" t="s">
        <v>4001</v>
      </c>
      <c r="D17" s="2509" t="s">
        <v>20</v>
      </c>
      <c r="E17" s="2514"/>
      <c r="F17" s="368" t="s">
        <v>3997</v>
      </c>
      <c r="G17" s="368"/>
      <c r="H17" s="5599" t="str">
        <f>cst_wskakunin_owner3_TEL</f>
        <v/>
      </c>
      <c r="I17" s="5599"/>
      <c r="J17" s="5599"/>
      <c r="K17" s="5599"/>
      <c r="L17" s="5599"/>
      <c r="M17" s="368"/>
      <c r="N17" s="368"/>
      <c r="O17" s="368"/>
      <c r="P17" s="368"/>
      <c r="Q17" s="368"/>
      <c r="R17" s="442"/>
    </row>
    <row r="18" spans="1:18" ht="6" customHeight="1">
      <c r="A18" s="1300"/>
      <c r="B18" s="1301"/>
      <c r="C18" s="1301"/>
      <c r="D18" s="1301"/>
      <c r="E18" s="1301"/>
      <c r="F18" s="1301"/>
      <c r="G18" s="1301"/>
      <c r="H18" s="1301"/>
      <c r="I18" s="1301"/>
      <c r="J18" s="1301"/>
      <c r="K18" s="1301"/>
      <c r="L18" s="1301"/>
      <c r="M18" s="1301"/>
      <c r="N18" s="1301"/>
      <c r="O18" s="1301"/>
      <c r="P18" s="1301"/>
      <c r="Q18" s="1301"/>
      <c r="R18" s="1302"/>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6"/>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82" customWidth="1"/>
    <col min="2" max="7" width="4.125" style="382" customWidth="1"/>
    <col min="8" max="8" width="4.625" style="382" customWidth="1"/>
    <col min="9" max="18" width="4.125" style="382" customWidth="1"/>
    <col min="19" max="19" width="3.625" style="382" customWidth="1"/>
    <col min="20" max="20" width="3" style="382" customWidth="1"/>
    <col min="21" max="21" width="3.625" style="382" customWidth="1"/>
    <col min="22" max="22" width="2.625" style="382" customWidth="1"/>
    <col min="23" max="23" width="3.625" style="382" customWidth="1"/>
    <col min="24" max="25" width="2.625" style="382" customWidth="1"/>
    <col min="26" max="26" width="9" style="382" customWidth="1"/>
    <col min="27" max="16384" width="9" style="382"/>
  </cols>
  <sheetData>
    <row r="1" spans="1:25" s="368" customFormat="1" ht="17.100000000000001" customHeight="1">
      <c r="A1" s="2438" t="s">
        <v>4259</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row>
    <row r="2" spans="1:25" s="368" customFormat="1" ht="17.100000000000001" customHeight="1"/>
    <row r="3" spans="1:25" s="368" customFormat="1" ht="17.100000000000001" customHeight="1">
      <c r="A3" s="2395" t="s">
        <v>15</v>
      </c>
      <c r="B3" s="2395"/>
      <c r="C3" s="2395"/>
      <c r="D3" s="2395"/>
      <c r="E3" s="2395"/>
      <c r="F3" s="2395"/>
      <c r="G3" s="2395"/>
      <c r="H3" s="2395"/>
      <c r="I3" s="2395"/>
      <c r="J3" s="2395"/>
      <c r="K3" s="2395"/>
      <c r="L3" s="2395"/>
      <c r="M3" s="2395"/>
      <c r="N3" s="2395"/>
      <c r="O3" s="2395"/>
      <c r="P3" s="2395"/>
      <c r="Q3" s="2395"/>
      <c r="R3" s="2395"/>
      <c r="S3" s="2395"/>
      <c r="T3" s="2395"/>
      <c r="U3" s="2395"/>
      <c r="V3" s="2395"/>
      <c r="W3" s="2395"/>
      <c r="X3" s="2395"/>
      <c r="Y3" s="2395"/>
    </row>
    <row r="4" spans="1:25" s="368" customFormat="1" ht="17.100000000000001" customHeight="1">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s="368" customFormat="1" ht="35.25" customHeight="1">
      <c r="A5" s="5587" t="s">
        <v>4260</v>
      </c>
      <c r="B5" s="5587"/>
      <c r="C5" s="5587"/>
      <c r="D5" s="5587"/>
      <c r="E5" s="5587"/>
      <c r="F5" s="5587"/>
      <c r="G5" s="5587"/>
      <c r="H5" s="5587"/>
      <c r="I5" s="5587"/>
      <c r="J5" s="5587"/>
      <c r="K5" s="5587"/>
      <c r="L5" s="5587"/>
      <c r="M5" s="5587"/>
      <c r="N5" s="5587"/>
      <c r="O5" s="5587"/>
      <c r="P5" s="5587"/>
      <c r="Q5" s="5587"/>
      <c r="R5" s="5587"/>
      <c r="S5" s="5587"/>
      <c r="T5" s="5587"/>
      <c r="U5" s="5587"/>
      <c r="V5" s="5587"/>
      <c r="W5" s="5587"/>
      <c r="X5" s="5587"/>
      <c r="Y5" s="5587"/>
    </row>
    <row r="6" spans="1:25" s="368" customFormat="1" ht="17.100000000000001" customHeight="1"/>
    <row r="7" spans="1:25" s="368" customFormat="1" ht="17.100000000000001" customHeight="1">
      <c r="R7" s="2798"/>
      <c r="S7" s="2798"/>
      <c r="T7" s="376" t="s">
        <v>477</v>
      </c>
      <c r="U7" s="1254"/>
      <c r="V7" s="376" t="s">
        <v>5</v>
      </c>
      <c r="W7" s="1254"/>
      <c r="X7" s="376" t="s">
        <v>478</v>
      </c>
    </row>
    <row r="8" spans="1:25" s="368" customFormat="1" ht="17.100000000000001" customHeight="1"/>
    <row r="9" spans="1:25" s="368" customFormat="1" ht="17.100000000000001" customHeight="1">
      <c r="B9" s="368" t="s">
        <v>3654</v>
      </c>
    </row>
    <row r="10" spans="1:25" s="368" customFormat="1" ht="17.100000000000001" customHeight="1"/>
    <row r="11" spans="1:25" s="368" customFormat="1" ht="17.100000000000001" customHeight="1">
      <c r="J11" s="383" t="s">
        <v>4134</v>
      </c>
      <c r="K11" s="383"/>
      <c r="L11" s="383"/>
      <c r="M11" s="383"/>
      <c r="N11" s="383"/>
      <c r="O11" s="2880" t="str">
        <f>cst_wskakunin_owner1__address</f>
        <v/>
      </c>
      <c r="P11" s="2880"/>
      <c r="Q11" s="2880"/>
      <c r="R11" s="2880"/>
      <c r="S11" s="2880"/>
      <c r="T11" s="2880"/>
      <c r="U11" s="2880"/>
      <c r="V11" s="2880"/>
      <c r="W11" s="2880"/>
      <c r="X11" s="2880"/>
    </row>
    <row r="12" spans="1:25" s="368" customFormat="1" ht="17.100000000000001" customHeight="1">
      <c r="J12" s="383" t="s">
        <v>3603</v>
      </c>
      <c r="K12" s="383"/>
      <c r="L12" s="383"/>
      <c r="M12" s="383"/>
      <c r="N12" s="383"/>
      <c r="O12" s="2880"/>
      <c r="P12" s="2880"/>
      <c r="Q12" s="2880"/>
      <c r="R12" s="2880"/>
      <c r="S12" s="2880"/>
      <c r="T12" s="2880"/>
      <c r="U12" s="2880"/>
      <c r="V12" s="2880"/>
      <c r="W12" s="2880"/>
      <c r="X12" s="2880"/>
    </row>
    <row r="13" spans="1:25" s="368" customFormat="1" ht="17.100000000000001" customHeight="1">
      <c r="J13" s="383" t="s">
        <v>4135</v>
      </c>
      <c r="K13" s="383"/>
      <c r="L13" s="383"/>
      <c r="M13" s="383"/>
      <c r="N13" s="383"/>
      <c r="O13" s="2880" t="str">
        <f>cst_wskakunin_owner1__space3</f>
        <v/>
      </c>
      <c r="P13" s="2880"/>
      <c r="Q13" s="2880"/>
      <c r="R13" s="2880"/>
      <c r="S13" s="2880"/>
      <c r="T13" s="2880"/>
      <c r="U13" s="2880"/>
      <c r="V13" s="2880"/>
      <c r="W13" s="2880"/>
      <c r="X13" s="2880"/>
    </row>
    <row r="14" spans="1:25" s="368" customFormat="1" ht="17.100000000000001" customHeight="1">
      <c r="J14" s="383" t="s">
        <v>3113</v>
      </c>
      <c r="K14" s="383"/>
      <c r="L14" s="383"/>
      <c r="M14" s="383"/>
      <c r="N14" s="1324"/>
      <c r="O14" s="2880"/>
      <c r="P14" s="2880"/>
      <c r="Q14" s="2880"/>
      <c r="R14" s="2880"/>
      <c r="S14" s="2880"/>
      <c r="T14" s="2880"/>
      <c r="U14" s="2880"/>
      <c r="V14" s="2880"/>
      <c r="W14" s="2880"/>
      <c r="X14" s="2880"/>
    </row>
    <row r="15" spans="1:25" s="368" customFormat="1" ht="16.5" customHeight="1">
      <c r="J15" s="383"/>
      <c r="K15" s="383"/>
      <c r="L15" s="383"/>
      <c r="M15" s="383"/>
      <c r="N15" s="1324"/>
      <c r="O15" s="1324"/>
      <c r="P15" s="1324"/>
      <c r="Q15" s="1324"/>
      <c r="R15" s="1324"/>
      <c r="S15" s="1324"/>
      <c r="T15" s="1324"/>
      <c r="U15" s="1324"/>
      <c r="V15" s="1324"/>
      <c r="W15" s="1324"/>
      <c r="X15" s="1324"/>
    </row>
    <row r="16" spans="1:25" s="368" customFormat="1" ht="17.100000000000001" customHeight="1">
      <c r="J16" s="383" t="s">
        <v>4136</v>
      </c>
      <c r="K16" s="383"/>
      <c r="L16" s="383"/>
      <c r="M16" s="383"/>
      <c r="N16" s="1324"/>
      <c r="O16" s="5680" t="str">
        <f>cst_wskakunin_sekkei1_JIMU_NAME&amp;IF(cst_wskakunin_sekkei1_NAME="",""," "&amp;CHAR(10)&amp;cst_wskakunin_sekkei1_NAME)</f>
        <v/>
      </c>
      <c r="P16" s="5680"/>
      <c r="Q16" s="5680"/>
      <c r="R16" s="5680"/>
      <c r="S16" s="5680"/>
      <c r="T16" s="5680"/>
      <c r="U16" s="5680"/>
      <c r="V16" s="5680"/>
      <c r="W16" s="5680"/>
      <c r="X16" s="5680"/>
    </row>
    <row r="17" spans="1:24" s="368" customFormat="1" ht="17.100000000000001" customHeight="1">
      <c r="J17" s="383"/>
      <c r="K17" s="383"/>
      <c r="L17" s="383"/>
      <c r="M17" s="383"/>
      <c r="N17" s="1324"/>
      <c r="O17" s="5680"/>
      <c r="P17" s="5680"/>
      <c r="Q17" s="5680"/>
      <c r="R17" s="5680"/>
      <c r="S17" s="5680"/>
      <c r="T17" s="5680"/>
      <c r="U17" s="5680"/>
      <c r="V17" s="5680"/>
      <c r="W17" s="5680"/>
      <c r="X17" s="5680"/>
    </row>
    <row r="18" spans="1:24" s="368" customFormat="1" ht="17.100000000000001" customHeight="1">
      <c r="N18" s="1127"/>
      <c r="O18" s="1303"/>
      <c r="P18" s="1303"/>
      <c r="Q18" s="1303"/>
      <c r="R18" s="1303"/>
      <c r="S18" s="1303"/>
      <c r="T18" s="1303"/>
      <c r="U18" s="1303"/>
      <c r="V18" s="1303"/>
      <c r="W18" s="1303"/>
      <c r="X18" s="1303"/>
    </row>
    <row r="19" spans="1:24" s="368" customFormat="1" ht="17.100000000000001" customHeight="1">
      <c r="A19" s="368" t="s">
        <v>4261</v>
      </c>
    </row>
    <row r="20" spans="1:24" s="368" customFormat="1" ht="17.100000000000001" customHeight="1">
      <c r="A20" s="368" t="s">
        <v>4262</v>
      </c>
    </row>
    <row r="21" spans="1:24" s="368" customFormat="1" ht="17.100000000000001" customHeight="1">
      <c r="A21" s="368" t="s">
        <v>4139</v>
      </c>
    </row>
    <row r="22" spans="1:24" s="368" customFormat="1" ht="17.100000000000001" customHeight="1"/>
    <row r="23" spans="1:24" s="368" customFormat="1" ht="17.100000000000001" customHeight="1">
      <c r="A23" s="368" t="s">
        <v>4263</v>
      </c>
    </row>
    <row r="24" spans="1:24" s="368" customFormat="1" ht="17.100000000000001" customHeight="1">
      <c r="A24" s="368" t="s">
        <v>4264</v>
      </c>
      <c r="H24" s="377" t="s">
        <v>6</v>
      </c>
      <c r="I24" s="2798"/>
      <c r="J24" s="2798"/>
      <c r="K24" s="2798"/>
      <c r="L24" s="2798"/>
      <c r="M24" s="2798"/>
      <c r="N24" s="376" t="s">
        <v>7</v>
      </c>
    </row>
    <row r="25" spans="1:24" s="368" customFormat="1" ht="17.100000000000001" customHeight="1">
      <c r="A25" s="368" t="s">
        <v>4265</v>
      </c>
      <c r="H25" s="5668"/>
      <c r="I25" s="5668"/>
      <c r="J25" s="376" t="s">
        <v>477</v>
      </c>
      <c r="K25" s="1304"/>
      <c r="L25" s="376" t="s">
        <v>5</v>
      </c>
      <c r="M25" s="1304"/>
      <c r="N25" s="376" t="s">
        <v>478</v>
      </c>
    </row>
    <row r="26" spans="1:24" s="368" customFormat="1" ht="17.100000000000001" customHeight="1">
      <c r="A26" s="368" t="s">
        <v>4266</v>
      </c>
      <c r="H26" s="2883" t="str">
        <f ca="1">cst_Pre_Corp__SHINSEI&amp;"　"&amp;cst_Pre_Daihyou__SHINSEI</f>
        <v>一般財団法人 さいたま住宅検査センター　理事長　福 島  克 季</v>
      </c>
      <c r="I26" s="2883"/>
      <c r="J26" s="2883"/>
      <c r="K26" s="2883"/>
      <c r="L26" s="2883"/>
      <c r="M26" s="2883"/>
      <c r="N26" s="2883"/>
      <c r="O26" s="2883"/>
      <c r="P26" s="2883"/>
      <c r="Q26" s="2883"/>
      <c r="R26" s="2883"/>
      <c r="S26" s="2883"/>
      <c r="T26" s="2883"/>
      <c r="U26" s="2883"/>
      <c r="V26" s="2883"/>
      <c r="W26" s="2883"/>
      <c r="X26" s="2883"/>
    </row>
    <row r="27" spans="1:24" s="368" customFormat="1" ht="17.100000000000001" customHeight="1">
      <c r="A27" s="368" t="s">
        <v>4267</v>
      </c>
    </row>
    <row r="28" spans="1:24" s="368" customFormat="1" ht="17.100000000000001" customHeight="1">
      <c r="B28" s="1287" t="s">
        <v>139</v>
      </c>
      <c r="C28" s="368" t="s">
        <v>1395</v>
      </c>
    </row>
    <row r="29" spans="1:24" s="368" customFormat="1" ht="17.100000000000001" customHeight="1">
      <c r="B29" s="1287" t="s">
        <v>139</v>
      </c>
      <c r="C29" s="368" t="s">
        <v>4268</v>
      </c>
    </row>
    <row r="30" spans="1:24" s="368" customFormat="1" ht="17.100000000000001" customHeight="1">
      <c r="B30" s="1287" t="s">
        <v>139</v>
      </c>
      <c r="C30" s="368" t="s">
        <v>4269</v>
      </c>
    </row>
    <row r="31" spans="1:24" s="368" customFormat="1" ht="17.100000000000001" customHeight="1">
      <c r="A31" s="368" t="s">
        <v>4270</v>
      </c>
      <c r="B31" s="1136"/>
      <c r="F31" s="5681"/>
      <c r="G31" s="5681"/>
      <c r="H31" s="5681"/>
      <c r="I31" s="5681"/>
      <c r="J31" s="5681"/>
      <c r="K31" s="5681"/>
      <c r="L31" s="5681"/>
      <c r="M31" s="5681"/>
      <c r="N31" s="5681"/>
      <c r="O31" s="5681"/>
      <c r="P31" s="5681"/>
      <c r="Q31" s="5681"/>
      <c r="R31" s="5681"/>
      <c r="S31" s="5681"/>
      <c r="T31" s="5681"/>
      <c r="U31" s="5681"/>
      <c r="V31" s="5681"/>
      <c r="W31" s="5681"/>
      <c r="X31" s="5681"/>
    </row>
    <row r="32" spans="1:24" s="368" customFormat="1" ht="17.100000000000001" customHeight="1">
      <c r="F32" s="5681"/>
      <c r="G32" s="5681"/>
      <c r="H32" s="5681"/>
      <c r="I32" s="5681"/>
      <c r="J32" s="5681"/>
      <c r="K32" s="5681"/>
      <c r="L32" s="5681"/>
      <c r="M32" s="5681"/>
      <c r="N32" s="5681"/>
      <c r="O32" s="5681"/>
      <c r="P32" s="5681"/>
      <c r="Q32" s="5681"/>
      <c r="R32" s="5681"/>
      <c r="S32" s="5681"/>
      <c r="T32" s="5681"/>
      <c r="U32" s="5681"/>
      <c r="V32" s="5681"/>
      <c r="W32" s="5681"/>
      <c r="X32" s="5681"/>
    </row>
    <row r="33" spans="1:25" s="368" customFormat="1" ht="17.100000000000001" customHeight="1">
      <c r="A33" s="368" t="s">
        <v>3990</v>
      </c>
    </row>
    <row r="34" spans="1:25" s="368" customFormat="1" ht="17.100000000000001" customHeight="1">
      <c r="A34" s="389" t="s">
        <v>4140</v>
      </c>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3"/>
    </row>
    <row r="35" spans="1:25" s="368" customFormat="1" ht="17.100000000000001" customHeight="1">
      <c r="A35" s="391"/>
      <c r="B35" s="368" t="s">
        <v>4141</v>
      </c>
      <c r="Y35" s="442"/>
    </row>
    <row r="36" spans="1:25" s="368" customFormat="1" ht="17.100000000000001" customHeight="1">
      <c r="A36" s="391"/>
      <c r="Y36" s="442"/>
    </row>
    <row r="37" spans="1:25" s="368" customFormat="1" ht="17.100000000000001" customHeight="1">
      <c r="A37" s="391"/>
      <c r="Y37" s="442"/>
    </row>
    <row r="38" spans="1:25" s="368" customFormat="1" ht="17.100000000000001" customHeight="1">
      <c r="A38" s="391"/>
      <c r="Y38" s="442"/>
    </row>
    <row r="39" spans="1:25" s="368" customFormat="1" ht="17.100000000000001" customHeight="1">
      <c r="A39" s="391"/>
      <c r="Y39" s="442"/>
    </row>
    <row r="40" spans="1:25" s="368" customFormat="1" ht="17.100000000000001" customHeight="1">
      <c r="A40" s="391"/>
      <c r="Y40" s="442"/>
    </row>
    <row r="41" spans="1:25" s="368" customFormat="1" ht="27" customHeight="1">
      <c r="A41" s="1255" t="s">
        <v>3643</v>
      </c>
      <c r="B41" s="468"/>
      <c r="C41" s="468"/>
      <c r="D41" s="468"/>
      <c r="E41" s="468"/>
      <c r="F41" s="468"/>
      <c r="G41" s="468"/>
      <c r="H41" s="469"/>
      <c r="I41" s="468" t="s">
        <v>4142</v>
      </c>
      <c r="J41" s="468"/>
      <c r="K41" s="468"/>
      <c r="L41" s="468"/>
      <c r="M41" s="468"/>
      <c r="N41" s="468"/>
      <c r="O41" s="468"/>
      <c r="P41" s="469"/>
      <c r="Q41" s="468" t="s">
        <v>4143</v>
      </c>
      <c r="R41" s="468"/>
      <c r="S41" s="468"/>
      <c r="T41" s="468"/>
      <c r="U41" s="468"/>
      <c r="V41" s="468"/>
      <c r="W41" s="468"/>
      <c r="X41" s="468"/>
      <c r="Y41" s="469"/>
    </row>
    <row r="42" spans="1:25" s="368" customFormat="1" ht="27" customHeight="1">
      <c r="A42" s="391"/>
      <c r="H42" s="442"/>
      <c r="P42" s="442"/>
      <c r="Q42" s="5643"/>
      <c r="R42" s="5645"/>
      <c r="S42" s="5645"/>
      <c r="T42" s="5645" t="s">
        <v>477</v>
      </c>
      <c r="U42" s="5645"/>
      <c r="V42" s="5645" t="s">
        <v>5</v>
      </c>
      <c r="W42" s="5645"/>
      <c r="X42" s="5645" t="s">
        <v>478</v>
      </c>
      <c r="Y42" s="5641"/>
    </row>
    <row r="43" spans="1:25" s="368" customFormat="1" ht="27" customHeight="1">
      <c r="A43" s="391"/>
      <c r="H43" s="442"/>
      <c r="P43" s="442"/>
      <c r="Q43" s="5644"/>
      <c r="R43" s="5646"/>
      <c r="S43" s="5646"/>
      <c r="T43" s="5646"/>
      <c r="U43" s="5646"/>
      <c r="V43" s="5646"/>
      <c r="W43" s="5646"/>
      <c r="X43" s="5646"/>
      <c r="Y43" s="5642"/>
    </row>
    <row r="44" spans="1:25" s="368" customFormat="1" ht="27" customHeight="1">
      <c r="A44" s="391"/>
      <c r="H44" s="442"/>
      <c r="P44" s="442"/>
      <c r="Q44" s="5643" t="s">
        <v>4144</v>
      </c>
      <c r="R44" s="5645"/>
      <c r="S44" s="5645"/>
      <c r="T44" s="5645"/>
      <c r="U44" s="5645"/>
      <c r="V44" s="5645"/>
      <c r="W44" s="5645"/>
      <c r="X44" s="5645" t="s">
        <v>7</v>
      </c>
      <c r="Y44" s="5641"/>
    </row>
    <row r="45" spans="1:25" s="368" customFormat="1" ht="27" customHeight="1">
      <c r="A45" s="391"/>
      <c r="H45" s="442"/>
      <c r="P45" s="442"/>
      <c r="Q45" s="5644"/>
      <c r="R45" s="5646"/>
      <c r="S45" s="5646"/>
      <c r="T45" s="5646"/>
      <c r="U45" s="5646"/>
      <c r="V45" s="5646"/>
      <c r="W45" s="5646"/>
      <c r="X45" s="5646"/>
      <c r="Y45" s="5642"/>
    </row>
    <row r="46" spans="1:25" s="368" customFormat="1" ht="27" customHeight="1">
      <c r="A46" s="1256" t="s">
        <v>3957</v>
      </c>
      <c r="B46" s="1257"/>
      <c r="C46" s="1257"/>
      <c r="D46" s="1257"/>
      <c r="E46" s="1257"/>
      <c r="F46" s="1257"/>
      <c r="G46" s="1257"/>
      <c r="H46" s="1258"/>
      <c r="I46" s="370"/>
      <c r="J46" s="370"/>
      <c r="K46" s="370"/>
      <c r="L46" s="370"/>
      <c r="M46" s="370"/>
      <c r="N46" s="370"/>
      <c r="O46" s="370"/>
      <c r="P46" s="443"/>
      <c r="Q46" s="446" t="s">
        <v>3957</v>
      </c>
      <c r="R46" s="446"/>
      <c r="S46" s="370"/>
      <c r="T46" s="370"/>
      <c r="U46" s="370"/>
      <c r="V46" s="370"/>
      <c r="W46" s="370"/>
      <c r="X46" s="370"/>
      <c r="Y46" s="443"/>
    </row>
    <row r="47" spans="1:25" s="459" customFormat="1" ht="18.75" customHeight="1">
      <c r="A47" s="459" t="s">
        <v>3030</v>
      </c>
    </row>
    <row r="48" spans="1:25" s="459" customFormat="1" ht="18.75" customHeight="1">
      <c r="A48" s="459" t="s">
        <v>4271</v>
      </c>
    </row>
    <row r="49" spans="1:1" s="459" customFormat="1" ht="18.75" customHeight="1">
      <c r="A49" s="459" t="s">
        <v>4272</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6"/>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33" customWidth="1"/>
    <col min="2" max="5" width="4.125" style="1233" customWidth="1"/>
    <col min="6" max="19" width="3.625" style="1233" customWidth="1"/>
    <col min="20" max="20" width="3" style="1233" customWidth="1"/>
    <col min="21" max="21" width="3.625" style="1233" customWidth="1"/>
    <col min="22" max="22" width="2.625" style="1233" customWidth="1"/>
    <col min="23" max="23" width="3.625" style="1233" customWidth="1"/>
    <col min="24" max="25" width="2.625" style="1233" customWidth="1"/>
    <col min="26" max="26" width="9" style="1233" customWidth="1"/>
    <col min="27" max="16384" width="9" style="1233"/>
  </cols>
  <sheetData>
    <row r="1" spans="1:25" s="1251" customFormat="1" ht="18.75" customHeight="1">
      <c r="A1" s="4762"/>
      <c r="B1" s="5691"/>
      <c r="C1" s="5691"/>
      <c r="D1" s="5691"/>
      <c r="E1" s="5691"/>
      <c r="F1" s="5691"/>
      <c r="G1" s="5691"/>
      <c r="H1" s="5691"/>
      <c r="I1" s="5691"/>
      <c r="J1" s="5691"/>
      <c r="K1" s="5691"/>
      <c r="L1" s="5691"/>
      <c r="M1" s="5691"/>
      <c r="N1" s="5691"/>
      <c r="O1" s="5691"/>
      <c r="P1" s="5691"/>
      <c r="Q1" s="5691"/>
      <c r="R1" s="5691"/>
      <c r="S1" s="5691"/>
      <c r="T1" s="5691"/>
      <c r="U1" s="5691"/>
      <c r="V1" s="5691"/>
      <c r="W1" s="5691"/>
      <c r="X1" s="5691"/>
      <c r="Y1" s="5691"/>
    </row>
    <row r="2" spans="1:25" s="1251" customFormat="1" ht="18.75" customHeight="1">
      <c r="A2" s="1326"/>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row>
    <row r="3" spans="1:25" s="1251" customFormat="1" ht="27" customHeight="1">
      <c r="A3" s="5692" t="s">
        <v>4440</v>
      </c>
      <c r="B3" s="5692"/>
      <c r="C3" s="5692"/>
      <c r="D3" s="5692"/>
      <c r="E3" s="5692"/>
      <c r="F3" s="5692"/>
      <c r="G3" s="5692"/>
      <c r="H3" s="5692"/>
      <c r="I3" s="5692"/>
      <c r="J3" s="5692"/>
      <c r="K3" s="5692"/>
      <c r="L3" s="5692"/>
      <c r="M3" s="5692"/>
      <c r="N3" s="5692"/>
      <c r="O3" s="5692"/>
      <c r="P3" s="5692"/>
      <c r="Q3" s="5692"/>
      <c r="R3" s="5692"/>
      <c r="S3" s="5692"/>
      <c r="T3" s="5692"/>
      <c r="U3" s="5692"/>
      <c r="V3" s="5692"/>
      <c r="W3" s="5692"/>
      <c r="X3" s="5692"/>
      <c r="Y3" s="5692"/>
    </row>
    <row r="4" spans="1:25" s="1251" customFormat="1" ht="18.75" customHeight="1"/>
    <row r="5" spans="1:25" s="1251" customFormat="1" ht="18.75" customHeight="1">
      <c r="A5" s="2488" t="s">
        <v>15</v>
      </c>
      <c r="B5" s="2488"/>
      <c r="C5" s="2488"/>
      <c r="D5" s="2488"/>
      <c r="E5" s="2488"/>
      <c r="F5" s="2488"/>
      <c r="G5" s="2488"/>
      <c r="H5" s="2488"/>
      <c r="I5" s="2488"/>
      <c r="J5" s="2488"/>
      <c r="K5" s="2488"/>
      <c r="L5" s="2488"/>
      <c r="M5" s="2488"/>
      <c r="N5" s="2488"/>
      <c r="O5" s="2488"/>
      <c r="P5" s="2488"/>
      <c r="Q5" s="2488"/>
      <c r="R5" s="2488"/>
      <c r="S5" s="2488"/>
      <c r="T5" s="2488"/>
      <c r="U5" s="2488"/>
      <c r="V5" s="2488"/>
      <c r="W5" s="2488"/>
      <c r="X5" s="2488"/>
      <c r="Y5" s="2488"/>
    </row>
    <row r="6" spans="1:25" s="1251" customFormat="1" ht="18.75" customHeight="1"/>
    <row r="7" spans="1:25" s="1251" customFormat="1" ht="18.75" customHeight="1">
      <c r="R7" s="5522"/>
      <c r="S7" s="5522"/>
      <c r="T7" s="1326" t="s">
        <v>477</v>
      </c>
      <c r="U7" s="1327"/>
      <c r="V7" s="1326" t="s">
        <v>5</v>
      </c>
      <c r="W7" s="1327"/>
      <c r="X7" s="1326" t="s">
        <v>478</v>
      </c>
    </row>
    <row r="8" spans="1:25" s="1251" customFormat="1" ht="18.75" customHeight="1"/>
    <row r="9" spans="1:25" s="1251" customFormat="1" ht="18.75" customHeight="1">
      <c r="A9" s="1251" t="s">
        <v>3601</v>
      </c>
    </row>
    <row r="10" spans="1:25" s="1251" customFormat="1" ht="18.75" customHeight="1"/>
    <row r="11" spans="1:25" s="1251" customFormat="1" ht="18.75" customHeight="1">
      <c r="O11" s="1328"/>
    </row>
    <row r="12" spans="1:25" s="1251" customFormat="1" ht="18.75" customHeight="1">
      <c r="L12" s="1329" t="s">
        <v>4441</v>
      </c>
      <c r="O12" s="5693" t="str">
        <f>cst_wskakunin_owner1__space3</f>
        <v/>
      </c>
      <c r="P12" s="5693"/>
      <c r="Q12" s="5693"/>
      <c r="R12" s="5693"/>
      <c r="S12" s="5693"/>
      <c r="T12" s="5693"/>
      <c r="U12" s="5693"/>
      <c r="V12" s="5693"/>
      <c r="W12" s="5693"/>
      <c r="X12" s="5693"/>
    </row>
    <row r="13" spans="1:25" s="1251" customFormat="1" ht="18.75" customHeight="1">
      <c r="L13" s="1330"/>
      <c r="N13" s="1331"/>
      <c r="O13" s="5693"/>
      <c r="P13" s="5693"/>
      <c r="Q13" s="5693"/>
      <c r="R13" s="5693"/>
      <c r="S13" s="5693"/>
      <c r="T13" s="5693"/>
      <c r="U13" s="5693"/>
      <c r="V13" s="5693"/>
      <c r="W13" s="5693"/>
      <c r="X13" s="5693"/>
    </row>
    <row r="14" spans="1:25" s="1251" customFormat="1" ht="18.75" customHeight="1">
      <c r="N14" s="1331"/>
      <c r="O14" s="1331"/>
      <c r="P14" s="1331"/>
      <c r="Q14" s="1331"/>
      <c r="R14" s="1331"/>
      <c r="S14" s="1331"/>
      <c r="T14" s="1331"/>
      <c r="U14" s="1331"/>
      <c r="V14" s="1331"/>
      <c r="W14" s="1331"/>
      <c r="X14" s="1331"/>
    </row>
    <row r="15" spans="1:25" s="1251" customFormat="1" ht="18.75" customHeight="1">
      <c r="A15" s="1251" t="s">
        <v>4442</v>
      </c>
    </row>
    <row r="16" spans="1:25" s="1251" customFormat="1" ht="18.75" customHeight="1">
      <c r="A16" s="1251" t="s">
        <v>4443</v>
      </c>
    </row>
    <row r="17" spans="1:25" s="1251" customFormat="1" ht="18.75" customHeight="1"/>
    <row r="18" spans="1:25" s="1251" customFormat="1" ht="18.75" customHeight="1">
      <c r="A18" s="1332" t="s">
        <v>4444</v>
      </c>
      <c r="B18" s="1333"/>
      <c r="C18" s="1333"/>
      <c r="D18" s="1333"/>
      <c r="E18" s="1333"/>
      <c r="F18" s="1333"/>
      <c r="G18" s="1333"/>
      <c r="H18" s="1333"/>
      <c r="I18" s="5682" t="str">
        <f>cst_wskakunin_BUILD_NAME</f>
        <v>eigyouテスト</v>
      </c>
      <c r="J18" s="5683"/>
      <c r="K18" s="5683"/>
      <c r="L18" s="5683"/>
      <c r="M18" s="5683"/>
      <c r="N18" s="5683"/>
      <c r="O18" s="5683"/>
      <c r="P18" s="5683"/>
      <c r="Q18" s="5683"/>
      <c r="R18" s="5683"/>
      <c r="S18" s="5683"/>
      <c r="T18" s="5683"/>
      <c r="U18" s="5683"/>
      <c r="V18" s="5683"/>
      <c r="W18" s="5683"/>
      <c r="X18" s="5683"/>
      <c r="Y18" s="5684"/>
    </row>
    <row r="19" spans="1:25" s="1251" customFormat="1" ht="18.75" customHeight="1">
      <c r="A19" s="1332" t="s">
        <v>4445</v>
      </c>
      <c r="B19" s="1333"/>
      <c r="C19" s="1333"/>
      <c r="D19" s="1333"/>
      <c r="E19" s="1333"/>
      <c r="F19" s="1333"/>
      <c r="G19" s="1333"/>
      <c r="H19" s="1333"/>
      <c r="I19" s="5682" t="str">
        <f>cst_wskakunin_BUILD__address</f>
        <v>埼玉県さいたま市浦和区仲町</v>
      </c>
      <c r="J19" s="5683"/>
      <c r="K19" s="5683"/>
      <c r="L19" s="5683"/>
      <c r="M19" s="5683"/>
      <c r="N19" s="5683"/>
      <c r="O19" s="5683"/>
      <c r="P19" s="5683"/>
      <c r="Q19" s="5683"/>
      <c r="R19" s="5683"/>
      <c r="S19" s="5683"/>
      <c r="T19" s="5683"/>
      <c r="U19" s="5683"/>
      <c r="V19" s="5683"/>
      <c r="W19" s="5683"/>
      <c r="X19" s="5683"/>
      <c r="Y19" s="5684"/>
    </row>
    <row r="20" spans="1:25" s="1251" customFormat="1" ht="18.75" customHeight="1">
      <c r="A20" s="1332" t="s">
        <v>4446</v>
      </c>
      <c r="B20" s="1333"/>
      <c r="C20" s="1333"/>
      <c r="D20" s="1333"/>
      <c r="E20" s="1333"/>
      <c r="F20" s="1333"/>
      <c r="G20" s="1333"/>
      <c r="H20" s="1333"/>
      <c r="I20" s="5685"/>
      <c r="J20" s="5686"/>
      <c r="K20" s="5686"/>
      <c r="L20" s="5686"/>
      <c r="M20" s="5686"/>
      <c r="N20" s="5686"/>
      <c r="O20" s="5686"/>
      <c r="P20" s="5686"/>
      <c r="Q20" s="5686"/>
      <c r="R20" s="5686"/>
      <c r="S20" s="5686"/>
      <c r="T20" s="5686"/>
      <c r="U20" s="5686"/>
      <c r="V20" s="5686"/>
      <c r="W20" s="5686"/>
      <c r="X20" s="5686"/>
      <c r="Y20" s="5687"/>
    </row>
    <row r="21" spans="1:25" s="1251" customFormat="1" ht="18.75" customHeight="1">
      <c r="A21" s="1332" t="s">
        <v>4447</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4"/>
    </row>
    <row r="22" spans="1:25" s="1251" customFormat="1" ht="9" customHeight="1">
      <c r="A22" s="1335"/>
      <c r="Y22" s="1336"/>
    </row>
    <row r="23" spans="1:25" s="1251" customFormat="1" ht="18.75" customHeight="1">
      <c r="A23" s="1335"/>
      <c r="B23" s="1337" t="s">
        <v>139</v>
      </c>
      <c r="C23" s="1251" t="s">
        <v>3304</v>
      </c>
      <c r="D23" s="1251" t="s">
        <v>4448</v>
      </c>
      <c r="Y23" s="1336"/>
    </row>
    <row r="24" spans="1:25" s="1251" customFormat="1" ht="9" customHeight="1">
      <c r="A24" s="1335"/>
      <c r="B24" s="1338"/>
      <c r="Y24" s="1336"/>
    </row>
    <row r="25" spans="1:25" s="1251" customFormat="1" ht="18.75" customHeight="1">
      <c r="A25" s="1335"/>
      <c r="B25" s="1337" t="s">
        <v>139</v>
      </c>
      <c r="C25" s="1251" t="s">
        <v>3305</v>
      </c>
      <c r="D25" s="1251" t="s">
        <v>4449</v>
      </c>
      <c r="Y25" s="1336"/>
    </row>
    <row r="26" spans="1:25" s="1251" customFormat="1" ht="9" customHeight="1">
      <c r="A26" s="1335"/>
      <c r="B26" s="1338"/>
      <c r="H26" s="2488"/>
      <c r="I26" s="2488"/>
      <c r="Y26" s="1336"/>
    </row>
    <row r="27" spans="1:25" s="1251" customFormat="1" ht="18.75" customHeight="1">
      <c r="A27" s="1335"/>
      <c r="B27" s="1337" t="s">
        <v>139</v>
      </c>
      <c r="C27" s="1251" t="s">
        <v>3306</v>
      </c>
      <c r="D27" s="1251" t="s">
        <v>4450</v>
      </c>
      <c r="Y27" s="1336"/>
    </row>
    <row r="28" spans="1:25" s="1251" customFormat="1" ht="9" customHeight="1">
      <c r="A28" s="1335"/>
      <c r="Y28" s="1336"/>
    </row>
    <row r="29" spans="1:25" s="1251" customFormat="1" ht="18.75" customHeight="1">
      <c r="A29" s="1332" t="s">
        <v>4451</v>
      </c>
      <c r="B29" s="1333"/>
      <c r="C29" s="1333"/>
      <c r="D29" s="1339"/>
      <c r="E29" s="1333"/>
      <c r="F29" s="1333"/>
      <c r="G29" s="1333"/>
      <c r="H29" s="1333"/>
      <c r="I29" s="1333"/>
      <c r="J29" s="1333"/>
      <c r="K29" s="1333"/>
      <c r="L29" s="1333"/>
      <c r="M29" s="1333"/>
      <c r="N29" s="1333"/>
      <c r="O29" s="1333"/>
      <c r="P29" s="1333"/>
      <c r="Q29" s="1333"/>
      <c r="R29" s="1333"/>
      <c r="S29" s="1333"/>
      <c r="T29" s="1333"/>
      <c r="U29" s="1333"/>
      <c r="V29" s="1333"/>
      <c r="W29" s="1333"/>
      <c r="X29" s="1333"/>
      <c r="Y29" s="1334"/>
    </row>
    <row r="30" spans="1:25" s="1251" customFormat="1" ht="18.75" customHeight="1">
      <c r="A30" s="1335"/>
      <c r="D30" s="1338"/>
      <c r="Y30" s="1336"/>
    </row>
    <row r="31" spans="1:25" s="1251" customFormat="1" ht="18.75" customHeight="1">
      <c r="A31" s="1335"/>
      <c r="D31" s="1338"/>
      <c r="Y31" s="1336"/>
    </row>
    <row r="32" spans="1:25" s="1251" customFormat="1" ht="18.75" customHeight="1">
      <c r="A32" s="1335"/>
      <c r="D32" s="1338"/>
      <c r="Y32" s="1336"/>
    </row>
    <row r="33" spans="1:25" s="1251" customFormat="1" ht="18.75" customHeight="1">
      <c r="A33" s="1335"/>
      <c r="D33" s="1338"/>
      <c r="Y33" s="1336"/>
    </row>
    <row r="34" spans="1:25" s="1251" customFormat="1" ht="18.75" customHeight="1">
      <c r="A34" s="1335"/>
      <c r="Y34" s="1336"/>
    </row>
    <row r="35" spans="1:25" s="1251" customFormat="1" ht="18.75" customHeight="1">
      <c r="A35" s="1340" t="s">
        <v>3030</v>
      </c>
      <c r="B35" s="1341"/>
      <c r="C35" s="1341"/>
      <c r="D35" s="1341"/>
      <c r="E35" s="1341"/>
      <c r="F35" s="1341"/>
      <c r="G35" s="1341"/>
      <c r="H35" s="1341"/>
      <c r="I35" s="1341"/>
      <c r="J35" s="1341"/>
      <c r="K35" s="1341"/>
      <c r="L35" s="1341"/>
      <c r="M35" s="1341"/>
      <c r="N35" s="1341"/>
      <c r="O35" s="1341"/>
      <c r="P35" s="1341"/>
      <c r="Q35" s="1342"/>
      <c r="R35" s="5688" t="s">
        <v>3643</v>
      </c>
      <c r="S35" s="5689"/>
      <c r="T35" s="5689"/>
      <c r="U35" s="5689"/>
      <c r="V35" s="5689"/>
      <c r="W35" s="5689"/>
      <c r="X35" s="5689"/>
      <c r="Y35" s="5690"/>
    </row>
    <row r="36" spans="1:25" s="1251" customFormat="1" ht="18.75" customHeight="1">
      <c r="A36" s="1343" t="s">
        <v>4452</v>
      </c>
      <c r="Q36" s="1336"/>
      <c r="R36" s="1340"/>
      <c r="S36" s="1341"/>
      <c r="T36" s="1341"/>
      <c r="U36" s="1341"/>
      <c r="V36" s="1341"/>
      <c r="W36" s="1341"/>
      <c r="X36" s="1341"/>
      <c r="Y36" s="1342"/>
    </row>
    <row r="37" spans="1:25" s="1251" customFormat="1" ht="18.75" customHeight="1">
      <c r="A37" s="1343" t="s">
        <v>4453</v>
      </c>
      <c r="Q37" s="1336"/>
      <c r="R37" s="1335"/>
      <c r="Y37" s="1336"/>
    </row>
    <row r="38" spans="1:25" s="1251" customFormat="1" ht="18.75" customHeight="1">
      <c r="A38" s="1343" t="s">
        <v>4454</v>
      </c>
      <c r="Q38" s="1336"/>
      <c r="R38" s="1335"/>
      <c r="Y38" s="1336"/>
    </row>
    <row r="39" spans="1:25" s="1251" customFormat="1" ht="18.75" customHeight="1">
      <c r="A39" s="1343" t="s">
        <v>4455</v>
      </c>
      <c r="Q39" s="1336"/>
      <c r="R39" s="1335"/>
      <c r="Y39" s="1336"/>
    </row>
    <row r="40" spans="1:25" s="1251" customFormat="1" ht="18.75" customHeight="1">
      <c r="A40" s="1343" t="s">
        <v>4456</v>
      </c>
      <c r="Q40" s="1336"/>
      <c r="R40" s="1335"/>
      <c r="Y40" s="1336"/>
    </row>
    <row r="41" spans="1:25" s="1251" customFormat="1" ht="18.75" customHeight="1">
      <c r="A41" s="1343" t="s">
        <v>4457</v>
      </c>
      <c r="Q41" s="1336"/>
      <c r="R41" s="1335"/>
      <c r="Y41" s="1336"/>
    </row>
    <row r="42" spans="1:25" s="1251" customFormat="1" ht="18.75" customHeight="1">
      <c r="A42" s="1344" t="s">
        <v>4458</v>
      </c>
      <c r="B42" s="1250"/>
      <c r="C42" s="1250"/>
      <c r="D42" s="1250"/>
      <c r="E42" s="1250"/>
      <c r="F42" s="1250"/>
      <c r="G42" s="1250"/>
      <c r="H42" s="1250"/>
      <c r="I42" s="1250"/>
      <c r="J42" s="1250"/>
      <c r="K42" s="1250"/>
      <c r="L42" s="1250"/>
      <c r="M42" s="1250"/>
      <c r="N42" s="1250"/>
      <c r="O42" s="1250"/>
      <c r="P42" s="1250"/>
      <c r="Q42" s="1345"/>
      <c r="R42" s="1346"/>
      <c r="S42" s="1250"/>
      <c r="T42" s="1250"/>
      <c r="U42" s="1250"/>
      <c r="V42" s="1250"/>
      <c r="W42" s="1250"/>
      <c r="X42" s="1250"/>
      <c r="Y42" s="1345"/>
    </row>
    <row r="43" spans="1:25" s="1251" customFormat="1" ht="12">
      <c r="A43" s="1347"/>
      <c r="B43" s="1347"/>
      <c r="C43" s="1347"/>
    </row>
    <row r="44" spans="1:25" ht="18.75" customHeight="1">
      <c r="A44" s="1347"/>
      <c r="B44" s="1347"/>
      <c r="C44" s="1347"/>
    </row>
    <row r="45" spans="1:25" ht="18.75" customHeight="1">
      <c r="A45" s="1347"/>
      <c r="B45" s="1347"/>
      <c r="C45" s="1347"/>
    </row>
    <row r="46" spans="1:25" ht="18.75" customHeight="1">
      <c r="A46" s="1347"/>
      <c r="B46" s="1347"/>
      <c r="C46" s="1347"/>
    </row>
  </sheetData>
  <mergeCells count="10">
    <mergeCell ref="I19:Y19"/>
    <mergeCell ref="I20:Y20"/>
    <mergeCell ref="H26:I26"/>
    <mergeCell ref="R35:Y35"/>
    <mergeCell ref="A1:Y1"/>
    <mergeCell ref="A3:Y3"/>
    <mergeCell ref="A5:Y5"/>
    <mergeCell ref="R7:S7"/>
    <mergeCell ref="O12:X13"/>
    <mergeCell ref="I18:Y18"/>
  </mergeCells>
  <phoneticPr fontId="136"/>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33" customWidth="1"/>
    <col min="2" max="14" width="3.625" style="1233" customWidth="1"/>
    <col min="15" max="15" width="4.125" style="1233" customWidth="1"/>
    <col min="16" max="24" width="3.625" style="1233" customWidth="1"/>
    <col min="25" max="25" width="2.625" style="1233" customWidth="1"/>
    <col min="26" max="26" width="9" style="1233" customWidth="1"/>
    <col min="27" max="16384" width="9" style="1233"/>
  </cols>
  <sheetData>
    <row r="1" spans="1:25" s="1251" customFormat="1" ht="18" customHeight="1">
      <c r="A1" s="4762" t="s">
        <v>4459</v>
      </c>
      <c r="B1" s="5691"/>
      <c r="C1" s="5691"/>
      <c r="D1" s="5691"/>
      <c r="E1" s="5691"/>
      <c r="F1" s="5691"/>
      <c r="G1" s="5691"/>
      <c r="H1" s="5691"/>
      <c r="I1" s="5691"/>
      <c r="J1" s="5691"/>
      <c r="K1" s="5691"/>
      <c r="L1" s="5691"/>
      <c r="M1" s="5691"/>
      <c r="N1" s="5691"/>
      <c r="O1" s="5691"/>
      <c r="P1" s="5691"/>
      <c r="Q1" s="5691"/>
      <c r="R1" s="5691"/>
      <c r="S1" s="5691"/>
      <c r="T1" s="5691"/>
      <c r="U1" s="5691"/>
      <c r="V1" s="5691"/>
      <c r="W1" s="5691"/>
      <c r="X1" s="5691"/>
      <c r="Y1" s="5691"/>
    </row>
    <row r="2" spans="1:25" s="1251" customFormat="1" ht="18" customHeight="1"/>
    <row r="3" spans="1:25" s="1251" customFormat="1" ht="18" customHeight="1">
      <c r="A3" s="2488" t="s">
        <v>15</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row>
    <row r="4" spans="1:25" s="1251" customFormat="1" ht="18" customHeight="1">
      <c r="A4" s="1326"/>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row>
    <row r="5" spans="1:25" s="1251" customFormat="1" ht="21">
      <c r="A5" s="5695" t="s">
        <v>4460</v>
      </c>
      <c r="B5" s="5695"/>
      <c r="C5" s="5695"/>
      <c r="D5" s="5695"/>
      <c r="E5" s="5695"/>
      <c r="F5" s="5695"/>
      <c r="G5" s="5695"/>
      <c r="H5" s="5695"/>
      <c r="I5" s="5695"/>
      <c r="J5" s="5695"/>
      <c r="K5" s="5695"/>
      <c r="L5" s="5695"/>
      <c r="M5" s="5695"/>
      <c r="N5" s="5695"/>
      <c r="O5" s="5695"/>
      <c r="P5" s="5695"/>
      <c r="Q5" s="5695"/>
      <c r="R5" s="5695"/>
      <c r="S5" s="5695"/>
      <c r="T5" s="5695"/>
      <c r="U5" s="5695"/>
      <c r="V5" s="5695"/>
      <c r="W5" s="5695"/>
      <c r="X5" s="5695"/>
      <c r="Y5" s="5695"/>
    </row>
    <row r="6" spans="1:25" s="1251" customFormat="1" ht="18" customHeight="1"/>
    <row r="7" spans="1:25" s="1251" customFormat="1" ht="18" customHeight="1">
      <c r="R7" s="5694" t="s">
        <v>4404</v>
      </c>
      <c r="S7" s="5694"/>
      <c r="T7" s="1326" t="s">
        <v>477</v>
      </c>
      <c r="U7" s="1327"/>
      <c r="V7" s="1326" t="s">
        <v>5</v>
      </c>
      <c r="W7" s="1327"/>
      <c r="X7" s="1326" t="s">
        <v>478</v>
      </c>
    </row>
    <row r="8" spans="1:25" s="1251" customFormat="1" ht="18" customHeight="1"/>
    <row r="9" spans="1:25" s="1251" customFormat="1" ht="18" customHeight="1">
      <c r="A9" s="1251" t="s">
        <v>3601</v>
      </c>
    </row>
    <row r="10" spans="1:25" s="1251" customFormat="1" ht="18" customHeight="1"/>
    <row r="11" spans="1:25" s="1251" customFormat="1" ht="18" customHeight="1">
      <c r="J11" s="1251" t="s">
        <v>3642</v>
      </c>
      <c r="P11" s="5693" t="str">
        <f>cst_wskakunin_owner1__address</f>
        <v/>
      </c>
      <c r="Q11" s="5693"/>
      <c r="R11" s="5693"/>
      <c r="S11" s="5693"/>
      <c r="T11" s="5693"/>
      <c r="U11" s="5693"/>
      <c r="V11" s="5693"/>
      <c r="W11" s="5693"/>
      <c r="X11" s="5693"/>
    </row>
    <row r="12" spans="1:25" s="1251" customFormat="1" ht="18" customHeight="1">
      <c r="J12" s="1251" t="s">
        <v>3603</v>
      </c>
      <c r="P12" s="5693"/>
      <c r="Q12" s="5693"/>
      <c r="R12" s="5693"/>
      <c r="S12" s="5693"/>
      <c r="T12" s="5693"/>
      <c r="U12" s="5693"/>
      <c r="V12" s="5693"/>
      <c r="W12" s="5693"/>
      <c r="X12" s="5693"/>
    </row>
    <row r="13" spans="1:25" s="1251" customFormat="1" ht="18" customHeight="1">
      <c r="J13" s="1251" t="s">
        <v>3112</v>
      </c>
      <c r="P13" s="5693" t="str">
        <f>cst_wskakunin_owner1__space3</f>
        <v/>
      </c>
      <c r="Q13" s="5693"/>
      <c r="R13" s="5693"/>
      <c r="S13" s="5693"/>
      <c r="T13" s="5693"/>
      <c r="U13" s="5693"/>
      <c r="V13" s="5693"/>
      <c r="W13" s="5693"/>
      <c r="X13" s="5693"/>
    </row>
    <row r="14" spans="1:25" s="1251" customFormat="1" ht="18" customHeight="1">
      <c r="J14" s="1251" t="s">
        <v>3113</v>
      </c>
      <c r="N14" s="1331"/>
      <c r="O14" s="1331"/>
      <c r="P14" s="5693"/>
      <c r="Q14" s="5693"/>
      <c r="R14" s="5693"/>
      <c r="S14" s="5693"/>
      <c r="T14" s="5693"/>
      <c r="U14" s="5693"/>
      <c r="V14" s="5693"/>
      <c r="W14" s="5693"/>
      <c r="X14" s="5693"/>
    </row>
    <row r="15" spans="1:25" s="1251" customFormat="1" ht="18" customHeight="1">
      <c r="N15" s="1331"/>
      <c r="O15" s="1331"/>
      <c r="P15" s="1328"/>
      <c r="Q15" s="1331"/>
      <c r="R15" s="1331"/>
      <c r="S15" s="1331"/>
      <c r="T15" s="1331"/>
      <c r="U15" s="1331"/>
      <c r="V15" s="1331"/>
      <c r="W15" s="1331"/>
      <c r="X15" s="1331"/>
    </row>
    <row r="16" spans="1:25" s="1251" customFormat="1" ht="18" customHeight="1">
      <c r="J16" s="1329" t="s">
        <v>4136</v>
      </c>
      <c r="N16" s="1331"/>
      <c r="O16" s="1331"/>
      <c r="P16" s="5696" t="str">
        <f>cst_wskakunin_sekkei1_JIMU_NAME&amp;IF(cst_wskakunin_sekkei1_NAME="",""," "&amp;CHAR(10)&amp;cst_wskakunin_sekkei1_NAME)</f>
        <v/>
      </c>
      <c r="Q16" s="5696"/>
      <c r="R16" s="5696"/>
      <c r="S16" s="5696"/>
      <c r="T16" s="5696"/>
      <c r="U16" s="5696"/>
      <c r="V16" s="5696"/>
      <c r="W16" s="5696"/>
      <c r="X16" s="5696"/>
    </row>
    <row r="17" spans="1:25" s="1251" customFormat="1" ht="18" customHeight="1">
      <c r="N17" s="1331"/>
      <c r="O17" s="1331"/>
      <c r="P17" s="5696"/>
      <c r="Q17" s="5696"/>
      <c r="R17" s="5696"/>
      <c r="S17" s="5696"/>
      <c r="T17" s="5696"/>
      <c r="U17" s="5696"/>
      <c r="V17" s="5696"/>
      <c r="W17" s="5696"/>
      <c r="X17" s="5696"/>
    </row>
    <row r="18" spans="1:25" s="1251" customFormat="1" ht="18" customHeight="1">
      <c r="N18" s="1331"/>
      <c r="O18" s="1331"/>
      <c r="P18" s="1331"/>
      <c r="Q18" s="1331"/>
      <c r="R18" s="1331"/>
      <c r="S18" s="1331"/>
      <c r="T18" s="1331"/>
      <c r="U18" s="1331"/>
      <c r="V18" s="1331"/>
      <c r="W18" s="1331"/>
      <c r="X18" s="1331"/>
    </row>
    <row r="19" spans="1:25" s="1251" customFormat="1" ht="18" customHeight="1">
      <c r="A19" s="5697" t="s">
        <v>4461</v>
      </c>
      <c r="B19" s="5697"/>
      <c r="C19" s="5697"/>
      <c r="D19" s="5697"/>
      <c r="E19" s="5697"/>
      <c r="F19" s="5697"/>
      <c r="G19" s="5697"/>
      <c r="H19" s="5697"/>
      <c r="I19" s="5697"/>
      <c r="J19" s="5697"/>
      <c r="K19" s="5697"/>
      <c r="L19" s="5697"/>
      <c r="M19" s="5697"/>
      <c r="N19" s="5697"/>
      <c r="O19" s="5697"/>
      <c r="P19" s="5697"/>
      <c r="Q19" s="5697"/>
      <c r="R19" s="5697"/>
      <c r="S19" s="5697"/>
      <c r="T19" s="5697"/>
      <c r="U19" s="5697"/>
      <c r="V19" s="5697"/>
      <c r="W19" s="5697"/>
      <c r="X19" s="5697"/>
      <c r="Y19" s="5697"/>
    </row>
    <row r="20" spans="1:25" s="1251" customFormat="1" ht="18" customHeight="1">
      <c r="A20" s="5697" t="s">
        <v>4462</v>
      </c>
      <c r="B20" s="5697"/>
      <c r="C20" s="5697"/>
      <c r="D20" s="5697"/>
      <c r="E20" s="5697"/>
      <c r="F20" s="5697"/>
      <c r="G20" s="5697"/>
      <c r="H20" s="5697"/>
      <c r="I20" s="5697"/>
      <c r="J20" s="5697"/>
      <c r="K20" s="5697"/>
      <c r="L20" s="5697"/>
      <c r="M20" s="5697"/>
      <c r="N20" s="5697"/>
      <c r="O20" s="5697"/>
      <c r="P20" s="5697"/>
      <c r="Q20" s="5697"/>
      <c r="R20" s="5697"/>
      <c r="S20" s="5697"/>
      <c r="T20" s="5697"/>
      <c r="U20" s="5697"/>
      <c r="V20" s="5697"/>
      <c r="W20" s="5697"/>
      <c r="X20" s="5697"/>
      <c r="Y20" s="5697"/>
    </row>
    <row r="21" spans="1:25" s="1251" customFormat="1" ht="18" customHeight="1">
      <c r="A21" s="5697" t="s">
        <v>4463</v>
      </c>
      <c r="B21" s="5697"/>
      <c r="C21" s="5697"/>
      <c r="D21" s="5697"/>
      <c r="E21" s="5697"/>
      <c r="F21" s="5697"/>
      <c r="G21" s="5697"/>
      <c r="H21" s="5697"/>
      <c r="I21" s="5697"/>
      <c r="J21" s="5697"/>
      <c r="K21" s="5697"/>
      <c r="L21" s="5697"/>
      <c r="M21" s="5697"/>
      <c r="N21" s="5697"/>
      <c r="O21" s="5697"/>
      <c r="P21" s="5697"/>
      <c r="Q21" s="5697"/>
      <c r="R21" s="5697"/>
      <c r="S21" s="5697"/>
      <c r="T21" s="5697"/>
      <c r="U21" s="5697"/>
      <c r="V21" s="5697"/>
      <c r="W21" s="5697"/>
      <c r="X21" s="5697"/>
      <c r="Y21" s="5697"/>
    </row>
    <row r="22" spans="1:25" s="1251" customFormat="1" ht="18" customHeight="1">
      <c r="A22" s="1251" t="s">
        <v>4464</v>
      </c>
    </row>
    <row r="23" spans="1:25" s="1251" customFormat="1" ht="18" customHeight="1"/>
    <row r="24" spans="1:25" s="1251" customFormat="1" ht="18" customHeight="1">
      <c r="A24" s="1251" t="s">
        <v>4465</v>
      </c>
    </row>
    <row r="25" spans="1:25" s="1251" customFormat="1" ht="18" customHeight="1">
      <c r="A25" s="1251" t="s">
        <v>4466</v>
      </c>
      <c r="N25" s="1326"/>
      <c r="O25" s="1326" t="s">
        <v>6</v>
      </c>
      <c r="P25" s="5522"/>
      <c r="Q25" s="5522"/>
      <c r="R25" s="5522"/>
      <c r="S25" s="5522"/>
      <c r="T25" s="5522"/>
      <c r="U25" s="5522"/>
      <c r="V25" s="1326" t="s">
        <v>7</v>
      </c>
    </row>
    <row r="26" spans="1:25" s="1251" customFormat="1" ht="18" customHeight="1">
      <c r="A26" s="1251" t="s">
        <v>4467</v>
      </c>
      <c r="I26" s="1252"/>
      <c r="K26" s="1326"/>
      <c r="L26" s="1326"/>
      <c r="M26" s="1326"/>
      <c r="N26" s="1326"/>
      <c r="O26" s="5694" t="s">
        <v>4404</v>
      </c>
      <c r="P26" s="5694"/>
      <c r="Q26" s="1326" t="s">
        <v>477</v>
      </c>
      <c r="R26" s="1348"/>
      <c r="S26" s="1326" t="s">
        <v>5</v>
      </c>
      <c r="T26" s="1349"/>
      <c r="U26" s="1326" t="s">
        <v>478</v>
      </c>
    </row>
    <row r="27" spans="1:25" s="1251" customFormat="1" ht="18" customHeight="1">
      <c r="A27" s="1251" t="s">
        <v>4468</v>
      </c>
    </row>
    <row r="28" spans="1:25" s="1251" customFormat="1" ht="18" customHeight="1"/>
    <row r="29" spans="1:25" s="1251" customFormat="1" ht="18" customHeight="1">
      <c r="A29" s="1251" t="s">
        <v>3990</v>
      </c>
    </row>
    <row r="30" spans="1:25" s="1251" customFormat="1" ht="18" customHeight="1">
      <c r="A30" s="1340"/>
      <c r="B30" s="1341"/>
      <c r="C30" s="1341"/>
      <c r="D30" s="1341"/>
      <c r="E30" s="1341"/>
      <c r="F30" s="1341"/>
      <c r="G30" s="1341"/>
      <c r="H30" s="1341"/>
      <c r="I30" s="1341"/>
      <c r="J30" s="1341"/>
      <c r="K30" s="1341"/>
      <c r="L30" s="1341"/>
      <c r="M30" s="1341"/>
      <c r="N30" s="1341"/>
      <c r="O30" s="1341"/>
      <c r="P30" s="1341"/>
      <c r="Q30" s="1341"/>
      <c r="R30" s="1341"/>
      <c r="S30" s="1341"/>
      <c r="T30" s="1341"/>
      <c r="U30" s="1341"/>
      <c r="V30" s="1341"/>
      <c r="W30" s="1341"/>
      <c r="X30" s="1341"/>
      <c r="Y30" s="1342"/>
    </row>
    <row r="31" spans="1:25" s="1251" customFormat="1" ht="18" customHeight="1">
      <c r="A31" s="1335"/>
      <c r="Y31" s="1336"/>
    </row>
    <row r="32" spans="1:25" s="1251" customFormat="1" ht="18" customHeight="1">
      <c r="A32" s="1335"/>
      <c r="Y32" s="1336"/>
    </row>
    <row r="33" spans="1:25" s="1251" customFormat="1" ht="18" customHeight="1">
      <c r="A33" s="1335"/>
      <c r="Y33" s="1336"/>
    </row>
    <row r="34" spans="1:25" s="1251" customFormat="1" ht="18" customHeight="1">
      <c r="A34" s="1335"/>
      <c r="Y34" s="1336"/>
    </row>
    <row r="35" spans="1:25" s="1251" customFormat="1" ht="18" customHeight="1">
      <c r="A35" s="5698" t="s">
        <v>3116</v>
      </c>
      <c r="B35" s="5699"/>
      <c r="C35" s="5699"/>
      <c r="D35" s="5699"/>
      <c r="E35" s="5699"/>
      <c r="F35" s="5699"/>
      <c r="G35" s="5699"/>
      <c r="H35" s="5700"/>
      <c r="I35" s="5698" t="s">
        <v>4469</v>
      </c>
      <c r="J35" s="5699"/>
      <c r="K35" s="5699"/>
      <c r="L35" s="5699"/>
      <c r="M35" s="5699"/>
      <c r="N35" s="5699"/>
      <c r="O35" s="5699"/>
      <c r="P35" s="5700"/>
      <c r="Q35" s="5698" t="s">
        <v>4470</v>
      </c>
      <c r="R35" s="5699"/>
      <c r="S35" s="5699"/>
      <c r="T35" s="5699"/>
      <c r="U35" s="5699"/>
      <c r="V35" s="5699"/>
      <c r="W35" s="5699"/>
      <c r="X35" s="5699"/>
      <c r="Y35" s="5700"/>
    </row>
    <row r="36" spans="1:25" s="1251" customFormat="1" ht="18" customHeight="1">
      <c r="A36" s="5701"/>
      <c r="B36" s="5702"/>
      <c r="C36" s="5702"/>
      <c r="D36" s="5702"/>
      <c r="E36" s="5702"/>
      <c r="F36" s="5702"/>
      <c r="G36" s="5702"/>
      <c r="H36" s="5703"/>
      <c r="I36" s="5701"/>
      <c r="J36" s="5702"/>
      <c r="K36" s="5702"/>
      <c r="L36" s="5702"/>
      <c r="M36" s="5702"/>
      <c r="N36" s="5702"/>
      <c r="O36" s="5702"/>
      <c r="P36" s="5703"/>
      <c r="Q36" s="5701"/>
      <c r="R36" s="5702"/>
      <c r="S36" s="5702"/>
      <c r="T36" s="5702"/>
      <c r="U36" s="5702"/>
      <c r="V36" s="5702"/>
      <c r="W36" s="5702"/>
      <c r="X36" s="5702"/>
      <c r="Y36" s="5703"/>
    </row>
    <row r="37" spans="1:25" s="1251" customFormat="1" ht="18" customHeight="1">
      <c r="A37" s="1335"/>
      <c r="H37" s="1336"/>
      <c r="P37" s="1336"/>
      <c r="Q37" s="1350" t="s">
        <v>4404</v>
      </c>
      <c r="R37" s="5704"/>
      <c r="S37" s="5704"/>
      <c r="T37" s="5706" t="s">
        <v>477</v>
      </c>
      <c r="U37" s="5706"/>
      <c r="V37" s="5706" t="s">
        <v>5</v>
      </c>
      <c r="W37" s="5706"/>
      <c r="X37" s="5706" t="s">
        <v>478</v>
      </c>
      <c r="Y37" s="5708"/>
    </row>
    <row r="38" spans="1:25" s="1251" customFormat="1" ht="18" customHeight="1">
      <c r="A38" s="1335"/>
      <c r="H38" s="1336"/>
      <c r="P38" s="1336"/>
      <c r="Q38" s="1351"/>
      <c r="R38" s="5705"/>
      <c r="S38" s="5705"/>
      <c r="T38" s="5707"/>
      <c r="U38" s="5707"/>
      <c r="V38" s="5707"/>
      <c r="W38" s="5707"/>
      <c r="X38" s="5707"/>
      <c r="Y38" s="5709"/>
    </row>
    <row r="39" spans="1:25" s="1251" customFormat="1" ht="18" customHeight="1">
      <c r="A39" s="1335"/>
      <c r="H39" s="1336"/>
      <c r="P39" s="1336"/>
      <c r="Q39" s="5711" t="s">
        <v>6</v>
      </c>
      <c r="R39" s="5706"/>
      <c r="S39" s="5706"/>
      <c r="T39" s="5706"/>
      <c r="U39" s="5706"/>
      <c r="V39" s="5706"/>
      <c r="W39" s="5706"/>
      <c r="X39" s="5706"/>
      <c r="Y39" s="5708" t="s">
        <v>7</v>
      </c>
    </row>
    <row r="40" spans="1:25" s="1251" customFormat="1" ht="18" customHeight="1">
      <c r="A40" s="1335"/>
      <c r="H40" s="1336"/>
      <c r="P40" s="1336"/>
      <c r="Q40" s="5712"/>
      <c r="R40" s="5707"/>
      <c r="S40" s="5707"/>
      <c r="T40" s="5707"/>
      <c r="U40" s="5707"/>
      <c r="V40" s="5707"/>
      <c r="W40" s="5707"/>
      <c r="X40" s="5707"/>
      <c r="Y40" s="5709"/>
    </row>
    <row r="41" spans="1:25" s="1251" customFormat="1" ht="18" customHeight="1">
      <c r="A41" s="5713" t="s">
        <v>4471</v>
      </c>
      <c r="B41" s="5714"/>
      <c r="C41" s="5714"/>
      <c r="D41" s="5714"/>
      <c r="E41" s="5714"/>
      <c r="F41" s="5714"/>
      <c r="G41" s="5714"/>
      <c r="H41" s="5715"/>
      <c r="P41" s="1336"/>
      <c r="Q41" s="5713" t="s">
        <v>4471</v>
      </c>
      <c r="R41" s="5714"/>
      <c r="S41" s="5714"/>
      <c r="T41" s="5714"/>
      <c r="U41" s="5714"/>
      <c r="V41" s="5714"/>
      <c r="W41" s="5714"/>
      <c r="X41" s="5714"/>
      <c r="Y41" s="5715"/>
    </row>
    <row r="42" spans="1:25" s="1251" customFormat="1" ht="18" customHeight="1">
      <c r="A42" s="5716"/>
      <c r="B42" s="5717"/>
      <c r="C42" s="5717"/>
      <c r="D42" s="5717"/>
      <c r="E42" s="5717"/>
      <c r="F42" s="5717"/>
      <c r="G42" s="5717"/>
      <c r="H42" s="5718"/>
      <c r="I42" s="1250"/>
      <c r="J42" s="1250"/>
      <c r="K42" s="1250"/>
      <c r="L42" s="1250"/>
      <c r="M42" s="1250"/>
      <c r="N42" s="1250"/>
      <c r="O42" s="1250"/>
      <c r="P42" s="1345"/>
      <c r="Q42" s="5716"/>
      <c r="R42" s="5717"/>
      <c r="S42" s="5717"/>
      <c r="T42" s="5717"/>
      <c r="U42" s="5717"/>
      <c r="V42" s="5717"/>
      <c r="W42" s="5717"/>
      <c r="X42" s="5717"/>
      <c r="Y42" s="5718"/>
    </row>
    <row r="43" spans="1:25" s="1251" customFormat="1" ht="16.5" customHeight="1">
      <c r="A43" s="5710" t="s">
        <v>4472</v>
      </c>
      <c r="B43" s="5710"/>
      <c r="C43" s="5710"/>
      <c r="D43" s="5710"/>
      <c r="E43" s="5710"/>
      <c r="F43" s="5710"/>
      <c r="G43" s="5710"/>
      <c r="H43" s="5710"/>
      <c r="I43" s="5710"/>
      <c r="J43" s="5710"/>
      <c r="K43" s="5710"/>
      <c r="L43" s="5710"/>
      <c r="M43" s="5710"/>
      <c r="N43" s="5710"/>
      <c r="O43" s="5710"/>
      <c r="P43" s="5710"/>
      <c r="Q43" s="5710"/>
      <c r="R43" s="5710"/>
      <c r="S43" s="5710"/>
      <c r="T43" s="5710"/>
      <c r="U43" s="5710"/>
      <c r="V43" s="5710"/>
      <c r="W43" s="5710"/>
      <c r="X43" s="5710"/>
      <c r="Y43" s="5710"/>
    </row>
    <row r="44" spans="1:25" ht="16.5" customHeight="1">
      <c r="A44" s="5710" t="s">
        <v>4473</v>
      </c>
      <c r="B44" s="5710"/>
      <c r="C44" s="5710"/>
      <c r="D44" s="5710"/>
      <c r="E44" s="5710"/>
      <c r="F44" s="5710"/>
      <c r="G44" s="5710"/>
      <c r="H44" s="5710"/>
      <c r="I44" s="5710"/>
      <c r="J44" s="5710"/>
      <c r="K44" s="5710"/>
      <c r="L44" s="5710"/>
      <c r="M44" s="5710"/>
      <c r="N44" s="5710"/>
      <c r="O44" s="5710"/>
      <c r="P44" s="5710"/>
      <c r="Q44" s="5710"/>
      <c r="R44" s="5710"/>
      <c r="S44" s="5710"/>
      <c r="T44" s="5710"/>
      <c r="U44" s="5710"/>
      <c r="V44" s="5710"/>
      <c r="W44" s="5710"/>
      <c r="X44" s="5710"/>
      <c r="Y44" s="5710"/>
    </row>
    <row r="45" spans="1:25" ht="16.5" customHeight="1">
      <c r="A45" s="5710" t="s">
        <v>4474</v>
      </c>
      <c r="B45" s="5710"/>
      <c r="C45" s="5710"/>
      <c r="D45" s="5710"/>
      <c r="E45" s="5710"/>
      <c r="F45" s="5710"/>
      <c r="G45" s="5710"/>
      <c r="H45" s="5710"/>
      <c r="I45" s="5710"/>
      <c r="J45" s="5710"/>
      <c r="K45" s="5710"/>
      <c r="L45" s="5710"/>
      <c r="M45" s="5710"/>
      <c r="N45" s="5710"/>
      <c r="O45" s="5710"/>
      <c r="P45" s="5710"/>
      <c r="Q45" s="5710"/>
      <c r="R45" s="5710"/>
      <c r="S45" s="5710"/>
      <c r="T45" s="5710"/>
      <c r="U45" s="5710"/>
      <c r="V45" s="5710"/>
      <c r="W45" s="5710"/>
      <c r="X45" s="5710"/>
      <c r="Y45" s="5710"/>
    </row>
    <row r="46" spans="1:25" ht="18.75" customHeight="1">
      <c r="A46" s="1347"/>
      <c r="B46" s="1347"/>
      <c r="C46" s="1347"/>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6"/>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19" t="s">
        <v>3030</v>
      </c>
      <c r="B1" s="5719"/>
      <c r="C1" s="5719"/>
      <c r="D1" s="5719"/>
      <c r="E1" s="5719"/>
      <c r="F1" s="5719"/>
      <c r="G1" s="5719"/>
      <c r="H1" s="5719"/>
      <c r="I1" s="5719"/>
      <c r="J1" s="5719"/>
    </row>
    <row r="2" spans="1:10" ht="17.25" customHeight="1">
      <c r="A2" s="1305" t="s">
        <v>4273</v>
      </c>
      <c r="B2" s="1305"/>
      <c r="C2" s="1305"/>
      <c r="D2" s="1305"/>
      <c r="E2" s="1305"/>
      <c r="F2" s="1305"/>
      <c r="G2" s="1305"/>
      <c r="H2" s="1305"/>
      <c r="I2" s="1305"/>
    </row>
    <row r="3" spans="1:10" ht="17.25" customHeight="1">
      <c r="A3" s="1131" t="s">
        <v>4274</v>
      </c>
    </row>
    <row r="4" spans="1:10" ht="17.25" customHeight="1">
      <c r="A4" s="1131" t="s">
        <v>4275</v>
      </c>
    </row>
    <row r="5" spans="1:10" ht="17.25" customHeight="1">
      <c r="A5" s="1131" t="s">
        <v>4276</v>
      </c>
    </row>
    <row r="6" spans="1:10" ht="17.25" customHeight="1">
      <c r="A6" s="1306" t="s">
        <v>4277</v>
      </c>
    </row>
    <row r="7" spans="1:10" ht="17.25" customHeight="1">
      <c r="A7" s="1131" t="s">
        <v>4278</v>
      </c>
    </row>
    <row r="8" spans="1:10" ht="17.25" customHeight="1">
      <c r="A8" s="1306" t="s">
        <v>4279</v>
      </c>
    </row>
    <row r="9" spans="1:10" ht="17.25" customHeight="1">
      <c r="A9" s="1131" t="s">
        <v>4280</v>
      </c>
    </row>
    <row r="10" spans="1:10" ht="17.25" customHeight="1">
      <c r="A10" s="1131" t="s">
        <v>4281</v>
      </c>
    </row>
    <row r="11" spans="1:10" ht="17.25" customHeight="1">
      <c r="A11" s="1131" t="s">
        <v>4282</v>
      </c>
    </row>
    <row r="12" spans="1:10" ht="17.25" customHeight="1">
      <c r="A12" s="1131" t="s">
        <v>4283</v>
      </c>
    </row>
    <row r="13" spans="1:10" ht="17.25" customHeight="1">
      <c r="A13" s="1131" t="s">
        <v>4284</v>
      </c>
    </row>
    <row r="14" spans="1:10" ht="17.25" customHeight="1">
      <c r="A14" s="1131" t="s">
        <v>4285</v>
      </c>
    </row>
    <row r="15" spans="1:10" ht="17.25" customHeight="1">
      <c r="A15" s="1131" t="s">
        <v>4286</v>
      </c>
    </row>
    <row r="16" spans="1:10" ht="17.25" customHeight="1">
      <c r="A16" s="1131" t="s">
        <v>4287</v>
      </c>
    </row>
    <row r="17" spans="1:1" ht="17.25" customHeight="1">
      <c r="A17" s="1131" t="s">
        <v>4288</v>
      </c>
    </row>
    <row r="18" spans="1:1" ht="17.25" customHeight="1">
      <c r="A18" s="1131" t="s">
        <v>4289</v>
      </c>
    </row>
    <row r="19" spans="1:1" ht="17.25" customHeight="1">
      <c r="A19" s="1131" t="s">
        <v>4290</v>
      </c>
    </row>
    <row r="20" spans="1:1" ht="17.25" customHeight="1">
      <c r="A20" s="1131" t="s">
        <v>4291</v>
      </c>
    </row>
    <row r="21" spans="1:1" ht="17.25" customHeight="1">
      <c r="A21" s="1131" t="s">
        <v>4292</v>
      </c>
    </row>
    <row r="22" spans="1:1" ht="17.25" customHeight="1">
      <c r="A22" s="1131" t="s">
        <v>4293</v>
      </c>
    </row>
    <row r="23" spans="1:1" ht="17.25" customHeight="1">
      <c r="A23" s="1131" t="s">
        <v>4294</v>
      </c>
    </row>
    <row r="24" spans="1:1" ht="17.25" customHeight="1">
      <c r="A24" s="1131" t="s">
        <v>4295</v>
      </c>
    </row>
    <row r="25" spans="1:1" ht="17.25" customHeight="1">
      <c r="A25" s="1131" t="s">
        <v>4296</v>
      </c>
    </row>
    <row r="26" spans="1:1" ht="17.25" customHeight="1">
      <c r="A26" s="1131" t="s">
        <v>4297</v>
      </c>
    </row>
    <row r="27" spans="1:1" ht="17.25" customHeight="1">
      <c r="A27" s="1131" t="s">
        <v>4298</v>
      </c>
    </row>
    <row r="28" spans="1:1" ht="17.25" customHeight="1">
      <c r="A28" s="1131" t="s">
        <v>4299</v>
      </c>
    </row>
    <row r="29" spans="1:1" ht="17.25" customHeight="1">
      <c r="A29" s="1306" t="s">
        <v>4300</v>
      </c>
    </row>
    <row r="30" spans="1:1" ht="17.25" customHeight="1">
      <c r="A30" s="1131" t="s">
        <v>4301</v>
      </c>
    </row>
    <row r="31" spans="1:1" ht="17.25" customHeight="1">
      <c r="A31" s="1131" t="s">
        <v>4302</v>
      </c>
    </row>
    <row r="32" spans="1:1" ht="17.25" customHeight="1">
      <c r="A32" s="1131" t="s">
        <v>4303</v>
      </c>
    </row>
    <row r="33" spans="1:1" ht="17.25" customHeight="1">
      <c r="A33" s="1131" t="s">
        <v>4304</v>
      </c>
    </row>
    <row r="34" spans="1:1" ht="17.25" customHeight="1">
      <c r="A34" s="1306" t="s">
        <v>4305</v>
      </c>
    </row>
    <row r="35" spans="1:1" ht="17.25" customHeight="1">
      <c r="A35" s="1131" t="s">
        <v>4306</v>
      </c>
    </row>
    <row r="36" spans="1:1" ht="17.25" customHeight="1">
      <c r="A36" s="1131" t="s">
        <v>4307</v>
      </c>
    </row>
    <row r="37" spans="1:1" ht="17.25" customHeight="1">
      <c r="A37" s="1131" t="s">
        <v>4308</v>
      </c>
    </row>
    <row r="38" spans="1:1" ht="17.25" customHeight="1">
      <c r="A38" s="1306" t="s">
        <v>4309</v>
      </c>
    </row>
    <row r="39" spans="1:1" ht="17.25" customHeight="1">
      <c r="A39" s="1131" t="s">
        <v>4310</v>
      </c>
    </row>
    <row r="40" spans="1:1" ht="17.25" customHeight="1">
      <c r="A40" s="1131" t="s">
        <v>4311</v>
      </c>
    </row>
    <row r="41" spans="1:1" ht="17.25" customHeight="1">
      <c r="A41" s="1131" t="s">
        <v>4312</v>
      </c>
    </row>
    <row r="42" spans="1:1" ht="17.25" customHeight="1">
      <c r="A42" s="1131" t="s">
        <v>4313</v>
      </c>
    </row>
    <row r="43" spans="1:1" ht="17.25" customHeight="1">
      <c r="A43" s="1131" t="s">
        <v>4314</v>
      </c>
    </row>
    <row r="44" spans="1:1" ht="17.25" customHeight="1">
      <c r="A44" s="1131" t="s">
        <v>4315</v>
      </c>
    </row>
    <row r="45" spans="1:1" ht="17.25" customHeight="1">
      <c r="A45" s="1131" t="s">
        <v>4316</v>
      </c>
    </row>
    <row r="46" spans="1:1" ht="17.25" customHeight="1">
      <c r="A46" s="1131" t="s">
        <v>4317</v>
      </c>
    </row>
    <row r="47" spans="1:1" ht="17.25" customHeight="1">
      <c r="A47" s="1131" t="s">
        <v>4318</v>
      </c>
    </row>
    <row r="48" spans="1:1" ht="17.25" customHeight="1">
      <c r="A48" s="1131" t="s">
        <v>4319</v>
      </c>
    </row>
    <row r="49" spans="1:1" ht="17.25" customHeight="1">
      <c r="A49" s="1131" t="s">
        <v>4320</v>
      </c>
    </row>
    <row r="50" spans="1:1" ht="17.25" customHeight="1">
      <c r="A50" s="1131" t="s">
        <v>4321</v>
      </c>
    </row>
    <row r="51" spans="1:1" ht="17.25" customHeight="1">
      <c r="A51" s="1131" t="s">
        <v>4322</v>
      </c>
    </row>
    <row r="52" spans="1:1" ht="17.25" customHeight="1">
      <c r="A52" s="1131" t="s">
        <v>4323</v>
      </c>
    </row>
    <row r="53" spans="1:1" ht="17.25" customHeight="1">
      <c r="A53" s="1306" t="s">
        <v>4324</v>
      </c>
    </row>
    <row r="54" spans="1:1" ht="17.25" customHeight="1">
      <c r="A54" s="1131" t="s">
        <v>4325</v>
      </c>
    </row>
    <row r="55" spans="1:1" ht="17.25" customHeight="1">
      <c r="A55" s="1131" t="s">
        <v>4326</v>
      </c>
    </row>
    <row r="56" spans="1:1" ht="17.25" customHeight="1">
      <c r="A56" s="1131" t="s">
        <v>4327</v>
      </c>
    </row>
    <row r="57" spans="1:1" ht="17.25" customHeight="1">
      <c r="A57" s="1131" t="s">
        <v>4328</v>
      </c>
    </row>
    <row r="58" spans="1:1" ht="17.25" customHeight="1">
      <c r="A58" s="1131" t="s">
        <v>4329</v>
      </c>
    </row>
    <row r="59" spans="1:1" ht="17.25" customHeight="1">
      <c r="A59" s="1131" t="s">
        <v>4330</v>
      </c>
    </row>
    <row r="60" spans="1:1" ht="17.25" customHeight="1">
      <c r="A60" s="1131" t="s">
        <v>4331</v>
      </c>
    </row>
    <row r="61" spans="1:1" ht="17.25" customHeight="1">
      <c r="A61" s="1131" t="s">
        <v>4332</v>
      </c>
    </row>
    <row r="62" spans="1:1" ht="17.25" customHeight="1">
      <c r="A62" s="1131" t="s">
        <v>4333</v>
      </c>
    </row>
    <row r="63" spans="1:1" ht="17.25" customHeight="1">
      <c r="A63" s="1131" t="s">
        <v>4334</v>
      </c>
    </row>
    <row r="64" spans="1:1" ht="17.25" customHeight="1">
      <c r="A64" s="1131" t="s">
        <v>4335</v>
      </c>
    </row>
    <row r="65" spans="1:1" ht="17.25" customHeight="1">
      <c r="A65" s="1131" t="s">
        <v>4336</v>
      </c>
    </row>
    <row r="66" spans="1:1" ht="17.25" customHeight="1">
      <c r="A66" s="1131" t="s">
        <v>4337</v>
      </c>
    </row>
    <row r="67" spans="1:1" ht="17.25" customHeight="1">
      <c r="A67" s="1131" t="s">
        <v>4338</v>
      </c>
    </row>
    <row r="68" spans="1:1" ht="17.25" customHeight="1">
      <c r="A68" s="1131" t="s">
        <v>4339</v>
      </c>
    </row>
    <row r="69" spans="1:1" s="1109" customFormat="1" ht="18" customHeight="1">
      <c r="A69" s="1109" t="s">
        <v>4340</v>
      </c>
    </row>
    <row r="70" spans="1:1" s="1109" customFormat="1" ht="18" customHeight="1">
      <c r="A70" s="1109" t="s">
        <v>4341</v>
      </c>
    </row>
    <row r="71" spans="1:1" s="1109" customFormat="1" ht="18" customHeight="1">
      <c r="A71" s="1109" t="s">
        <v>4342</v>
      </c>
    </row>
    <row r="72" spans="1:1" s="1109" customFormat="1" ht="18" customHeight="1">
      <c r="A72" s="1109" t="s">
        <v>4343</v>
      </c>
    </row>
    <row r="73" spans="1:1" s="1109" customFormat="1" ht="18" customHeight="1">
      <c r="A73" s="1109" t="s">
        <v>4344</v>
      </c>
    </row>
    <row r="74" spans="1:1" s="1109" customFormat="1" ht="18" customHeight="1">
      <c r="A74" s="1109" t="s">
        <v>4345</v>
      </c>
    </row>
    <row r="75" spans="1:1" s="1109" customFormat="1" ht="18" customHeight="1">
      <c r="A75" s="1109" t="s">
        <v>4346</v>
      </c>
    </row>
    <row r="76" spans="1:1" s="1109" customFormat="1" ht="18" customHeight="1">
      <c r="A76" s="1109" t="s">
        <v>4347</v>
      </c>
    </row>
    <row r="77" spans="1:1" s="1109" customFormat="1" ht="18" customHeight="1">
      <c r="A77" s="1109" t="s">
        <v>4348</v>
      </c>
    </row>
    <row r="78" spans="1:1" s="1109" customFormat="1" ht="18" customHeight="1">
      <c r="A78" s="1109" t="s">
        <v>4349</v>
      </c>
    </row>
    <row r="79" spans="1:1" s="1109" customFormat="1" ht="18" customHeight="1">
      <c r="A79" s="1109" t="s">
        <v>4350</v>
      </c>
    </row>
    <row r="80" spans="1:1" s="1109" customFormat="1" ht="18" customHeight="1">
      <c r="A80" s="1109" t="s">
        <v>4351</v>
      </c>
    </row>
    <row r="81" spans="1:1" s="1109" customFormat="1" ht="18" customHeight="1">
      <c r="A81" s="1109" t="s">
        <v>4352</v>
      </c>
    </row>
    <row r="82" spans="1:1" s="1109" customFormat="1" ht="18" customHeight="1">
      <c r="A82" s="1109" t="s">
        <v>4353</v>
      </c>
    </row>
    <row r="83" spans="1:1" s="1109" customFormat="1" ht="18" customHeight="1">
      <c r="A83" s="1109" t="s">
        <v>4354</v>
      </c>
    </row>
    <row r="84" spans="1:1" s="1109" customFormat="1" ht="18" customHeight="1">
      <c r="A84" s="1109" t="s">
        <v>4355</v>
      </c>
    </row>
    <row r="85" spans="1:1" s="1109" customFormat="1" ht="18" customHeight="1">
      <c r="A85" s="1109" t="s">
        <v>4356</v>
      </c>
    </row>
    <row r="86" spans="1:1" ht="18" customHeight="1">
      <c r="A86" s="1109" t="s">
        <v>4357</v>
      </c>
    </row>
    <row r="87" spans="1:1" s="1109" customFormat="1" ht="18" customHeight="1">
      <c r="A87" s="1131" t="s">
        <v>4337</v>
      </c>
    </row>
    <row r="88" spans="1:1" s="1109" customFormat="1" ht="18" customHeight="1">
      <c r="A88" s="1131" t="s">
        <v>4338</v>
      </c>
    </row>
    <row r="89" spans="1:1" s="1109" customFormat="1" ht="18" customHeight="1">
      <c r="A89" s="1131" t="s">
        <v>4339</v>
      </c>
    </row>
    <row r="90" spans="1:1" s="1109" customFormat="1" ht="18" customHeight="1">
      <c r="A90" s="1109" t="s">
        <v>4358</v>
      </c>
    </row>
    <row r="91" spans="1:1" s="1109" customFormat="1" ht="18" customHeight="1">
      <c r="A91" s="1109" t="s">
        <v>4359</v>
      </c>
    </row>
    <row r="92" spans="1:1" s="1109" customFormat="1" ht="18" customHeight="1">
      <c r="A92" s="1109" t="s">
        <v>4360</v>
      </c>
    </row>
    <row r="93" spans="1:1" s="1109" customFormat="1" ht="18" customHeight="1">
      <c r="A93" s="1109" t="s">
        <v>4346</v>
      </c>
    </row>
    <row r="94" spans="1:1" s="1109" customFormat="1" ht="18" customHeight="1">
      <c r="A94" s="1109" t="s">
        <v>4361</v>
      </c>
    </row>
    <row r="95" spans="1:1" s="1109" customFormat="1" ht="18" customHeight="1">
      <c r="A95" s="1109" t="s">
        <v>4362</v>
      </c>
    </row>
    <row r="96" spans="1:1" s="1109" customFormat="1" ht="18" customHeight="1">
      <c r="A96" s="1109" t="s">
        <v>4363</v>
      </c>
    </row>
    <row r="97" spans="1:1" s="1109" customFormat="1" ht="18" customHeight="1">
      <c r="A97" s="1109" t="s">
        <v>4364</v>
      </c>
    </row>
    <row r="98" spans="1:1" s="1109" customFormat="1" ht="18" customHeight="1">
      <c r="A98" s="1109" t="s">
        <v>4365</v>
      </c>
    </row>
    <row r="99" spans="1:1" s="1109" customFormat="1" ht="18" customHeight="1">
      <c r="A99" s="1109" t="s">
        <v>4366</v>
      </c>
    </row>
    <row r="100" spans="1:1" s="1109" customFormat="1" ht="18" customHeight="1">
      <c r="A100" s="1109" t="s">
        <v>4367</v>
      </c>
    </row>
    <row r="101" spans="1:1" s="1109" customFormat="1" ht="18" customHeight="1">
      <c r="A101" s="1109" t="s">
        <v>4368</v>
      </c>
    </row>
    <row r="102" spans="1:1" s="1109" customFormat="1" ht="18" customHeight="1">
      <c r="A102" s="1109" t="s">
        <v>4369</v>
      </c>
    </row>
    <row r="103" spans="1:1" s="1109" customFormat="1" ht="18" customHeight="1">
      <c r="A103" s="1109" t="s">
        <v>4370</v>
      </c>
    </row>
    <row r="104" spans="1:1" s="1109" customFormat="1" ht="18" customHeight="1">
      <c r="A104" s="1109" t="s">
        <v>4371</v>
      </c>
    </row>
    <row r="105" spans="1:1" s="1109" customFormat="1" ht="18" customHeight="1">
      <c r="A105" s="1109" t="s">
        <v>4372</v>
      </c>
    </row>
    <row r="106" spans="1:1" s="1109" customFormat="1" ht="18" customHeight="1">
      <c r="A106" s="1109" t="s">
        <v>4373</v>
      </c>
    </row>
    <row r="107" spans="1:1" s="1109" customFormat="1" ht="18" customHeight="1">
      <c r="A107" s="1109" t="s">
        <v>4374</v>
      </c>
    </row>
    <row r="108" spans="1:1" s="1109" customFormat="1" ht="18" customHeight="1">
      <c r="A108" s="1109" t="s">
        <v>4375</v>
      </c>
    </row>
    <row r="109" spans="1:1" s="1109" customFormat="1" ht="18" customHeight="1">
      <c r="A109" s="1109" t="s">
        <v>4376</v>
      </c>
    </row>
    <row r="110" spans="1:1" s="1109" customFormat="1" ht="18" customHeight="1">
      <c r="A110" s="1109" t="s">
        <v>4377</v>
      </c>
    </row>
    <row r="111" spans="1:1" s="1109" customFormat="1" ht="18" customHeight="1">
      <c r="A111" s="1109" t="s">
        <v>4378</v>
      </c>
    </row>
    <row r="112" spans="1:1" s="1109" customFormat="1" ht="18" customHeight="1">
      <c r="A112" s="1109" t="s">
        <v>4379</v>
      </c>
    </row>
    <row r="113" spans="1:1" s="1109" customFormat="1" ht="18" customHeight="1">
      <c r="A113" s="1109" t="s">
        <v>4380</v>
      </c>
    </row>
    <row r="114" spans="1:1" s="1109" customFormat="1" ht="18" customHeight="1">
      <c r="A114" s="1109" t="s">
        <v>4381</v>
      </c>
    </row>
    <row r="115" spans="1:1" s="1109" customFormat="1" ht="18" customHeight="1">
      <c r="A115" s="1109" t="s">
        <v>4382</v>
      </c>
    </row>
    <row r="116" spans="1:1" s="1109" customFormat="1" ht="18" customHeight="1">
      <c r="A116" s="1109" t="s">
        <v>4383</v>
      </c>
    </row>
    <row r="117" spans="1:1" s="1109" customFormat="1" ht="18" customHeight="1">
      <c r="A117" s="1109" t="s">
        <v>4384</v>
      </c>
    </row>
    <row r="118" spans="1:1" s="1109" customFormat="1" ht="18" customHeight="1">
      <c r="A118" s="1109" t="s">
        <v>4385</v>
      </c>
    </row>
    <row r="119" spans="1:1" s="1109" customFormat="1" ht="18" customHeight="1">
      <c r="A119" s="1109" t="s">
        <v>4386</v>
      </c>
    </row>
    <row r="120" spans="1:1" s="1109" customFormat="1" ht="18" customHeight="1">
      <c r="A120" s="1109" t="s">
        <v>4387</v>
      </c>
    </row>
    <row r="121" spans="1:1" s="1109" customFormat="1" ht="18" customHeight="1">
      <c r="A121" s="1109" t="s">
        <v>4388</v>
      </c>
    </row>
    <row r="122" spans="1:1" s="1109" customFormat="1" ht="18" customHeight="1">
      <c r="A122" s="1109" t="s">
        <v>4389</v>
      </c>
    </row>
    <row r="123" spans="1:1" s="1109" customFormat="1" ht="18" customHeight="1">
      <c r="A123" s="1109" t="s">
        <v>4390</v>
      </c>
    </row>
    <row r="124" spans="1:1" s="1109" customFormat="1" ht="18" customHeight="1">
      <c r="A124" s="1109" t="s">
        <v>4391</v>
      </c>
    </row>
    <row r="125" spans="1:1" s="1109" customFormat="1" ht="18" customHeight="1">
      <c r="A125" s="1109" t="s">
        <v>4392</v>
      </c>
    </row>
    <row r="126" spans="1:1" s="1109" customFormat="1" ht="18" customHeight="1">
      <c r="A126" s="1109" t="s">
        <v>4393</v>
      </c>
    </row>
    <row r="127" spans="1:1" s="1109" customFormat="1" ht="18" customHeight="1">
      <c r="A127" s="1109" t="s">
        <v>4394</v>
      </c>
    </row>
    <row r="128" spans="1:1" s="1109" customFormat="1" ht="18" customHeight="1">
      <c r="A128" s="1109" t="s">
        <v>4395</v>
      </c>
    </row>
    <row r="129" spans="1:1" s="1109" customFormat="1" ht="18" customHeight="1">
      <c r="A129" s="1109" t="s">
        <v>4396</v>
      </c>
    </row>
    <row r="130" spans="1:1" s="1109" customFormat="1" ht="18" customHeight="1">
      <c r="A130" s="1109" t="s">
        <v>4397</v>
      </c>
    </row>
    <row r="131" spans="1:1" s="1109" customFormat="1" ht="18" customHeight="1">
      <c r="A131" s="1109" t="s">
        <v>4398</v>
      </c>
    </row>
    <row r="132" spans="1:1" s="1109" customFormat="1" ht="18" customHeight="1">
      <c r="A132" s="1109" t="s">
        <v>4399</v>
      </c>
    </row>
    <row r="133" spans="1:1" s="1109" customFormat="1" ht="18" customHeight="1">
      <c r="A133" s="1109" t="s">
        <v>4400</v>
      </c>
    </row>
    <row r="134" spans="1:1" s="1109" customFormat="1" ht="18" customHeight="1">
      <c r="A134" s="1109" t="s">
        <v>4401</v>
      </c>
    </row>
    <row r="135" spans="1:1" s="1109" customFormat="1" ht="18" customHeight="1">
      <c r="A135" s="1109" t="s">
        <v>4402</v>
      </c>
    </row>
    <row r="136" spans="1:1" s="1109" customFormat="1" ht="18" customHeight="1">
      <c r="A136" s="1109" t="s">
        <v>4389</v>
      </c>
    </row>
    <row r="137" spans="1:1" s="1109" customFormat="1" ht="18" customHeight="1"/>
    <row r="138" spans="1:1" s="1109" customFormat="1" ht="18" customHeight="1"/>
    <row r="139" spans="1:1" s="1109" customFormat="1" ht="18" customHeight="1"/>
    <row r="140" spans="1:1" s="1109" customFormat="1" ht="18" customHeight="1"/>
    <row r="141" spans="1:1" s="1109" customFormat="1" ht="18" customHeight="1"/>
    <row r="142" spans="1:1" s="1109" customFormat="1" ht="18" customHeight="1"/>
    <row r="143" spans="1:1" s="1109" customFormat="1" ht="18" customHeight="1"/>
    <row r="144" spans="1:1" s="1109" customFormat="1" ht="18" customHeight="1"/>
  </sheetData>
  <mergeCells count="1">
    <mergeCell ref="A1:J1"/>
  </mergeCells>
  <phoneticPr fontId="136"/>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82" customWidth="1"/>
    <col min="2" max="24" width="3.625" style="382" customWidth="1"/>
    <col min="25" max="25" width="2.625" style="382" customWidth="1"/>
    <col min="26" max="26" width="4.5" style="382" customWidth="1"/>
    <col min="27" max="16384" width="4.5" style="382"/>
  </cols>
  <sheetData>
    <row r="1" spans="1:25" ht="18" customHeight="1">
      <c r="A1" s="485" t="s">
        <v>4403</v>
      </c>
      <c r="D1" s="485"/>
      <c r="E1" s="485"/>
    </row>
    <row r="2" spans="1:25" ht="18" customHeight="1"/>
    <row r="3" spans="1:25" ht="18" customHeight="1"/>
    <row r="4" spans="1:25" ht="21" customHeight="1">
      <c r="A4" s="5587" t="s">
        <v>3083</v>
      </c>
      <c r="B4" s="5587"/>
      <c r="C4" s="5587"/>
      <c r="D4" s="5587"/>
      <c r="E4" s="5587"/>
      <c r="F4" s="5587"/>
      <c r="G4" s="5587"/>
      <c r="H4" s="5587"/>
      <c r="I4" s="5587"/>
      <c r="J4" s="5587"/>
      <c r="K4" s="5587"/>
      <c r="L4" s="5587"/>
      <c r="M4" s="5587"/>
      <c r="N4" s="5587"/>
      <c r="O4" s="5587"/>
      <c r="P4" s="5587"/>
      <c r="Q4" s="5587"/>
      <c r="R4" s="5587"/>
      <c r="S4" s="5587"/>
      <c r="T4" s="5587"/>
      <c r="U4" s="5587"/>
      <c r="V4" s="5587"/>
      <c r="W4" s="5587"/>
      <c r="X4" s="5587"/>
      <c r="Y4" s="5587"/>
    </row>
    <row r="5" spans="1:25" ht="18" customHeight="1"/>
    <row r="6" spans="1:25" ht="18" customHeight="1">
      <c r="R6" s="5721" t="s">
        <v>4404</v>
      </c>
      <c r="S6" s="5721"/>
      <c r="T6" s="1307" t="s">
        <v>477</v>
      </c>
      <c r="U6" s="1308"/>
      <c r="V6" s="1307" t="s">
        <v>5</v>
      </c>
      <c r="W6" s="1308"/>
      <c r="X6" s="380" t="s">
        <v>478</v>
      </c>
    </row>
    <row r="7" spans="1:25" ht="18" customHeight="1">
      <c r="R7" s="1309"/>
      <c r="S7" s="1310"/>
      <c r="T7" s="1307"/>
      <c r="U7" s="1307"/>
      <c r="V7" s="1307"/>
      <c r="W7" s="1307"/>
      <c r="X7" s="380"/>
    </row>
    <row r="8" spans="1:25" ht="18" customHeight="1"/>
    <row r="9" spans="1:25" ht="18" customHeight="1">
      <c r="B9" s="382" t="s">
        <v>3084</v>
      </c>
      <c r="C9" s="1311"/>
      <c r="D9" s="1311"/>
      <c r="E9" s="1311"/>
      <c r="F9" s="1311"/>
      <c r="G9" s="1311"/>
      <c r="H9" s="1311"/>
      <c r="I9" s="1311"/>
      <c r="J9" s="1311"/>
      <c r="K9" s="1311"/>
      <c r="L9" s="1311"/>
      <c r="M9" s="1311"/>
    </row>
    <row r="10" spans="1:25" ht="18" customHeight="1">
      <c r="B10" s="5722" t="s">
        <v>4405</v>
      </c>
      <c r="C10" s="5722"/>
      <c r="D10" s="5722"/>
      <c r="E10" s="5722"/>
      <c r="F10" s="5722"/>
      <c r="H10" s="1311"/>
      <c r="I10" s="1311"/>
      <c r="J10" s="1311"/>
      <c r="K10" s="1311"/>
      <c r="L10" s="1311" t="s">
        <v>3086</v>
      </c>
    </row>
    <row r="11" spans="1:25" ht="18" customHeight="1"/>
    <row r="12" spans="1:25" ht="18" customHeight="1"/>
    <row r="13" spans="1:25" ht="18" customHeight="1">
      <c r="K13" s="2495" t="s">
        <v>17</v>
      </c>
      <c r="L13" s="2495"/>
      <c r="M13" s="5723" t="s">
        <v>19</v>
      </c>
      <c r="N13" s="5723"/>
      <c r="O13" s="5720" t="str">
        <f>cst_wskakunin_owner1__address</f>
        <v/>
      </c>
      <c r="P13" s="5720"/>
      <c r="Q13" s="5720"/>
      <c r="R13" s="5720"/>
      <c r="S13" s="5720"/>
      <c r="T13" s="5720"/>
      <c r="U13" s="5720"/>
      <c r="V13" s="5720"/>
      <c r="W13" s="5720"/>
      <c r="X13" s="5720"/>
      <c r="Y13" s="5720"/>
    </row>
    <row r="14" spans="1:25" ht="18" customHeight="1">
      <c r="K14" s="2495"/>
      <c r="L14" s="2495"/>
      <c r="M14" s="5723"/>
      <c r="N14" s="5723"/>
      <c r="O14" s="5720"/>
      <c r="P14" s="5720"/>
      <c r="Q14" s="5720"/>
      <c r="R14" s="5720"/>
      <c r="S14" s="5720"/>
      <c r="T14" s="5720"/>
      <c r="U14" s="5720"/>
      <c r="V14" s="5720"/>
      <c r="W14" s="5720"/>
      <c r="X14" s="5720"/>
      <c r="Y14" s="5720"/>
    </row>
    <row r="15" spans="1:25" ht="18" customHeight="1">
      <c r="N15" s="481" t="s">
        <v>4</v>
      </c>
      <c r="O15" s="5720" t="str">
        <f>cst_wskakunin_owner1__space3</f>
        <v/>
      </c>
      <c r="P15" s="5720"/>
      <c r="Q15" s="5720"/>
      <c r="R15" s="5720"/>
      <c r="S15" s="5720"/>
      <c r="T15" s="5720"/>
      <c r="U15" s="5720"/>
      <c r="V15" s="5720"/>
      <c r="W15" s="5720"/>
      <c r="X15" s="5720"/>
      <c r="Y15" s="5720"/>
    </row>
    <row r="16" spans="1:25" ht="18" customHeight="1">
      <c r="N16" s="481"/>
      <c r="O16" s="5720"/>
      <c r="P16" s="5720"/>
      <c r="Q16" s="5720"/>
      <c r="R16" s="5720"/>
      <c r="S16" s="5720"/>
      <c r="T16" s="5720"/>
      <c r="U16" s="5720"/>
      <c r="V16" s="5720"/>
      <c r="W16" s="5720"/>
      <c r="X16" s="5720"/>
      <c r="Y16" s="5720"/>
    </row>
    <row r="17" spans="1:25" ht="18" customHeight="1"/>
    <row r="18" spans="1:25" ht="18" customHeight="1">
      <c r="A18" s="382" t="s">
        <v>4406</v>
      </c>
    </row>
    <row r="19" spans="1:25" ht="18" customHeight="1"/>
    <row r="20" spans="1:25" ht="18" customHeight="1">
      <c r="A20" s="2495" t="s">
        <v>0</v>
      </c>
      <c r="B20" s="2495"/>
      <c r="C20" s="2495"/>
      <c r="D20" s="2495"/>
      <c r="E20" s="2495"/>
      <c r="F20" s="2495"/>
      <c r="G20" s="2495"/>
      <c r="H20" s="2495"/>
      <c r="I20" s="2495"/>
      <c r="J20" s="2495"/>
      <c r="K20" s="2495"/>
      <c r="L20" s="2495"/>
      <c r="M20" s="2495"/>
      <c r="N20" s="2495"/>
      <c r="O20" s="2495"/>
      <c r="P20" s="2495"/>
      <c r="Q20" s="2495"/>
      <c r="R20" s="2495"/>
      <c r="S20" s="2495"/>
      <c r="T20" s="2495"/>
      <c r="U20" s="2495"/>
      <c r="V20" s="2495"/>
      <c r="W20" s="2495"/>
      <c r="X20" s="2495"/>
      <c r="Y20" s="2495"/>
    </row>
    <row r="21" spans="1:25" ht="18" customHeight="1">
      <c r="A21" s="380"/>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row>
    <row r="22" spans="1:25" ht="18" customHeight="1">
      <c r="A22" s="485" t="s">
        <v>4407</v>
      </c>
      <c r="B22" s="380"/>
      <c r="C22" s="380"/>
      <c r="D22" s="380"/>
      <c r="E22" s="380"/>
      <c r="F22" s="380"/>
      <c r="G22" s="380"/>
      <c r="H22" s="380"/>
      <c r="I22" s="380"/>
      <c r="J22" s="380"/>
      <c r="K22" s="1312" t="s">
        <v>4404</v>
      </c>
      <c r="L22" s="5725" t="str">
        <f>IF(第一面_省エネ!R7="","",第一面_省エネ!R7)</f>
        <v/>
      </c>
      <c r="M22" s="5725"/>
      <c r="N22" s="380" t="s">
        <v>477</v>
      </c>
      <c r="O22" s="1313" t="str">
        <f>IF(第一面_省エネ!U7="","",第一面_省エネ!U7)</f>
        <v/>
      </c>
      <c r="P22" s="380" t="s">
        <v>5</v>
      </c>
      <c r="Q22" s="1313" t="str">
        <f>IF(第一面_省エネ!W7="","",第一面_省エネ!W7)</f>
        <v/>
      </c>
      <c r="R22" s="380" t="s">
        <v>478</v>
      </c>
      <c r="S22" s="380"/>
      <c r="T22" s="380"/>
      <c r="U22" s="380"/>
      <c r="V22" s="380"/>
      <c r="W22" s="380"/>
      <c r="X22" s="380"/>
      <c r="Y22" s="380"/>
    </row>
    <row r="23" spans="1:25" ht="18" customHeight="1">
      <c r="B23" s="380"/>
    </row>
    <row r="24" spans="1:25" ht="18" customHeight="1">
      <c r="A24" s="485" t="s">
        <v>4408</v>
      </c>
      <c r="L24" s="380" t="s">
        <v>6</v>
      </c>
      <c r="M24" s="2726"/>
      <c r="N24" s="2726"/>
      <c r="O24" s="2726"/>
      <c r="P24" s="2726"/>
      <c r="Q24" s="2726"/>
      <c r="R24" s="380" t="s">
        <v>7</v>
      </c>
    </row>
    <row r="25" spans="1:25" ht="18" customHeight="1">
      <c r="A25" s="485"/>
    </row>
    <row r="26" spans="1:25" ht="18" customHeight="1">
      <c r="A26" s="1325" t="s">
        <v>4409</v>
      </c>
      <c r="L26" s="5726" t="str">
        <f>cst_wskakunin_BUILD__address</f>
        <v>埼玉県さいたま市浦和区仲町</v>
      </c>
      <c r="M26" s="5726"/>
      <c r="N26" s="5726"/>
      <c r="O26" s="5726"/>
      <c r="P26" s="5726"/>
      <c r="Q26" s="5726"/>
      <c r="R26" s="5726"/>
      <c r="S26" s="5726"/>
      <c r="T26" s="5726"/>
      <c r="U26" s="5726"/>
      <c r="V26" s="5726"/>
      <c r="W26" s="5726"/>
      <c r="X26" s="5726"/>
      <c r="Y26" s="5726"/>
    </row>
    <row r="27" spans="1:25" ht="18" customHeight="1">
      <c r="A27" s="485"/>
      <c r="L27" s="5726"/>
      <c r="M27" s="5726"/>
      <c r="N27" s="5726"/>
      <c r="O27" s="5726"/>
      <c r="P27" s="5726"/>
      <c r="Q27" s="5726"/>
      <c r="R27" s="5726"/>
      <c r="S27" s="5726"/>
      <c r="T27" s="5726"/>
      <c r="U27" s="5726"/>
      <c r="V27" s="5726"/>
      <c r="W27" s="5726"/>
      <c r="X27" s="5726"/>
      <c r="Y27" s="5726"/>
    </row>
    <row r="28" spans="1:25" ht="18" customHeight="1">
      <c r="A28" s="485" t="s">
        <v>4410</v>
      </c>
      <c r="L28" s="5727" t="str">
        <f>cst_wskakunin_BUILD_NAME</f>
        <v>eigyouテスト</v>
      </c>
      <c r="M28" s="5727"/>
      <c r="N28" s="5727"/>
      <c r="O28" s="5727"/>
      <c r="P28" s="5727"/>
      <c r="Q28" s="5727"/>
      <c r="R28" s="5727"/>
      <c r="S28" s="5727"/>
      <c r="T28" s="5727"/>
      <c r="U28" s="5727"/>
      <c r="V28" s="5727"/>
      <c r="W28" s="5727"/>
      <c r="X28" s="5727"/>
      <c r="Y28" s="5727"/>
    </row>
    <row r="29" spans="1:25" ht="18" customHeight="1">
      <c r="A29" s="485"/>
    </row>
    <row r="30" spans="1:25" ht="18" customHeight="1">
      <c r="A30" s="485" t="s">
        <v>4411</v>
      </c>
      <c r="F30" s="5724"/>
      <c r="G30" s="5724"/>
      <c r="H30" s="5724"/>
      <c r="I30" s="5724"/>
      <c r="J30" s="5724"/>
      <c r="K30" s="5724"/>
      <c r="L30" s="5724"/>
      <c r="M30" s="5724"/>
      <c r="N30" s="5724"/>
      <c r="O30" s="5724"/>
      <c r="P30" s="5724"/>
      <c r="Q30" s="5724"/>
      <c r="R30" s="5724"/>
      <c r="S30" s="5724"/>
      <c r="T30" s="5724"/>
      <c r="U30" s="5724"/>
      <c r="V30" s="5724"/>
      <c r="W30" s="5724"/>
      <c r="X30" s="5724"/>
      <c r="Y30" s="5724"/>
    </row>
    <row r="31" spans="1:25" ht="18" customHeight="1">
      <c r="F31" s="5724"/>
      <c r="G31" s="5724"/>
      <c r="H31" s="5724"/>
      <c r="I31" s="5724"/>
      <c r="J31" s="5724"/>
      <c r="K31" s="5724"/>
      <c r="L31" s="5724"/>
      <c r="M31" s="5724"/>
      <c r="N31" s="5724"/>
      <c r="O31" s="5724"/>
      <c r="P31" s="5724"/>
      <c r="Q31" s="5724"/>
      <c r="R31" s="5724"/>
      <c r="S31" s="5724"/>
      <c r="T31" s="5724"/>
      <c r="U31" s="5724"/>
      <c r="V31" s="5724"/>
      <c r="W31" s="5724"/>
      <c r="X31" s="5724"/>
      <c r="Y31" s="5724"/>
    </row>
    <row r="32" spans="1:25" ht="18" customHeight="1">
      <c r="F32" s="5724"/>
      <c r="G32" s="5724"/>
      <c r="H32" s="5724"/>
      <c r="I32" s="5724"/>
      <c r="J32" s="5724"/>
      <c r="K32" s="5724"/>
      <c r="L32" s="5724"/>
      <c r="M32" s="5724"/>
      <c r="N32" s="5724"/>
      <c r="O32" s="5724"/>
      <c r="P32" s="5724"/>
      <c r="Q32" s="5724"/>
      <c r="R32" s="5724"/>
      <c r="S32" s="5724"/>
      <c r="T32" s="5724"/>
      <c r="U32" s="5724"/>
      <c r="V32" s="5724"/>
      <c r="W32" s="5724"/>
      <c r="X32" s="5724"/>
      <c r="Y32" s="5724"/>
    </row>
    <row r="33" spans="1:1" ht="18" customHeight="1"/>
    <row r="34" spans="1:1" ht="18" customHeight="1">
      <c r="A34" s="485"/>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6"/>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95" customWidth="1"/>
    <col min="28" max="28" width="1.75" style="1195" customWidth="1"/>
    <col min="29" max="29" width="9" style="1195" customWidth="1"/>
    <col min="30" max="16384" width="9" style="1195"/>
  </cols>
  <sheetData>
    <row r="1" spans="1:28" ht="18" customHeight="1">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row>
    <row r="2" spans="1:28" ht="18" customHeight="1">
      <c r="A2" s="2488" t="s">
        <v>15</v>
      </c>
      <c r="B2" s="2488"/>
      <c r="C2" s="2488"/>
      <c r="D2" s="2488"/>
      <c r="E2" s="2488"/>
      <c r="F2" s="2488"/>
      <c r="G2" s="2488"/>
      <c r="H2" s="2488"/>
      <c r="I2" s="2488"/>
      <c r="J2" s="2488"/>
      <c r="K2" s="2488"/>
      <c r="L2" s="2488"/>
      <c r="M2" s="2488"/>
      <c r="N2" s="2488"/>
      <c r="O2" s="2488"/>
      <c r="P2" s="2488"/>
      <c r="Q2" s="2488"/>
      <c r="R2" s="2488"/>
      <c r="S2" s="2489"/>
      <c r="T2" s="2489"/>
      <c r="U2" s="2489"/>
      <c r="V2" s="2489"/>
      <c r="W2" s="2489"/>
      <c r="X2" s="2489"/>
      <c r="Y2" s="2489"/>
      <c r="Z2" s="2489"/>
      <c r="AA2" s="2489"/>
      <c r="AB2" s="1233"/>
    </row>
    <row r="3" spans="1:28" ht="18" customHeight="1">
      <c r="A3" s="2490" t="s">
        <v>4120</v>
      </c>
      <c r="B3" s="2490"/>
      <c r="C3" s="2490"/>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1233"/>
    </row>
    <row r="4" spans="1:28" ht="18" customHeight="1">
      <c r="A4" s="1233"/>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row>
    <row r="5" spans="1:28" ht="18" customHeight="1">
      <c r="A5" s="1244" t="s">
        <v>17</v>
      </c>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33"/>
    </row>
    <row r="6" spans="1:28" ht="18" customHeight="1">
      <c r="A6" s="1233"/>
      <c r="B6" s="2491" t="s">
        <v>4</v>
      </c>
      <c r="C6" s="2491"/>
      <c r="D6" s="2491"/>
      <c r="E6" s="2492" t="str">
        <f>cst_wskakunin_owner2__space3</f>
        <v/>
      </c>
      <c r="F6" s="2492"/>
      <c r="G6" s="2492"/>
      <c r="H6" s="2492"/>
      <c r="I6" s="2492"/>
      <c r="J6" s="2492"/>
      <c r="K6" s="2492"/>
      <c r="L6" s="2492"/>
      <c r="M6" s="2492"/>
      <c r="N6" s="2492"/>
      <c r="O6" s="2492"/>
      <c r="P6" s="2492"/>
      <c r="Q6" s="2492"/>
      <c r="R6" s="2492"/>
      <c r="S6" s="2492"/>
      <c r="T6" s="2492"/>
      <c r="U6" s="2492"/>
      <c r="V6" s="2492"/>
      <c r="W6" s="2492"/>
      <c r="X6" s="2492"/>
      <c r="Y6" s="2492"/>
      <c r="Z6" s="1233"/>
      <c r="AA6" s="1233"/>
      <c r="AB6" s="1233"/>
    </row>
    <row r="7" spans="1:28" ht="18" customHeight="1">
      <c r="A7" s="1233"/>
      <c r="B7" s="2491"/>
      <c r="C7" s="2491"/>
      <c r="D7" s="2491"/>
      <c r="E7" s="2492"/>
      <c r="F7" s="2492"/>
      <c r="G7" s="2492"/>
      <c r="H7" s="2492"/>
      <c r="I7" s="2492"/>
      <c r="J7" s="2492"/>
      <c r="K7" s="2492"/>
      <c r="L7" s="2492"/>
      <c r="M7" s="2492"/>
      <c r="N7" s="2492"/>
      <c r="O7" s="2492"/>
      <c r="P7" s="2492"/>
      <c r="Q7" s="2492"/>
      <c r="R7" s="2492"/>
      <c r="S7" s="2492"/>
      <c r="T7" s="2492"/>
      <c r="U7" s="2492"/>
      <c r="V7" s="2492"/>
      <c r="W7" s="2492"/>
      <c r="X7" s="2492"/>
      <c r="Y7" s="2492"/>
      <c r="Z7" s="1233"/>
      <c r="AA7" s="1233"/>
      <c r="AB7" s="1233"/>
    </row>
    <row r="8" spans="1:28" ht="18" customHeight="1">
      <c r="A8" s="1233"/>
      <c r="B8" s="1233" t="s">
        <v>18</v>
      </c>
      <c r="C8" s="1233"/>
      <c r="D8" s="1233"/>
      <c r="E8" s="2493" t="str">
        <f>cst_wskakunin_owner2_ZIP</f>
        <v/>
      </c>
      <c r="F8" s="2493"/>
      <c r="G8" s="2493"/>
      <c r="H8" s="2493"/>
      <c r="I8" s="2493"/>
      <c r="J8" s="2493"/>
      <c r="K8" s="1233"/>
      <c r="L8" s="1233"/>
      <c r="M8" s="1233"/>
      <c r="N8" s="1233"/>
      <c r="O8" s="1233"/>
      <c r="P8" s="1233"/>
      <c r="Q8" s="1233"/>
      <c r="R8" s="1233"/>
      <c r="S8" s="1233"/>
      <c r="T8" s="1233"/>
      <c r="U8" s="1233"/>
      <c r="V8" s="1233"/>
      <c r="W8" s="1233"/>
      <c r="X8" s="1233"/>
      <c r="Y8" s="1233"/>
      <c r="Z8" s="1233"/>
      <c r="AA8" s="1233"/>
      <c r="AB8" s="1233"/>
    </row>
    <row r="9" spans="1:28" ht="18" customHeight="1">
      <c r="A9" s="1233"/>
      <c r="B9" s="1233" t="s">
        <v>19</v>
      </c>
      <c r="C9" s="1233"/>
      <c r="D9" s="1233"/>
      <c r="E9" s="2493" t="str">
        <f>cst_wskakunin_owner2__address</f>
        <v/>
      </c>
      <c r="F9" s="2493"/>
      <c r="G9" s="2493"/>
      <c r="H9" s="2493"/>
      <c r="I9" s="2493"/>
      <c r="J9" s="2493"/>
      <c r="K9" s="2493"/>
      <c r="L9" s="2493"/>
      <c r="M9" s="2493"/>
      <c r="N9" s="2493"/>
      <c r="O9" s="2493"/>
      <c r="P9" s="2493"/>
      <c r="Q9" s="2493"/>
      <c r="R9" s="2493"/>
      <c r="S9" s="2493"/>
      <c r="T9" s="2493"/>
      <c r="U9" s="2493"/>
      <c r="V9" s="2493"/>
      <c r="W9" s="2493"/>
      <c r="X9" s="2493"/>
      <c r="Y9" s="2493"/>
      <c r="Z9" s="2493"/>
      <c r="AA9" s="2493"/>
      <c r="AB9" s="1233"/>
    </row>
    <row r="10" spans="1:28" ht="18" customHeight="1">
      <c r="A10" s="1239"/>
      <c r="B10" s="1239" t="s">
        <v>20</v>
      </c>
      <c r="C10" s="1239"/>
      <c r="D10" s="1239"/>
      <c r="E10" s="2487" t="str">
        <f>cst_wskakunin_owner2_TEL</f>
        <v/>
      </c>
      <c r="F10" s="2487"/>
      <c r="G10" s="2487"/>
      <c r="H10" s="2487"/>
      <c r="I10" s="2487"/>
      <c r="J10" s="2487"/>
      <c r="K10" s="2487"/>
      <c r="L10" s="2487"/>
      <c r="M10" s="1239"/>
      <c r="N10" s="1239"/>
      <c r="O10" s="1239"/>
      <c r="P10" s="1239"/>
      <c r="Q10" s="1239"/>
      <c r="R10" s="1239"/>
      <c r="S10" s="1239"/>
      <c r="T10" s="1239"/>
      <c r="U10" s="1239"/>
      <c r="V10" s="1239"/>
      <c r="W10" s="1239"/>
      <c r="X10" s="1239"/>
      <c r="Y10" s="1239"/>
      <c r="Z10" s="1239"/>
      <c r="AA10" s="1239"/>
      <c r="AB10" s="1233"/>
    </row>
    <row r="11" spans="1:28" ht="18" customHeight="1">
      <c r="A11" s="1244" t="s">
        <v>17</v>
      </c>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33"/>
    </row>
    <row r="12" spans="1:28" ht="18" customHeight="1">
      <c r="A12" s="1233"/>
      <c r="B12" s="2491" t="s">
        <v>4</v>
      </c>
      <c r="C12" s="2491"/>
      <c r="D12" s="2491"/>
      <c r="E12" s="2494" t="str">
        <f>cst_wskakunin_owner3__space3</f>
        <v/>
      </c>
      <c r="F12" s="2494"/>
      <c r="G12" s="2494"/>
      <c r="H12" s="2494"/>
      <c r="I12" s="2494"/>
      <c r="J12" s="2494"/>
      <c r="K12" s="2494"/>
      <c r="L12" s="2494"/>
      <c r="M12" s="2494"/>
      <c r="N12" s="2494"/>
      <c r="O12" s="2494"/>
      <c r="P12" s="2494"/>
      <c r="Q12" s="2494"/>
      <c r="R12" s="2494"/>
      <c r="S12" s="2494"/>
      <c r="T12" s="2494"/>
      <c r="U12" s="2494"/>
      <c r="V12" s="2494"/>
      <c r="W12" s="2494"/>
      <c r="X12" s="2494"/>
      <c r="Y12" s="2494"/>
      <c r="Z12" s="1233"/>
      <c r="AA12" s="1233"/>
      <c r="AB12" s="1233"/>
    </row>
    <row r="13" spans="1:28" ht="18" customHeight="1">
      <c r="A13" s="1233"/>
      <c r="B13" s="2491"/>
      <c r="C13" s="2491"/>
      <c r="D13" s="2491"/>
      <c r="E13" s="2494"/>
      <c r="F13" s="2494"/>
      <c r="G13" s="2494"/>
      <c r="H13" s="2494"/>
      <c r="I13" s="2494"/>
      <c r="J13" s="2494"/>
      <c r="K13" s="2494"/>
      <c r="L13" s="2494"/>
      <c r="M13" s="2494"/>
      <c r="N13" s="2494"/>
      <c r="O13" s="2494"/>
      <c r="P13" s="2494"/>
      <c r="Q13" s="2494"/>
      <c r="R13" s="2494"/>
      <c r="S13" s="2494"/>
      <c r="T13" s="2494"/>
      <c r="U13" s="2494"/>
      <c r="V13" s="2494"/>
      <c r="W13" s="2494"/>
      <c r="X13" s="2494"/>
      <c r="Y13" s="2494"/>
      <c r="Z13" s="1233"/>
      <c r="AA13" s="1233"/>
      <c r="AB13" s="1233"/>
    </row>
    <row r="14" spans="1:28" ht="18" customHeight="1">
      <c r="A14" s="1233"/>
      <c r="B14" s="1233" t="s">
        <v>18</v>
      </c>
      <c r="C14" s="1233"/>
      <c r="D14" s="1233"/>
      <c r="E14" s="2493" t="str">
        <f>cst_wskakunin_owner3_ZIP</f>
        <v/>
      </c>
      <c r="F14" s="2493"/>
      <c r="G14" s="2493"/>
      <c r="H14" s="2493"/>
      <c r="I14" s="2493"/>
      <c r="J14" s="2493"/>
      <c r="K14" s="1233"/>
      <c r="L14" s="1233"/>
      <c r="M14" s="1233"/>
      <c r="N14" s="1233"/>
      <c r="O14" s="1233"/>
      <c r="P14" s="1233"/>
      <c r="Q14" s="1233"/>
      <c r="R14" s="1233"/>
      <c r="S14" s="1233"/>
      <c r="T14" s="1233"/>
      <c r="U14" s="1233"/>
      <c r="V14" s="1233"/>
      <c r="W14" s="1233"/>
      <c r="X14" s="1233"/>
      <c r="Y14" s="1233"/>
      <c r="Z14" s="1233"/>
      <c r="AA14" s="1233"/>
      <c r="AB14" s="1233"/>
    </row>
    <row r="15" spans="1:28" ht="18" customHeight="1">
      <c r="A15" s="1233"/>
      <c r="B15" s="1233" t="s">
        <v>19</v>
      </c>
      <c r="C15" s="1233"/>
      <c r="D15" s="1233"/>
      <c r="E15" s="2493" t="str">
        <f>cst_wskakunin_owner3__address</f>
        <v/>
      </c>
      <c r="F15" s="2493"/>
      <c r="G15" s="2493"/>
      <c r="H15" s="2493"/>
      <c r="I15" s="2493"/>
      <c r="J15" s="2493"/>
      <c r="K15" s="2493"/>
      <c r="L15" s="2493"/>
      <c r="M15" s="2493"/>
      <c r="N15" s="2493"/>
      <c r="O15" s="2493"/>
      <c r="P15" s="2493"/>
      <c r="Q15" s="2493"/>
      <c r="R15" s="2493"/>
      <c r="S15" s="2493"/>
      <c r="T15" s="2493"/>
      <c r="U15" s="2493"/>
      <c r="V15" s="2493"/>
      <c r="W15" s="2493"/>
      <c r="X15" s="2493"/>
      <c r="Y15" s="2493"/>
      <c r="Z15" s="2493"/>
      <c r="AA15" s="2493"/>
      <c r="AB15" s="1233"/>
    </row>
    <row r="16" spans="1:28" ht="18" customHeight="1">
      <c r="A16" s="1239"/>
      <c r="B16" s="1239" t="s">
        <v>20</v>
      </c>
      <c r="C16" s="1239"/>
      <c r="D16" s="1239"/>
      <c r="E16" s="2487" t="str">
        <f>cst_wskakunin_owner3_TEL</f>
        <v/>
      </c>
      <c r="F16" s="2487"/>
      <c r="G16" s="2487"/>
      <c r="H16" s="2487"/>
      <c r="I16" s="2487"/>
      <c r="J16" s="2487"/>
      <c r="K16" s="2487"/>
      <c r="L16" s="2487"/>
      <c r="M16" s="1239"/>
      <c r="N16" s="1239"/>
      <c r="O16" s="1239"/>
      <c r="P16" s="1239"/>
      <c r="Q16" s="1239"/>
      <c r="R16" s="1239"/>
      <c r="S16" s="1239"/>
      <c r="T16" s="1239"/>
      <c r="U16" s="1239"/>
      <c r="V16" s="1239"/>
      <c r="W16" s="1239"/>
      <c r="X16" s="1239"/>
      <c r="Y16" s="1239"/>
      <c r="Z16" s="1239"/>
      <c r="AA16" s="1239"/>
      <c r="AB16" s="1233"/>
    </row>
    <row r="17" spans="1:28" ht="18" customHeight="1">
      <c r="A17" s="1233"/>
      <c r="B17" s="1233"/>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33"/>
      <c r="AA17" s="1233"/>
      <c r="AB17" s="1233"/>
    </row>
    <row r="18" spans="1:28" ht="18" customHeight="1">
      <c r="A18" s="1233"/>
      <c r="B18" s="1233"/>
      <c r="C18" s="1233"/>
      <c r="D18" s="1233"/>
      <c r="E18" s="1233"/>
      <c r="F18" s="1233"/>
      <c r="G18" s="1233"/>
      <c r="H18" s="1233"/>
      <c r="I18" s="1233"/>
      <c r="J18" s="1233"/>
      <c r="K18" s="1233"/>
      <c r="L18" s="1233"/>
      <c r="M18" s="1233"/>
      <c r="N18" s="1233"/>
      <c r="O18" s="1233"/>
      <c r="P18" s="1233"/>
      <c r="Q18" s="1233"/>
      <c r="R18" s="1233"/>
      <c r="S18" s="1233"/>
      <c r="T18" s="1233"/>
      <c r="U18" s="1233"/>
      <c r="V18" s="1233"/>
      <c r="W18" s="1233"/>
      <c r="X18" s="1233"/>
      <c r="Y18" s="1233"/>
      <c r="Z18" s="1233"/>
      <c r="AA18" s="1233"/>
      <c r="AB18" s="1233"/>
    </row>
    <row r="19" spans="1:28" ht="18" customHeight="1">
      <c r="A19" s="1233"/>
      <c r="B19" s="1233"/>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row>
    <row r="20" spans="1:28" ht="18" customHeight="1">
      <c r="A20" s="1233"/>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row>
    <row r="21" spans="1:28" ht="18" customHeight="1">
      <c r="A21" s="1233"/>
      <c r="B21" s="1233"/>
      <c r="C21" s="1233"/>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row>
    <row r="22" spans="1:28" ht="18" customHeight="1">
      <c r="A22" s="1233"/>
      <c r="B22" s="1233"/>
      <c r="C22" s="1233"/>
      <c r="D22" s="1233"/>
      <c r="E22" s="1233"/>
      <c r="F22" s="1233"/>
      <c r="G22" s="1233"/>
      <c r="H22" s="1233"/>
      <c r="I22" s="1233"/>
      <c r="J22" s="1233"/>
      <c r="K22" s="1233"/>
      <c r="L22" s="1233"/>
      <c r="M22" s="1233"/>
      <c r="N22" s="1233"/>
      <c r="O22" s="1233"/>
      <c r="P22" s="1233"/>
      <c r="Q22" s="1233"/>
      <c r="R22" s="1233"/>
      <c r="S22" s="1233"/>
      <c r="T22" s="1233"/>
      <c r="U22" s="1233"/>
      <c r="V22" s="1233"/>
      <c r="W22" s="1233"/>
      <c r="X22" s="1233"/>
      <c r="Y22" s="1233"/>
      <c r="Z22" s="1233"/>
      <c r="AA22" s="1233"/>
      <c r="AB22" s="1233"/>
    </row>
    <row r="23" spans="1:28" ht="18" customHeight="1">
      <c r="A23" s="1233"/>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row>
    <row r="24" spans="1:28" ht="18" customHeight="1">
      <c r="A24" s="1233"/>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row>
    <row r="25" spans="1:28" ht="18" customHeight="1">
      <c r="A25" s="1233"/>
      <c r="B25" s="1233"/>
      <c r="C25" s="1233"/>
      <c r="D25" s="1233"/>
      <c r="E25" s="1233"/>
      <c r="F25" s="1233"/>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233"/>
    </row>
    <row r="26" spans="1:28" ht="18" customHeight="1">
      <c r="A26" s="1233"/>
      <c r="B26" s="1233"/>
      <c r="C26" s="1233"/>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row>
    <row r="27" spans="1:28" ht="18" customHeight="1">
      <c r="A27" s="1233"/>
      <c r="B27" s="1233"/>
      <c r="C27" s="1233"/>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row>
    <row r="28" spans="1:28" ht="18" customHeight="1">
      <c r="A28" s="1233"/>
      <c r="B28" s="1233"/>
      <c r="C28" s="1233"/>
      <c r="D28" s="1233"/>
      <c r="E28" s="1233"/>
      <c r="F28" s="1233"/>
      <c r="G28" s="1233"/>
      <c r="H28" s="1233"/>
      <c r="I28" s="1233"/>
      <c r="J28" s="1233"/>
      <c r="K28" s="1233"/>
      <c r="L28" s="1233"/>
      <c r="M28" s="1233"/>
      <c r="N28" s="1233"/>
      <c r="O28" s="1233"/>
      <c r="P28" s="1233"/>
      <c r="Q28" s="1233"/>
      <c r="R28" s="1233"/>
      <c r="S28" s="1233"/>
      <c r="T28" s="1233"/>
      <c r="U28" s="1233"/>
      <c r="V28" s="1233"/>
      <c r="W28" s="1233"/>
      <c r="X28" s="1233"/>
      <c r="Y28" s="1233"/>
      <c r="Z28" s="1233"/>
      <c r="AA28" s="1233"/>
      <c r="AB28" s="1233"/>
    </row>
    <row r="29" spans="1:28" ht="18" customHeight="1">
      <c r="A29" s="1233"/>
      <c r="B29" s="1233"/>
      <c r="C29" s="1233"/>
      <c r="D29" s="1233"/>
      <c r="E29" s="1233"/>
      <c r="F29" s="1233"/>
      <c r="G29" s="1233"/>
      <c r="H29" s="1233"/>
      <c r="I29" s="1233"/>
      <c r="J29" s="1233"/>
      <c r="K29" s="1233"/>
      <c r="L29" s="1233"/>
      <c r="M29" s="1233"/>
      <c r="N29" s="1233"/>
      <c r="O29" s="1233"/>
      <c r="P29" s="1233"/>
      <c r="Q29" s="1233"/>
      <c r="R29" s="1233"/>
      <c r="S29" s="1233"/>
      <c r="T29" s="1233"/>
      <c r="U29" s="1233"/>
      <c r="V29" s="1233"/>
      <c r="W29" s="1233"/>
      <c r="X29" s="1233"/>
      <c r="Y29" s="1233"/>
      <c r="Z29" s="1233"/>
      <c r="AA29" s="1233"/>
      <c r="AB29" s="1233"/>
    </row>
    <row r="30" spans="1:28" ht="18" customHeight="1">
      <c r="A30" s="1233"/>
      <c r="B30" s="1233"/>
      <c r="C30" s="1233"/>
      <c r="D30" s="1233"/>
      <c r="E30" s="1233"/>
      <c r="F30" s="1233"/>
      <c r="G30" s="1233"/>
      <c r="H30" s="1233"/>
      <c r="I30" s="1233"/>
      <c r="J30" s="1233"/>
      <c r="K30" s="1233"/>
      <c r="L30" s="1233"/>
      <c r="M30" s="1233"/>
      <c r="N30" s="1233"/>
      <c r="O30" s="1233"/>
      <c r="P30" s="1233"/>
      <c r="Q30" s="1233"/>
      <c r="R30" s="1233"/>
      <c r="S30" s="1233"/>
      <c r="T30" s="1233"/>
      <c r="U30" s="1233"/>
      <c r="V30" s="1233"/>
      <c r="W30" s="1233"/>
      <c r="X30" s="1233"/>
      <c r="Y30" s="1233"/>
      <c r="Z30" s="1233"/>
      <c r="AA30" s="1233"/>
      <c r="AB30" s="1233"/>
    </row>
    <row r="31" spans="1:28" ht="18" customHeight="1">
      <c r="A31" s="1233"/>
      <c r="B31" s="1233"/>
      <c r="C31" s="1233"/>
      <c r="D31" s="1233"/>
      <c r="E31" s="1233"/>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row>
    <row r="32" spans="1:28" ht="18" customHeight="1">
      <c r="A32" s="1233"/>
      <c r="B32" s="1233"/>
      <c r="C32" s="1233"/>
      <c r="D32" s="1233"/>
      <c r="E32" s="1233"/>
      <c r="F32" s="1233"/>
      <c r="G32" s="1233"/>
      <c r="H32" s="1233"/>
      <c r="I32" s="1233"/>
      <c r="J32" s="1233"/>
      <c r="K32" s="1233"/>
      <c r="L32" s="1233"/>
      <c r="M32" s="1233"/>
      <c r="N32" s="1233"/>
      <c r="O32" s="1233"/>
      <c r="P32" s="1233"/>
      <c r="Q32" s="1233"/>
      <c r="R32" s="1233"/>
      <c r="S32" s="1233"/>
      <c r="T32" s="1233"/>
      <c r="U32" s="1233"/>
      <c r="V32" s="1233"/>
      <c r="W32" s="1233"/>
      <c r="X32" s="1233"/>
      <c r="Y32" s="1233"/>
      <c r="Z32" s="1233"/>
      <c r="AA32" s="1233"/>
      <c r="AB32" s="1233"/>
    </row>
    <row r="33" spans="1:28" ht="18" customHeight="1">
      <c r="A33" s="1233"/>
      <c r="B33" s="1233"/>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row>
    <row r="34" spans="1:28" ht="18" customHeight="1">
      <c r="A34" s="1233"/>
      <c r="B34" s="1233"/>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row>
    <row r="35" spans="1:28" ht="18" customHeight="1">
      <c r="A35" s="1233"/>
      <c r="B35" s="1233"/>
      <c r="C35" s="1233"/>
      <c r="D35" s="1233"/>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row>
    <row r="36" spans="1:28" ht="18" customHeight="1">
      <c r="A36" s="1233"/>
      <c r="B36" s="1233"/>
      <c r="C36" s="1233"/>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row>
    <row r="37" spans="1:28" ht="18" customHeight="1">
      <c r="A37" s="1233"/>
      <c r="B37" s="1233"/>
      <c r="C37" s="1233"/>
      <c r="D37" s="1233"/>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row>
    <row r="38" spans="1:28" ht="18" customHeight="1">
      <c r="A38" s="1233"/>
      <c r="B38" s="1233"/>
      <c r="C38" s="1233"/>
      <c r="D38" s="1233"/>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row>
    <row r="39" spans="1:28" ht="18" customHeight="1">
      <c r="A39" s="1233"/>
      <c r="B39" s="1233"/>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row>
    <row r="40" spans="1:28" ht="18" customHeight="1">
      <c r="A40" s="1233"/>
      <c r="B40" s="1233"/>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3"/>
      <c r="AA40" s="1233"/>
      <c r="AB40" s="1233"/>
    </row>
    <row r="41" spans="1:28" ht="18"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row>
    <row r="42" spans="1:28" ht="18"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row>
    <row r="43" spans="1:28" ht="18"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row>
    <row r="44" spans="1:28" ht="18"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row>
    <row r="45" spans="1:28" ht="18"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row>
    <row r="46" spans="1:28" ht="18" customHeight="1">
      <c r="A46" s="1233"/>
      <c r="B46" s="1233"/>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row>
    <row r="47" spans="1:28" ht="18" customHeight="1">
      <c r="A47" s="1233"/>
      <c r="B47" s="1233"/>
      <c r="C47" s="1233"/>
      <c r="D47" s="1233"/>
      <c r="E47" s="123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6"/>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9" t="s">
        <v>140</v>
      </c>
      <c r="C5" s="1186" t="s">
        <v>135</v>
      </c>
    </row>
    <row r="6" spans="1:3" ht="6.75" customHeight="1"/>
    <row r="7" spans="1:3">
      <c r="B7" s="1188"/>
      <c r="C7" s="1186" t="s">
        <v>136</v>
      </c>
    </row>
    <row r="8" spans="1:3" ht="6.75" customHeight="1"/>
    <row r="9" spans="1:3">
      <c r="B9" s="1190"/>
      <c r="C9" s="1186" t="s">
        <v>4105</v>
      </c>
    </row>
  </sheetData>
  <phoneticPr fontId="136"/>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82" customWidth="1"/>
    <col min="2" max="16384" width="9" style="382"/>
  </cols>
  <sheetData>
    <row r="1" spans="1:9">
      <c r="A1" s="2495" t="s">
        <v>3687</v>
      </c>
      <c r="B1" s="2495"/>
      <c r="C1" s="2495"/>
      <c r="D1" s="2495"/>
      <c r="E1" s="2495"/>
      <c r="F1" s="2495"/>
      <c r="G1" s="2495"/>
      <c r="H1" s="2495"/>
      <c r="I1" s="2495"/>
    </row>
    <row r="2" spans="1:9">
      <c r="A2" s="2496"/>
      <c r="B2" s="2496"/>
      <c r="C2" s="2496"/>
      <c r="D2" s="2496"/>
      <c r="E2" s="2496"/>
      <c r="F2" s="2496"/>
      <c r="G2" s="2496"/>
      <c r="H2" s="2496"/>
      <c r="I2" s="2496"/>
    </row>
    <row r="3" spans="1:9" ht="18.75" customHeight="1">
      <c r="A3" s="772" t="s">
        <v>3688</v>
      </c>
    </row>
    <row r="23" spans="1:9">
      <c r="A23" s="771"/>
      <c r="B23" s="771"/>
      <c r="C23" s="771"/>
      <c r="D23" s="771"/>
      <c r="E23" s="771"/>
      <c r="F23" s="771"/>
      <c r="G23" s="771"/>
      <c r="H23" s="771"/>
      <c r="I23" s="771"/>
    </row>
    <row r="24" spans="1:9" ht="18.75" customHeight="1">
      <c r="A24" s="772" t="s">
        <v>3689</v>
      </c>
    </row>
    <row r="54" spans="1:9">
      <c r="A54" s="771"/>
      <c r="B54" s="771"/>
      <c r="C54" s="771"/>
      <c r="D54" s="771"/>
      <c r="E54" s="771"/>
      <c r="F54" s="771"/>
      <c r="G54" s="771"/>
      <c r="H54" s="771"/>
      <c r="I54" s="771"/>
    </row>
  </sheetData>
  <mergeCells count="1">
    <mergeCell ref="A1:I2"/>
  </mergeCells>
  <phoneticPr fontId="13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77" customWidth="1"/>
    <col min="2" max="2" width="4.625" style="777" customWidth="1"/>
    <col min="3" max="5" width="9" style="777" customWidth="1"/>
    <col min="6" max="7" width="5.375" style="777" customWidth="1"/>
    <col min="8" max="8" width="4" style="777" customWidth="1"/>
    <col min="9" max="9" width="9" style="777" customWidth="1"/>
    <col min="10" max="10" width="4.375" style="777" customWidth="1"/>
    <col min="11" max="11" width="3.875" style="777" customWidth="1"/>
    <col min="12" max="12" width="4.375" style="777" customWidth="1"/>
    <col min="13" max="13" width="3.875" style="777" customWidth="1"/>
    <col min="14" max="14" width="4.375" style="777" customWidth="1"/>
    <col min="15" max="15" width="3.875" style="777" customWidth="1"/>
    <col min="16" max="16" width="4.375" style="777" customWidth="1"/>
    <col min="17" max="17" width="9" style="777" customWidth="1"/>
    <col min="18" max="16384" width="9" style="777"/>
  </cols>
  <sheetData>
    <row r="1" spans="1:16" ht="16.5" customHeight="1">
      <c r="A1" s="2508" t="s">
        <v>3728</v>
      </c>
      <c r="B1" s="2508"/>
      <c r="C1" s="2508"/>
      <c r="D1" s="2508"/>
      <c r="E1" s="2508"/>
      <c r="F1" s="2508"/>
      <c r="G1" s="2508"/>
      <c r="H1" s="2508"/>
      <c r="I1" s="2508"/>
      <c r="J1" s="2508"/>
      <c r="K1" s="2508"/>
      <c r="L1" s="2508"/>
      <c r="M1" s="2508"/>
      <c r="N1" s="2508"/>
      <c r="O1" s="2508"/>
    </row>
    <row r="2" spans="1:16" ht="16.5" customHeight="1">
      <c r="A2" s="2508"/>
      <c r="B2" s="2508"/>
      <c r="C2" s="2508"/>
      <c r="D2" s="2508"/>
      <c r="E2" s="2508"/>
      <c r="F2" s="2508"/>
      <c r="G2" s="2508"/>
      <c r="H2" s="2508"/>
      <c r="I2" s="2508"/>
      <c r="J2" s="2508"/>
      <c r="K2" s="2508"/>
      <c r="L2" s="2508"/>
      <c r="M2" s="2508"/>
      <c r="N2" s="2508"/>
      <c r="O2" s="2508"/>
    </row>
    <row r="3" spans="1:16" ht="12.75" customHeight="1">
      <c r="A3" s="788"/>
      <c r="B3" s="788"/>
      <c r="C3" s="788"/>
      <c r="D3" s="788"/>
      <c r="E3" s="788"/>
      <c r="F3" s="788"/>
      <c r="G3" s="788"/>
      <c r="H3" s="788"/>
      <c r="I3" s="788"/>
      <c r="J3" s="788"/>
      <c r="K3" s="788"/>
      <c r="L3" s="788"/>
      <c r="M3" s="788"/>
      <c r="N3" s="788"/>
      <c r="O3" s="788"/>
    </row>
    <row r="4" spans="1:16" ht="18" customHeight="1">
      <c r="I4" s="778" t="s">
        <v>2542</v>
      </c>
      <c r="J4" s="779"/>
      <c r="K4" s="786" t="s">
        <v>477</v>
      </c>
      <c r="L4" s="779"/>
      <c r="M4" s="786" t="s">
        <v>5</v>
      </c>
      <c r="N4" s="779"/>
      <c r="O4" s="786" t="s">
        <v>478</v>
      </c>
    </row>
    <row r="6" spans="1:16">
      <c r="D6" s="789"/>
      <c r="E6" s="777" t="s">
        <v>3729</v>
      </c>
      <c r="I6" s="789"/>
    </row>
    <row r="7" spans="1:16" ht="6" customHeight="1"/>
    <row r="8" spans="1:16" ht="18" customHeight="1">
      <c r="E8" s="780" t="s">
        <v>3722</v>
      </c>
      <c r="F8" s="2499" t="str">
        <f>cst_wskakunin_dairi1__address</f>
        <v/>
      </c>
      <c r="G8" s="2499"/>
      <c r="H8" s="2500"/>
      <c r="I8" s="2500"/>
      <c r="J8" s="2500"/>
      <c r="K8" s="2500"/>
      <c r="L8" s="2500"/>
      <c r="M8" s="2500"/>
      <c r="N8" s="2500"/>
      <c r="O8" s="2500"/>
    </row>
    <row r="9" spans="1:16" ht="18" customHeight="1">
      <c r="F9" s="2500"/>
      <c r="G9" s="2500"/>
      <c r="H9" s="2500"/>
      <c r="I9" s="2500"/>
      <c r="J9" s="2500"/>
      <c r="K9" s="2500"/>
      <c r="L9" s="2500"/>
      <c r="M9" s="2500"/>
      <c r="N9" s="2500"/>
      <c r="O9" s="2500"/>
    </row>
    <row r="10" spans="1:16" ht="17.25" customHeight="1">
      <c r="E10" s="777" t="s">
        <v>3730</v>
      </c>
      <c r="F10" s="2501" t="str">
        <f>cst_wskakunin_dairi1_JIMU_NAME</f>
        <v/>
      </c>
      <c r="G10" s="2502"/>
      <c r="H10" s="2502"/>
      <c r="I10" s="2502"/>
      <c r="J10" s="2502"/>
      <c r="K10" s="2502"/>
      <c r="L10" s="2502"/>
      <c r="M10" s="2502"/>
      <c r="N10" s="2502"/>
    </row>
    <row r="11" spans="1:16" ht="18" customHeight="1">
      <c r="F11" s="2503" t="str">
        <f>cst_wskakunin_dairi1__space3</f>
        <v/>
      </c>
      <c r="G11" s="2504"/>
      <c r="H11" s="2504"/>
      <c r="I11" s="2504"/>
      <c r="J11" s="2504"/>
      <c r="K11" s="2504"/>
      <c r="L11" s="2504"/>
      <c r="M11" s="2504"/>
      <c r="N11" s="2504"/>
      <c r="O11" s="786"/>
    </row>
    <row r="12" spans="1:16">
      <c r="C12" s="781"/>
      <c r="D12" s="781"/>
      <c r="E12" s="781"/>
      <c r="F12" s="781"/>
    </row>
    <row r="13" spans="1:16" ht="18" customHeight="1">
      <c r="A13" s="2506" t="s">
        <v>3731</v>
      </c>
      <c r="B13" s="2506"/>
      <c r="C13" s="2506"/>
      <c r="D13" s="2506"/>
      <c r="E13" s="2506"/>
      <c r="F13" s="2506"/>
      <c r="G13" s="2506"/>
      <c r="H13" s="2506"/>
      <c r="I13" s="2506"/>
      <c r="J13" s="2506"/>
      <c r="K13" s="2506"/>
      <c r="L13" s="2506"/>
      <c r="M13" s="2506"/>
      <c r="N13" s="2506"/>
      <c r="O13" s="2506"/>
      <c r="P13" s="782"/>
    </row>
    <row r="14" spans="1:16" ht="18" customHeight="1">
      <c r="A14" s="777" t="s">
        <v>3732</v>
      </c>
      <c r="B14" s="782"/>
      <c r="C14" s="782"/>
      <c r="D14" s="782"/>
      <c r="E14" s="782"/>
      <c r="F14" s="782"/>
      <c r="G14" s="782"/>
      <c r="H14" s="782"/>
      <c r="I14" s="782"/>
      <c r="J14" s="782"/>
      <c r="K14" s="782"/>
      <c r="L14" s="782"/>
      <c r="M14" s="782"/>
    </row>
    <row r="16" spans="1:16" ht="18" customHeight="1">
      <c r="A16" s="2507" t="s">
        <v>0</v>
      </c>
      <c r="B16" s="2507"/>
      <c r="C16" s="2507"/>
      <c r="D16" s="2507"/>
      <c r="E16" s="2507"/>
      <c r="F16" s="2507"/>
      <c r="G16" s="2507"/>
      <c r="H16" s="2507"/>
      <c r="I16" s="2507"/>
      <c r="J16" s="2507"/>
      <c r="K16" s="2507"/>
      <c r="L16" s="2507"/>
      <c r="M16" s="2507"/>
      <c r="N16" s="2507"/>
      <c r="O16" s="2507"/>
    </row>
    <row r="17" spans="1:16">
      <c r="A17" s="786"/>
      <c r="B17" s="786"/>
      <c r="C17" s="786"/>
      <c r="D17" s="786"/>
      <c r="E17" s="786"/>
      <c r="F17" s="786"/>
      <c r="G17" s="786"/>
      <c r="H17" s="786"/>
      <c r="I17" s="786"/>
      <c r="J17" s="786"/>
      <c r="K17" s="786"/>
      <c r="L17" s="786"/>
      <c r="M17" s="786"/>
      <c r="N17" s="786"/>
      <c r="O17" s="786"/>
      <c r="P17" s="786"/>
    </row>
    <row r="18" spans="1:16" ht="18" customHeight="1">
      <c r="A18" s="777" t="s">
        <v>3733</v>
      </c>
      <c r="D18" s="789"/>
    </row>
    <row r="19" spans="1:16" ht="18" customHeight="1">
      <c r="B19" s="783" t="str">
        <f>cst_wsjob_JOB_KIND_kakunin_box</f>
        <v>■</v>
      </c>
      <c r="C19" s="777" t="s">
        <v>3734</v>
      </c>
    </row>
    <row r="20" spans="1:16" ht="18" customHeight="1">
      <c r="B20" s="783" t="str">
        <f>cst_wsjob_JOB_KIND_inter_box</f>
        <v>□</v>
      </c>
      <c r="C20" s="777" t="s">
        <v>2</v>
      </c>
    </row>
    <row r="21" spans="1:16" ht="18" customHeight="1">
      <c r="B21" s="783" t="str">
        <f>cst_wsjob_JOB_KIND_final_box</f>
        <v>□</v>
      </c>
      <c r="C21" s="777" t="s">
        <v>3</v>
      </c>
    </row>
    <row r="22" spans="1:16" ht="18" customHeight="1">
      <c r="B22" s="784" t="s">
        <v>139</v>
      </c>
      <c r="C22" s="777" t="s">
        <v>3092</v>
      </c>
    </row>
    <row r="23" spans="1:16" ht="18" customHeight="1">
      <c r="B23" s="784" t="s">
        <v>139</v>
      </c>
      <c r="C23" s="777" t="s">
        <v>3723</v>
      </c>
    </row>
    <row r="24" spans="1:16" ht="18" customHeight="1">
      <c r="B24" s="784" t="s">
        <v>139</v>
      </c>
      <c r="C24" s="777" t="s">
        <v>3586</v>
      </c>
    </row>
    <row r="25" spans="1:16" ht="18" customHeight="1">
      <c r="B25" s="784" t="s">
        <v>139</v>
      </c>
      <c r="C25" s="777" t="s">
        <v>3735</v>
      </c>
    </row>
    <row r="26" spans="1:16" ht="18" customHeight="1">
      <c r="B26" s="784" t="s">
        <v>139</v>
      </c>
      <c r="C26" s="777" t="s">
        <v>3736</v>
      </c>
    </row>
    <row r="27" spans="1:16" ht="18" customHeight="1">
      <c r="B27" s="784" t="s">
        <v>139</v>
      </c>
      <c r="C27" s="777" t="s">
        <v>6020</v>
      </c>
    </row>
    <row r="28" spans="1:16" ht="18" customHeight="1">
      <c r="B28" s="784" t="s">
        <v>139</v>
      </c>
      <c r="C28" s="777" t="s">
        <v>3737</v>
      </c>
    </row>
    <row r="29" spans="1:16" ht="18" customHeight="1">
      <c r="B29" s="784" t="s">
        <v>139</v>
      </c>
      <c r="C29" s="777" t="s">
        <v>5027</v>
      </c>
    </row>
    <row r="30" spans="1:16" ht="18" customHeight="1">
      <c r="B30" s="784" t="s">
        <v>139</v>
      </c>
      <c r="C30" s="777" t="s">
        <v>3738</v>
      </c>
    </row>
    <row r="31" spans="1:16" ht="18" customHeight="1">
      <c r="B31" s="784" t="s">
        <v>139</v>
      </c>
      <c r="C31" s="777" t="s">
        <v>3739</v>
      </c>
    </row>
    <row r="32" spans="1:16" ht="18" customHeight="1">
      <c r="B32" s="784" t="s">
        <v>139</v>
      </c>
      <c r="C32" s="777" t="s">
        <v>3740</v>
      </c>
    </row>
    <row r="33" spans="1:15" ht="18" customHeight="1">
      <c r="B33" s="784" t="s">
        <v>139</v>
      </c>
      <c r="C33" s="777" t="s">
        <v>3741</v>
      </c>
    </row>
    <row r="34" spans="1:15" ht="18" customHeight="1">
      <c r="B34" s="784" t="s">
        <v>139</v>
      </c>
      <c r="C34" s="777" t="s">
        <v>5028</v>
      </c>
      <c r="E34" s="2506"/>
      <c r="F34" s="2506"/>
      <c r="G34" s="2506"/>
      <c r="H34" s="2506"/>
      <c r="I34" s="2506"/>
      <c r="J34" s="2506"/>
      <c r="K34" s="2506"/>
      <c r="L34" s="2506"/>
      <c r="M34" s="1785" t="s">
        <v>10</v>
      </c>
    </row>
    <row r="35" spans="1:15" ht="18" customHeight="1">
      <c r="B35" s="784" t="s">
        <v>139</v>
      </c>
      <c r="C35" s="777" t="s">
        <v>3742</v>
      </c>
    </row>
    <row r="37" spans="1:15" s="789" customFormat="1" ht="18" customHeight="1">
      <c r="A37" s="777" t="s">
        <v>3743</v>
      </c>
      <c r="B37" s="777"/>
      <c r="C37" s="777"/>
      <c r="D37" s="777"/>
      <c r="E37" s="777"/>
      <c r="F37" s="777"/>
      <c r="G37" s="777"/>
    </row>
    <row r="38" spans="1:15" ht="18" customHeight="1">
      <c r="B38" s="2499" t="str">
        <f>cst_wskakunin_BUILD__address</f>
        <v>埼玉県さいたま市浦和区仲町</v>
      </c>
      <c r="C38" s="2499"/>
      <c r="D38" s="2499"/>
      <c r="E38" s="2499"/>
      <c r="F38" s="2499"/>
      <c r="G38" s="2499"/>
      <c r="H38" s="2499"/>
      <c r="I38" s="2499"/>
      <c r="J38" s="2499"/>
      <c r="K38" s="2499"/>
      <c r="L38" s="2499"/>
      <c r="M38" s="2499"/>
      <c r="N38" s="2499"/>
      <c r="O38" s="2499"/>
    </row>
    <row r="39" spans="1:15" ht="18" customHeight="1">
      <c r="B39" s="2499"/>
      <c r="C39" s="2499"/>
      <c r="D39" s="2499"/>
      <c r="E39" s="2499"/>
      <c r="F39" s="2499"/>
      <c r="G39" s="2499"/>
      <c r="H39" s="2499"/>
      <c r="I39" s="2499"/>
      <c r="J39" s="2499"/>
      <c r="K39" s="2499"/>
      <c r="L39" s="2499"/>
      <c r="M39" s="2499"/>
      <c r="N39" s="2499"/>
      <c r="O39" s="2499"/>
    </row>
    <row r="41" spans="1:15" s="789" customFormat="1" ht="18" customHeight="1">
      <c r="A41" s="777" t="s">
        <v>3744</v>
      </c>
      <c r="B41" s="777"/>
      <c r="C41" s="777"/>
      <c r="D41" s="777"/>
    </row>
    <row r="42" spans="1:15" ht="22.5" customHeight="1">
      <c r="B42" s="2499" t="str">
        <f>cst_wskakunin_BUILD_NAME</f>
        <v>eigyouテスト</v>
      </c>
      <c r="C42" s="2499"/>
      <c r="D42" s="2499"/>
      <c r="E42" s="2499"/>
      <c r="F42" s="2499"/>
      <c r="G42" s="2499"/>
      <c r="H42" s="2499"/>
      <c r="I42" s="2499"/>
      <c r="J42" s="2499"/>
      <c r="K42" s="2499"/>
      <c r="L42" s="2499"/>
      <c r="M42" s="2499"/>
      <c r="N42" s="2499"/>
      <c r="O42" s="2499"/>
    </row>
    <row r="44" spans="1:15">
      <c r="E44" s="777" t="s">
        <v>3745</v>
      </c>
    </row>
    <row r="45" spans="1:15" ht="6" customHeight="1"/>
    <row r="46" spans="1:15" ht="18" customHeight="1">
      <c r="E46" s="780" t="s">
        <v>3722</v>
      </c>
      <c r="F46" s="2499" t="str">
        <f>cst_wskakunin_owner1__address</f>
        <v/>
      </c>
      <c r="G46" s="2499"/>
      <c r="H46" s="2500"/>
      <c r="I46" s="2500"/>
      <c r="J46" s="2500"/>
      <c r="K46" s="2500"/>
      <c r="L46" s="2500"/>
      <c r="M46" s="2500"/>
      <c r="N46" s="2500"/>
      <c r="O46" s="2500"/>
    </row>
    <row r="47" spans="1:15" ht="18" customHeight="1">
      <c r="F47" s="2500"/>
      <c r="G47" s="2500"/>
      <c r="H47" s="2500"/>
      <c r="I47" s="2500"/>
      <c r="J47" s="2500"/>
      <c r="K47" s="2500"/>
      <c r="L47" s="2500"/>
      <c r="M47" s="2500"/>
      <c r="N47" s="2500"/>
      <c r="O47" s="2500"/>
    </row>
    <row r="48" spans="1:15" ht="18" customHeight="1">
      <c r="E48" s="787" t="s">
        <v>3730</v>
      </c>
      <c r="F48" s="2501" t="str">
        <f>cst_wskakunin_owner1_JIMU_NAME</f>
        <v/>
      </c>
      <c r="G48" s="2502"/>
      <c r="H48" s="2502"/>
      <c r="I48" s="2502"/>
      <c r="J48" s="2502"/>
      <c r="K48" s="2502"/>
      <c r="L48" s="2502"/>
      <c r="M48" s="2502"/>
      <c r="N48" s="2502"/>
    </row>
    <row r="49" spans="5:15" ht="18" customHeight="1">
      <c r="F49" s="2503" t="str">
        <f>cst_wskakunin_owner1__space2</f>
        <v/>
      </c>
      <c r="G49" s="2504"/>
      <c r="H49" s="2504"/>
      <c r="I49" s="2504"/>
      <c r="J49" s="2504"/>
      <c r="K49" s="2504"/>
      <c r="L49" s="2504"/>
      <c r="M49" s="2504"/>
      <c r="N49" s="2504"/>
      <c r="O49" s="786"/>
    </row>
    <row r="50" spans="5:15" ht="9.9499999999999993" customHeight="1">
      <c r="F50" s="790"/>
      <c r="G50" s="785"/>
      <c r="H50" s="785"/>
      <c r="I50" s="785"/>
      <c r="J50" s="785"/>
      <c r="K50" s="785"/>
      <c r="L50" s="785"/>
      <c r="M50" s="785"/>
      <c r="N50" s="785"/>
      <c r="O50" s="786"/>
    </row>
    <row r="51" spans="5:15" ht="18" customHeight="1">
      <c r="E51" s="780" t="str">
        <f>IF(AND(F53="",F54=""),"","住　所")</f>
        <v/>
      </c>
      <c r="F51" s="2505" t="str">
        <f>cst_wskakunin_owner2__address</f>
        <v/>
      </c>
      <c r="G51" s="2505"/>
      <c r="H51" s="2505"/>
      <c r="I51" s="2505"/>
      <c r="J51" s="2505"/>
      <c r="K51" s="2505"/>
      <c r="L51" s="2505"/>
      <c r="M51" s="2505"/>
      <c r="N51" s="2505"/>
      <c r="O51" s="2505"/>
    </row>
    <row r="52" spans="5:15" ht="18" customHeight="1">
      <c r="F52" s="2505"/>
      <c r="G52" s="2505"/>
      <c r="H52" s="2505"/>
      <c r="I52" s="2505"/>
      <c r="J52" s="2505"/>
      <c r="K52" s="2505"/>
      <c r="L52" s="2505"/>
      <c r="M52" s="2505"/>
      <c r="N52" s="2505"/>
      <c r="O52" s="2505"/>
    </row>
    <row r="53" spans="5:15" ht="18" customHeight="1">
      <c r="E53" s="787" t="str">
        <f>IF(AND(F53="",F54=""),"","氏　名")</f>
        <v/>
      </c>
      <c r="F53" s="2497" t="str">
        <f>cst_wskakunin_owner2_JIMU_NAME_KANA</f>
        <v/>
      </c>
      <c r="G53" s="2497"/>
      <c r="H53" s="2497"/>
      <c r="I53" s="2497"/>
      <c r="J53" s="2497"/>
      <c r="K53" s="2497"/>
      <c r="L53" s="2497"/>
      <c r="M53" s="2497"/>
      <c r="N53" s="2497"/>
      <c r="O53" s="786"/>
    </row>
    <row r="54" spans="5:15" ht="18" customHeight="1">
      <c r="E54" s="787"/>
      <c r="F54" s="2498" t="str">
        <f>cst_wskakunin_owner2__space2</f>
        <v/>
      </c>
      <c r="G54" s="2498"/>
      <c r="H54" s="2498"/>
      <c r="I54" s="2498"/>
      <c r="J54" s="2498"/>
      <c r="K54" s="2498"/>
      <c r="L54" s="2498"/>
      <c r="M54" s="2498"/>
      <c r="N54" s="2498"/>
      <c r="O54" s="786"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6"/>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438" t="s">
        <v>5942</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row>
    <row r="2" spans="1:28" ht="14.25" customHeight="1">
      <c r="A2" s="2520" t="s">
        <v>5941</v>
      </c>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row>
    <row r="3" spans="1:28" ht="14.25" customHeight="1">
      <c r="A3" s="2521" t="s">
        <v>15</v>
      </c>
      <c r="B3" s="2521"/>
      <c r="C3" s="252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row>
    <row r="4" spans="1:28" ht="3.75" customHeight="1">
      <c r="A4" s="370"/>
      <c r="B4" s="370"/>
      <c r="C4" s="370"/>
      <c r="D4" s="370"/>
      <c r="E4" s="370"/>
      <c r="F4" s="370"/>
      <c r="G4" s="1101"/>
      <c r="H4" s="370"/>
      <c r="I4" s="370"/>
      <c r="J4" s="370"/>
      <c r="K4" s="370"/>
      <c r="L4" s="370"/>
      <c r="M4" s="370"/>
      <c r="N4" s="370"/>
      <c r="O4" s="370"/>
      <c r="P4" s="370"/>
      <c r="Q4" s="370"/>
      <c r="R4" s="370"/>
      <c r="S4" s="370"/>
      <c r="T4" s="370"/>
      <c r="U4" s="370"/>
      <c r="V4" s="370"/>
      <c r="W4" s="370"/>
      <c r="X4" s="370"/>
      <c r="Y4" s="370"/>
      <c r="Z4" s="370"/>
      <c r="AA4" s="370"/>
      <c r="AB4" s="370"/>
    </row>
    <row r="5" spans="1:28" ht="3.75" customHeight="1"/>
    <row r="6" spans="1:28" ht="14.25" customHeight="1">
      <c r="A6" s="368" t="s">
        <v>5940</v>
      </c>
    </row>
    <row r="7" spans="1:28" ht="14.25" customHeight="1">
      <c r="B7" s="368" t="s">
        <v>3995</v>
      </c>
      <c r="D7" s="2517" t="s">
        <v>3996</v>
      </c>
      <c r="E7" s="2517"/>
      <c r="F7" s="2517"/>
      <c r="G7" s="2514"/>
      <c r="H7" s="368" t="s">
        <v>3997</v>
      </c>
      <c r="I7" s="2513" t="str">
        <f>cst_wskakunin_owner1__space_KANA</f>
        <v/>
      </c>
      <c r="J7" s="2513"/>
      <c r="K7" s="2513"/>
      <c r="L7" s="2513"/>
      <c r="M7" s="2513"/>
      <c r="N7" s="2513"/>
      <c r="O7" s="2513"/>
      <c r="P7" s="2513"/>
      <c r="Q7" s="2513"/>
      <c r="R7" s="2513"/>
      <c r="S7" s="2513"/>
      <c r="T7" s="2513"/>
      <c r="U7" s="2513"/>
      <c r="V7" s="2513"/>
      <c r="W7" s="2513"/>
      <c r="X7" s="2513"/>
      <c r="Y7" s="2513"/>
      <c r="Z7" s="2513"/>
      <c r="AA7" s="2513"/>
      <c r="AB7" s="2513"/>
    </row>
    <row r="8" spans="1:28" ht="14.25" customHeight="1">
      <c r="B8" s="368" t="s">
        <v>3998</v>
      </c>
      <c r="D8" s="2509" t="s">
        <v>4</v>
      </c>
      <c r="E8" s="2509"/>
      <c r="F8" s="2509"/>
      <c r="G8" s="2514"/>
      <c r="H8" s="368" t="s">
        <v>3997</v>
      </c>
      <c r="I8" s="2513" t="str">
        <f>cst_wskakunin_owner1__space4</f>
        <v/>
      </c>
      <c r="J8" s="2513"/>
      <c r="K8" s="2513"/>
      <c r="L8" s="2513"/>
      <c r="M8" s="2513"/>
      <c r="N8" s="2513"/>
      <c r="O8" s="2513"/>
      <c r="P8" s="2513"/>
      <c r="Q8" s="2513"/>
      <c r="R8" s="2513"/>
      <c r="S8" s="2513"/>
      <c r="T8" s="2513"/>
      <c r="U8" s="2513"/>
      <c r="V8" s="2513"/>
      <c r="W8" s="2513"/>
      <c r="X8" s="2513"/>
      <c r="Y8" s="2513"/>
      <c r="Z8" s="2513"/>
      <c r="AA8" s="2513"/>
      <c r="AB8" s="2513"/>
    </row>
    <row r="9" spans="1:28" ht="14.25" customHeight="1">
      <c r="B9" s="368" t="s">
        <v>3999</v>
      </c>
      <c r="D9" s="2509" t="s">
        <v>18</v>
      </c>
      <c r="E9" s="2509"/>
      <c r="F9" s="2509"/>
      <c r="G9" s="2514"/>
      <c r="H9" s="368" t="s">
        <v>3997</v>
      </c>
      <c r="I9" s="2513" t="str">
        <f>cst_wskakunin_owner1_ZIP</f>
        <v/>
      </c>
      <c r="J9" s="2513"/>
      <c r="K9" s="2513"/>
      <c r="L9" s="2513"/>
    </row>
    <row r="10" spans="1:28" ht="14.25" customHeight="1">
      <c r="B10" s="368" t="s">
        <v>4000</v>
      </c>
      <c r="D10" s="2509" t="s">
        <v>19</v>
      </c>
      <c r="E10" s="2509"/>
      <c r="F10" s="2509"/>
      <c r="G10" s="2514"/>
      <c r="H10" s="368" t="s">
        <v>3997</v>
      </c>
      <c r="I10" s="2513" t="str">
        <f>cst_wskakunin_owner1__address</f>
        <v/>
      </c>
      <c r="J10" s="2513"/>
      <c r="K10" s="2513"/>
      <c r="L10" s="2513"/>
      <c r="M10" s="2513"/>
      <c r="N10" s="2513"/>
      <c r="O10" s="2513"/>
      <c r="P10" s="2513"/>
      <c r="Q10" s="2513"/>
      <c r="R10" s="2513"/>
      <c r="S10" s="2513"/>
      <c r="T10" s="2513"/>
      <c r="U10" s="2513"/>
      <c r="V10" s="2513"/>
      <c r="W10" s="2513"/>
      <c r="X10" s="2513"/>
      <c r="Y10" s="2513"/>
      <c r="Z10" s="2513"/>
      <c r="AA10" s="2513"/>
      <c r="AB10" s="2513"/>
    </row>
    <row r="11" spans="1:28" ht="3.75" customHeight="1">
      <c r="A11" s="370"/>
      <c r="B11" s="370"/>
      <c r="C11" s="370"/>
      <c r="D11" s="1101"/>
      <c r="E11" s="1101"/>
      <c r="F11" s="1101"/>
      <c r="G11" s="1124"/>
      <c r="H11" s="370"/>
      <c r="I11" s="370"/>
      <c r="J11" s="370"/>
      <c r="K11" s="370"/>
      <c r="L11" s="370"/>
      <c r="M11" s="370"/>
      <c r="N11" s="370"/>
      <c r="O11" s="370"/>
      <c r="P11" s="370"/>
      <c r="Q11" s="370"/>
      <c r="R11" s="370"/>
      <c r="S11" s="370"/>
      <c r="T11" s="370"/>
      <c r="U11" s="370"/>
      <c r="V11" s="370"/>
      <c r="W11" s="370"/>
      <c r="X11" s="370"/>
      <c r="Y11" s="370"/>
      <c r="Z11" s="370"/>
      <c r="AA11" s="370"/>
      <c r="AB11" s="370"/>
    </row>
    <row r="12" spans="1:28" ht="3.75" customHeight="1">
      <c r="D12" s="1122"/>
      <c r="E12" s="1122"/>
      <c r="F12" s="1122"/>
      <c r="G12" s="1125"/>
    </row>
    <row r="13" spans="1:28" ht="14.25" customHeight="1">
      <c r="A13" s="368" t="s">
        <v>4002</v>
      </c>
    </row>
    <row r="14" spans="1:28" ht="14.25" customHeight="1">
      <c r="B14" s="368" t="s">
        <v>3995</v>
      </c>
      <c r="D14" s="2509" t="s">
        <v>657</v>
      </c>
      <c r="E14" s="2509"/>
      <c r="F14" s="2509"/>
      <c r="G14" s="2514"/>
      <c r="H14" s="368" t="s">
        <v>3997</v>
      </c>
      <c r="I14" s="368" t="s">
        <v>9</v>
      </c>
      <c r="J14" s="2516" t="str">
        <f>cst_wskakunin_dairi1_SIKAKU</f>
        <v/>
      </c>
      <c r="K14" s="2516"/>
      <c r="L14" s="368" t="s">
        <v>10</v>
      </c>
      <c r="M14" s="2512" t="s">
        <v>3061</v>
      </c>
      <c r="N14" s="2512"/>
      <c r="O14" s="2512"/>
      <c r="P14" s="2512"/>
      <c r="Q14" s="368" t="s">
        <v>9</v>
      </c>
      <c r="R14" s="2516" t="str">
        <f>cst_wskakunin_dairi1_TOUROKU_KIKAN</f>
        <v/>
      </c>
      <c r="S14" s="2516"/>
      <c r="T14" s="2516"/>
      <c r="U14" s="368" t="s">
        <v>10</v>
      </c>
      <c r="V14" s="2395" t="s">
        <v>4146</v>
      </c>
      <c r="W14" s="2395"/>
      <c r="X14" s="2395"/>
      <c r="Y14" s="2516" t="str">
        <f>cst_wskakunin_dairi1_KENTIKUSI_NO</f>
        <v/>
      </c>
      <c r="Z14" s="2516"/>
      <c r="AA14" s="2516"/>
      <c r="AB14" s="368" t="s">
        <v>7</v>
      </c>
    </row>
    <row r="15" spans="1:28" ht="14.25" customHeight="1">
      <c r="B15" s="368" t="s">
        <v>3998</v>
      </c>
      <c r="D15" s="2509" t="s">
        <v>4</v>
      </c>
      <c r="E15" s="2509"/>
      <c r="F15" s="2509"/>
      <c r="G15" s="2514"/>
      <c r="H15" s="368" t="s">
        <v>3997</v>
      </c>
      <c r="I15" s="2513" t="str">
        <f>cst_wskakunin_dairi1_NAME</f>
        <v/>
      </c>
      <c r="J15" s="2513"/>
      <c r="K15" s="2513"/>
      <c r="L15" s="2513"/>
      <c r="M15" s="2513"/>
      <c r="N15" s="2513"/>
      <c r="O15" s="2513"/>
      <c r="P15" s="2513"/>
      <c r="Q15" s="2513"/>
      <c r="R15" s="2513"/>
      <c r="S15" s="2513"/>
      <c r="T15" s="2513"/>
      <c r="U15" s="2513"/>
      <c r="V15" s="2513"/>
      <c r="W15" s="2513"/>
      <c r="X15" s="2513"/>
      <c r="Y15" s="2513"/>
      <c r="Z15" s="2513"/>
      <c r="AA15" s="2513"/>
      <c r="AB15" s="2513"/>
    </row>
    <row r="16" spans="1:28" ht="14.25" customHeight="1">
      <c r="B16" s="368" t="s">
        <v>3999</v>
      </c>
      <c r="D16" s="2517" t="s">
        <v>4004</v>
      </c>
      <c r="E16" s="2517"/>
      <c r="F16" s="2517"/>
      <c r="G16" s="2517"/>
      <c r="H16" s="368" t="s">
        <v>3997</v>
      </c>
      <c r="I16" s="368" t="s">
        <v>9</v>
      </c>
      <c r="J16" s="2516" t="str">
        <f>cst_wskakunin_dairi1_JIMU_SIKAKU</f>
        <v/>
      </c>
      <c r="K16" s="2516"/>
      <c r="L16" s="368" t="s">
        <v>10</v>
      </c>
      <c r="M16" s="2512" t="s">
        <v>3064</v>
      </c>
      <c r="N16" s="2512"/>
      <c r="O16" s="2512"/>
      <c r="P16" s="2512"/>
      <c r="Q16" s="368" t="s">
        <v>9</v>
      </c>
      <c r="R16" s="2516" t="str">
        <f>cst_wskakunin_dairi1_JIMU_TOUROKU_KIKAN</f>
        <v/>
      </c>
      <c r="S16" s="2516"/>
      <c r="T16" s="2516"/>
      <c r="U16" s="368" t="s">
        <v>10</v>
      </c>
      <c r="V16" s="368" t="s">
        <v>4005</v>
      </c>
      <c r="Y16" s="2516" t="str">
        <f>cst_wskakunin_dairi1_JIMU_NO</f>
        <v/>
      </c>
      <c r="Z16" s="2516"/>
      <c r="AA16" s="2516"/>
      <c r="AB16" s="368" t="s">
        <v>7</v>
      </c>
    </row>
    <row r="17" spans="1:28" ht="14.25" customHeight="1">
      <c r="I17" s="2513" t="str">
        <f>cst_wskakunin_dairi1_JIMU_NAME</f>
        <v/>
      </c>
      <c r="J17" s="2513"/>
      <c r="K17" s="2513"/>
      <c r="L17" s="2513"/>
      <c r="M17" s="2513"/>
      <c r="N17" s="2513"/>
      <c r="O17" s="2513"/>
      <c r="P17" s="2513"/>
      <c r="Q17" s="2513"/>
      <c r="R17" s="2513"/>
      <c r="S17" s="2513"/>
      <c r="T17" s="2513"/>
      <c r="U17" s="2513"/>
      <c r="V17" s="2513"/>
      <c r="W17" s="2513"/>
      <c r="X17" s="2513"/>
      <c r="Y17" s="2513"/>
      <c r="Z17" s="2513"/>
      <c r="AA17" s="2513"/>
      <c r="AB17" s="2513"/>
    </row>
    <row r="18" spans="1:28" ht="14.25" customHeight="1">
      <c r="B18" s="368" t="s">
        <v>4000</v>
      </c>
      <c r="D18" s="2509" t="s">
        <v>18</v>
      </c>
      <c r="E18" s="2509"/>
      <c r="F18" s="2509"/>
      <c r="G18" s="2514"/>
      <c r="H18" s="368" t="s">
        <v>3997</v>
      </c>
      <c r="I18" s="2513" t="str">
        <f>cst_wskakunin_dairi1_ZIP</f>
        <v/>
      </c>
      <c r="J18" s="2513"/>
      <c r="K18" s="2513"/>
      <c r="L18" s="2513"/>
    </row>
    <row r="19" spans="1:28" ht="14.25" customHeight="1">
      <c r="B19" s="368" t="s">
        <v>4001</v>
      </c>
      <c r="D19" s="2509" t="s">
        <v>23</v>
      </c>
      <c r="E19" s="2509"/>
      <c r="F19" s="2509"/>
      <c r="G19" s="2514"/>
      <c r="H19" s="368" t="s">
        <v>3997</v>
      </c>
      <c r="I19" s="2513" t="str">
        <f>cst_wskakunin_dairi1__address</f>
        <v/>
      </c>
      <c r="J19" s="2513"/>
      <c r="K19" s="2513"/>
      <c r="L19" s="2513"/>
      <c r="M19" s="2513"/>
      <c r="N19" s="2513"/>
      <c r="O19" s="2513"/>
      <c r="P19" s="2513"/>
      <c r="Q19" s="2513"/>
      <c r="R19" s="2513"/>
      <c r="S19" s="2513"/>
      <c r="T19" s="2513"/>
      <c r="U19" s="2513"/>
      <c r="V19" s="2513"/>
      <c r="W19" s="2513"/>
      <c r="X19" s="2513"/>
      <c r="Y19" s="2513"/>
      <c r="Z19" s="2513"/>
      <c r="AA19" s="2513"/>
      <c r="AB19" s="2513"/>
    </row>
    <row r="20" spans="1:28" ht="14.25" customHeight="1">
      <c r="B20" s="368" t="s">
        <v>4006</v>
      </c>
      <c r="D20" s="2509" t="s">
        <v>20</v>
      </c>
      <c r="E20" s="2509"/>
      <c r="F20" s="2509"/>
      <c r="G20" s="2514"/>
      <c r="H20" s="368" t="s">
        <v>3997</v>
      </c>
      <c r="I20" s="2513" t="str">
        <f>cst_wskakunin_dairi1_TEL</f>
        <v/>
      </c>
      <c r="J20" s="2513"/>
      <c r="K20" s="2513"/>
      <c r="L20" s="2513"/>
      <c r="M20" s="2513"/>
      <c r="N20" s="2513"/>
      <c r="O20" s="2513"/>
      <c r="P20" s="1127"/>
    </row>
    <row r="21" spans="1:28" ht="3.75" customHeight="1">
      <c r="A21" s="370"/>
      <c r="B21" s="370"/>
      <c r="C21" s="370"/>
      <c r="D21" s="1101"/>
      <c r="E21" s="1101"/>
      <c r="F21" s="1101"/>
      <c r="G21" s="1124"/>
      <c r="H21" s="370"/>
      <c r="I21" s="370"/>
      <c r="J21" s="370"/>
      <c r="K21" s="370"/>
      <c r="L21" s="370"/>
      <c r="M21" s="370"/>
      <c r="N21" s="370"/>
      <c r="O21" s="370"/>
      <c r="P21" s="370"/>
      <c r="Q21" s="370"/>
      <c r="R21" s="370"/>
      <c r="S21" s="370"/>
      <c r="T21" s="370"/>
      <c r="U21" s="370"/>
      <c r="V21" s="370"/>
      <c r="W21" s="370"/>
      <c r="X21" s="370"/>
      <c r="Y21" s="370"/>
      <c r="Z21" s="370"/>
      <c r="AA21" s="370"/>
      <c r="AB21" s="370"/>
    </row>
    <row r="22" spans="1:28" ht="3.75" customHeight="1">
      <c r="D22" s="1122"/>
      <c r="E22" s="1122"/>
      <c r="F22" s="1122"/>
      <c r="G22" s="1125"/>
    </row>
    <row r="23" spans="1:28" ht="14.25" customHeight="1">
      <c r="A23" s="368" t="s">
        <v>4007</v>
      </c>
    </row>
    <row r="24" spans="1:28" ht="14.25" customHeight="1">
      <c r="B24" s="368" t="s">
        <v>4008</v>
      </c>
    </row>
    <row r="25" spans="1:28" ht="14.25" customHeight="1">
      <c r="B25" s="368" t="s">
        <v>3995</v>
      </c>
      <c r="D25" s="2509" t="s">
        <v>657</v>
      </c>
      <c r="E25" s="2509"/>
      <c r="F25" s="2509"/>
      <c r="G25" s="2514"/>
      <c r="H25" s="368" t="s">
        <v>3997</v>
      </c>
      <c r="I25" s="369" t="s">
        <v>11</v>
      </c>
      <c r="J25" s="2516" t="str">
        <f>cst_wskakunin_sekkei1_SIKAKU</f>
        <v/>
      </c>
      <c r="K25" s="2516"/>
      <c r="L25" s="368" t="s">
        <v>57</v>
      </c>
      <c r="M25" s="2512" t="s">
        <v>3061</v>
      </c>
      <c r="N25" s="2512"/>
      <c r="O25" s="2512"/>
      <c r="P25" s="2512"/>
      <c r="Q25" s="368" t="s">
        <v>9</v>
      </c>
      <c r="R25" s="2516" t="str">
        <f>cst_wskakunin_sekkei1_TOUROKU_KIKAN</f>
        <v/>
      </c>
      <c r="S25" s="2516"/>
      <c r="T25" s="2516"/>
      <c r="U25" s="368" t="s">
        <v>10</v>
      </c>
      <c r="V25" s="2395" t="s">
        <v>4146</v>
      </c>
      <c r="W25" s="2395"/>
      <c r="X25" s="2395"/>
      <c r="Y25" s="2516" t="str">
        <f>cst_wskakunin_sekkei1_KENTIKUSI_NO</f>
        <v/>
      </c>
      <c r="Z25" s="2516"/>
      <c r="AA25" s="2516"/>
      <c r="AB25" s="368" t="s">
        <v>7</v>
      </c>
    </row>
    <row r="26" spans="1:28" ht="14.25" customHeight="1">
      <c r="B26" s="368" t="s">
        <v>3998</v>
      </c>
      <c r="D26" s="2509" t="s">
        <v>4</v>
      </c>
      <c r="E26" s="2509"/>
      <c r="F26" s="2509"/>
      <c r="G26" s="2514"/>
      <c r="H26" s="368" t="s">
        <v>3997</v>
      </c>
      <c r="I26" s="2513" t="str">
        <f>cst_wskakunin_sekkei1_NAME</f>
        <v/>
      </c>
      <c r="J26" s="2513"/>
      <c r="K26" s="2513"/>
      <c r="L26" s="2513"/>
      <c r="M26" s="2513"/>
      <c r="N26" s="2513"/>
      <c r="O26" s="2513"/>
      <c r="P26" s="2513"/>
      <c r="Q26" s="2513"/>
      <c r="R26" s="2513"/>
      <c r="S26" s="2513"/>
      <c r="T26" s="2513"/>
      <c r="U26" s="2513"/>
      <c r="V26" s="2513"/>
      <c r="W26" s="2513"/>
      <c r="X26" s="2513"/>
      <c r="Y26" s="2513"/>
      <c r="Z26" s="2513"/>
      <c r="AA26" s="2513"/>
      <c r="AB26" s="2513"/>
    </row>
    <row r="27" spans="1:28" ht="14.25" customHeight="1">
      <c r="B27" s="368" t="s">
        <v>3999</v>
      </c>
      <c r="D27" s="2517" t="s">
        <v>4004</v>
      </c>
      <c r="E27" s="2517"/>
      <c r="F27" s="2517"/>
      <c r="G27" s="2514"/>
      <c r="H27" s="368" t="s">
        <v>3997</v>
      </c>
      <c r="I27" s="369" t="s">
        <v>11</v>
      </c>
      <c r="J27" s="2516" t="str">
        <f>cst_wskakunin_sekkei1_JIMU_SIKAKU</f>
        <v/>
      </c>
      <c r="K27" s="2516"/>
      <c r="L27" s="368" t="s">
        <v>57</v>
      </c>
      <c r="M27" s="2512" t="s">
        <v>3064</v>
      </c>
      <c r="N27" s="2512"/>
      <c r="O27" s="2512"/>
      <c r="P27" s="2512"/>
      <c r="Q27" s="368" t="s">
        <v>9</v>
      </c>
      <c r="R27" s="2516" t="str">
        <f>cst_wskakunin_sekkei1_JIMU_TOUROKU_KIKAN</f>
        <v/>
      </c>
      <c r="S27" s="2516"/>
      <c r="T27" s="2516"/>
      <c r="U27" s="368" t="s">
        <v>10</v>
      </c>
      <c r="V27" s="368" t="s">
        <v>4005</v>
      </c>
      <c r="Y27" s="2516" t="str">
        <f>cst_wskakunin_sekkei1_JIMU_NO</f>
        <v/>
      </c>
      <c r="Z27" s="2516"/>
      <c r="AA27" s="2516"/>
      <c r="AB27" s="368" t="s">
        <v>7</v>
      </c>
    </row>
    <row r="28" spans="1:28" ht="14.25" customHeight="1">
      <c r="I28" s="2513" t="str">
        <f>cst_wskakunin_sekkei1_JIMU_NAME</f>
        <v/>
      </c>
      <c r="J28" s="2513"/>
      <c r="K28" s="2513"/>
      <c r="L28" s="2513"/>
      <c r="M28" s="2513"/>
      <c r="N28" s="2513"/>
      <c r="O28" s="2513"/>
      <c r="P28" s="2513"/>
      <c r="Q28" s="2513"/>
      <c r="R28" s="2513"/>
      <c r="S28" s="2513"/>
      <c r="T28" s="2513"/>
      <c r="U28" s="2513"/>
      <c r="V28" s="2513"/>
      <c r="W28" s="2513"/>
      <c r="X28" s="2513"/>
      <c r="Y28" s="2513"/>
      <c r="Z28" s="2513"/>
      <c r="AA28" s="2513"/>
      <c r="AB28" s="2513"/>
    </row>
    <row r="29" spans="1:28" ht="14.25" customHeight="1">
      <c r="B29" s="368" t="s">
        <v>4000</v>
      </c>
      <c r="D29" s="2509" t="s">
        <v>18</v>
      </c>
      <c r="E29" s="2509"/>
      <c r="F29" s="2509"/>
      <c r="G29" s="2514"/>
      <c r="H29" s="368" t="s">
        <v>3997</v>
      </c>
      <c r="I29" s="2513" t="str">
        <f>cst_wskakunin_sekkei1_ZIP</f>
        <v/>
      </c>
      <c r="J29" s="2513"/>
      <c r="K29" s="2513"/>
      <c r="L29" s="2513"/>
    </row>
    <row r="30" spans="1:28" ht="14.25" customHeight="1">
      <c r="B30" s="368" t="s">
        <v>4001</v>
      </c>
      <c r="D30" s="2509" t="s">
        <v>23</v>
      </c>
      <c r="E30" s="2509"/>
      <c r="F30" s="2509"/>
      <c r="G30" s="2514"/>
      <c r="H30" s="368" t="s">
        <v>3997</v>
      </c>
      <c r="I30" s="2513" t="str">
        <f>cst_wskakunin_sekkei1__address</f>
        <v/>
      </c>
      <c r="J30" s="2513"/>
      <c r="K30" s="2513"/>
      <c r="L30" s="2513"/>
      <c r="M30" s="2513"/>
      <c r="N30" s="2513"/>
      <c r="O30" s="2513"/>
      <c r="P30" s="2513"/>
      <c r="Q30" s="2513"/>
      <c r="R30" s="2513"/>
      <c r="S30" s="2513"/>
      <c r="T30" s="2513"/>
      <c r="U30" s="2513"/>
      <c r="V30" s="2513"/>
      <c r="W30" s="2513"/>
      <c r="X30" s="2513"/>
      <c r="Y30" s="2513"/>
      <c r="Z30" s="2513"/>
      <c r="AA30" s="2513"/>
      <c r="AB30" s="2513"/>
    </row>
    <row r="31" spans="1:28" ht="14.25" customHeight="1">
      <c r="B31" s="368" t="s">
        <v>4006</v>
      </c>
      <c r="D31" s="2509" t="s">
        <v>20</v>
      </c>
      <c r="E31" s="2509"/>
      <c r="F31" s="2509"/>
      <c r="G31" s="2514"/>
      <c r="H31" s="368" t="s">
        <v>3997</v>
      </c>
      <c r="I31" s="2513" t="str">
        <f>cst_wskakunin_sekkei1_TEL</f>
        <v/>
      </c>
      <c r="J31" s="2513"/>
      <c r="K31" s="2513"/>
      <c r="L31" s="2513"/>
      <c r="M31" s="2513"/>
      <c r="N31" s="2513"/>
      <c r="O31" s="2513"/>
      <c r="P31" s="1127"/>
    </row>
    <row r="32" spans="1:28" ht="14.25" customHeight="1">
      <c r="B32" s="368" t="s">
        <v>4009</v>
      </c>
      <c r="D32" s="368" t="s">
        <v>4010</v>
      </c>
      <c r="G32"/>
      <c r="I32" s="2512" t="str">
        <f>cst_wskakunin_sekkei1_DOC</f>
        <v/>
      </c>
      <c r="J32" s="2512"/>
      <c r="K32" s="2512"/>
      <c r="L32" s="2512"/>
      <c r="M32" s="2512"/>
      <c r="N32" s="2512"/>
      <c r="O32" s="2512"/>
      <c r="P32" s="2512"/>
      <c r="Q32" s="2512"/>
      <c r="R32" s="2512"/>
      <c r="S32" s="2512"/>
      <c r="T32" s="2512"/>
      <c r="U32" s="2512"/>
      <c r="V32" s="2512"/>
      <c r="W32" s="2512"/>
      <c r="X32" s="2512"/>
      <c r="Y32" s="2512"/>
      <c r="Z32" s="2512"/>
      <c r="AA32" s="2512"/>
      <c r="AB32" s="2512"/>
    </row>
    <row r="33" spans="2:28" ht="14.25" customHeight="1">
      <c r="L33" s="1127"/>
      <c r="M33" s="1127"/>
      <c r="N33" s="1127"/>
      <c r="O33" s="1127"/>
      <c r="P33" s="1127"/>
      <c r="Q33" s="1127"/>
      <c r="R33" s="1127"/>
      <c r="S33" s="1127"/>
      <c r="T33" s="1127"/>
      <c r="U33" s="1127"/>
      <c r="V33" s="1127"/>
      <c r="W33" s="1127"/>
      <c r="X33" s="1127"/>
      <c r="Y33" s="1127"/>
      <c r="Z33" s="1127"/>
      <c r="AA33" s="1127"/>
      <c r="AB33" s="1127"/>
    </row>
    <row r="34" spans="2:28" ht="14.25" customHeight="1">
      <c r="B34" s="368" t="s">
        <v>4011</v>
      </c>
    </row>
    <row r="35" spans="2:28" ht="14.25" customHeight="1">
      <c r="B35" s="368" t="s">
        <v>3995</v>
      </c>
      <c r="D35" s="2509" t="s">
        <v>657</v>
      </c>
      <c r="E35" s="2509"/>
      <c r="F35" s="2509"/>
      <c r="G35" s="2514"/>
      <c r="H35" s="368" t="s">
        <v>3997</v>
      </c>
      <c r="I35" s="368" t="s">
        <v>9</v>
      </c>
      <c r="J35" s="2516" t="str">
        <f>cst_wskakunin_sekkei2_SIKAKU</f>
        <v/>
      </c>
      <c r="K35" s="2516"/>
      <c r="L35" s="368" t="s">
        <v>10</v>
      </c>
      <c r="M35" s="2512" t="s">
        <v>3061</v>
      </c>
      <c r="N35" s="2512"/>
      <c r="O35" s="2512"/>
      <c r="P35" s="2512"/>
      <c r="Q35" s="368" t="s">
        <v>9</v>
      </c>
      <c r="R35" s="2516" t="str">
        <f>cst_wskakunin_sekkei2_TOUROKU_KIKAN</f>
        <v/>
      </c>
      <c r="S35" s="2516"/>
      <c r="T35" s="2516"/>
      <c r="U35" s="368" t="s">
        <v>10</v>
      </c>
      <c r="V35" s="2395" t="s">
        <v>4146</v>
      </c>
      <c r="W35" s="2395"/>
      <c r="X35" s="2395"/>
      <c r="Y35" s="2516" t="str">
        <f>cst_wskakunin_sekkei2_KENTIKUSI_NO</f>
        <v/>
      </c>
      <c r="Z35" s="2516"/>
      <c r="AA35" s="2516"/>
      <c r="AB35" s="368" t="s">
        <v>7</v>
      </c>
    </row>
    <row r="36" spans="2:28" ht="14.25" customHeight="1">
      <c r="B36" s="368" t="s">
        <v>3998</v>
      </c>
      <c r="D36" s="2509" t="s">
        <v>4</v>
      </c>
      <c r="E36" s="2509"/>
      <c r="F36" s="2509"/>
      <c r="G36" s="2514"/>
      <c r="H36" s="368" t="s">
        <v>3997</v>
      </c>
      <c r="I36" s="2513" t="str">
        <f>cst_wskakunin_sekkei2_NAME</f>
        <v/>
      </c>
      <c r="J36" s="2513"/>
      <c r="K36" s="2513"/>
      <c r="L36" s="2513"/>
      <c r="M36" s="2513"/>
      <c r="N36" s="2513"/>
      <c r="O36" s="2513"/>
      <c r="P36" s="2513"/>
      <c r="Q36" s="2513"/>
      <c r="R36" s="2513"/>
      <c r="S36" s="2513"/>
      <c r="T36" s="2513"/>
      <c r="U36" s="2513"/>
      <c r="V36" s="2513"/>
      <c r="W36" s="2513"/>
      <c r="X36" s="2513"/>
      <c r="Y36" s="2513"/>
      <c r="Z36" s="2513"/>
      <c r="AA36" s="2513"/>
      <c r="AB36" s="2513"/>
    </row>
    <row r="37" spans="2:28" ht="14.25" customHeight="1">
      <c r="B37" s="368" t="s">
        <v>3999</v>
      </c>
      <c r="D37" s="2517" t="s">
        <v>4004</v>
      </c>
      <c r="E37" s="2517"/>
      <c r="F37" s="2517"/>
      <c r="G37" s="2514"/>
      <c r="H37" s="368" t="s">
        <v>3997</v>
      </c>
      <c r="I37" s="368" t="s">
        <v>9</v>
      </c>
      <c r="J37" s="2516" t="str">
        <f>cst_wskakunin_sekkei2_JIMU__sikaku</f>
        <v/>
      </c>
      <c r="K37" s="2516"/>
      <c r="L37" s="368" t="s">
        <v>10</v>
      </c>
      <c r="M37" s="2512" t="s">
        <v>3064</v>
      </c>
      <c r="N37" s="2512"/>
      <c r="O37" s="2512"/>
      <c r="P37" s="2512"/>
      <c r="Q37" s="368" t="s">
        <v>9</v>
      </c>
      <c r="R37" s="2516" t="str">
        <f>cst_wskakunin_sekkei2_JIMU_TOUROKU_KIKAN</f>
        <v/>
      </c>
      <c r="S37" s="2516"/>
      <c r="T37" s="2516"/>
      <c r="U37" s="368" t="s">
        <v>10</v>
      </c>
      <c r="V37" s="368" t="s">
        <v>4005</v>
      </c>
      <c r="Y37" s="2516" t="str">
        <f>cst_wskakunin_sekkei2_JIMU_NO</f>
        <v/>
      </c>
      <c r="Z37" s="2516"/>
      <c r="AA37" s="2516"/>
      <c r="AB37" s="368" t="s">
        <v>7</v>
      </c>
    </row>
    <row r="38" spans="2:28" ht="14.25" customHeight="1">
      <c r="I38" s="2513" t="str">
        <f>cst_wskakunin_sekkei2_JIMU_NAME</f>
        <v/>
      </c>
      <c r="J38" s="2513"/>
      <c r="K38" s="2513"/>
      <c r="L38" s="2513"/>
      <c r="M38" s="2513"/>
      <c r="N38" s="2513"/>
      <c r="O38" s="2513"/>
      <c r="P38" s="2513"/>
      <c r="Q38" s="2513"/>
      <c r="R38" s="2513"/>
      <c r="S38" s="2513"/>
      <c r="T38" s="2513"/>
      <c r="U38" s="2513"/>
      <c r="V38" s="2513"/>
      <c r="W38" s="2513"/>
      <c r="X38" s="2513"/>
      <c r="Y38" s="2513"/>
      <c r="Z38" s="2513"/>
      <c r="AA38" s="2513"/>
      <c r="AB38" s="2513"/>
    </row>
    <row r="39" spans="2:28" ht="14.25" customHeight="1">
      <c r="B39" s="368" t="s">
        <v>4000</v>
      </c>
      <c r="D39" s="2509" t="s">
        <v>18</v>
      </c>
      <c r="E39" s="2509"/>
      <c r="F39" s="2509"/>
      <c r="G39" s="2514"/>
      <c r="H39" s="368" t="s">
        <v>3997</v>
      </c>
      <c r="I39" s="2513" t="str">
        <f>cst_wskakunin_sekkei2_ZIP</f>
        <v/>
      </c>
      <c r="J39" s="2513"/>
      <c r="K39" s="2513"/>
      <c r="L39" s="2513"/>
    </row>
    <row r="40" spans="2:28" ht="14.25" customHeight="1">
      <c r="B40" s="368" t="s">
        <v>4001</v>
      </c>
      <c r="D40" s="2509" t="s">
        <v>23</v>
      </c>
      <c r="E40" s="2509"/>
      <c r="F40" s="2509"/>
      <c r="G40" s="2514"/>
      <c r="H40" s="368" t="s">
        <v>3997</v>
      </c>
      <c r="I40" s="2513" t="str">
        <f>cst_wskakunin_sekkei2__address</f>
        <v/>
      </c>
      <c r="J40" s="2513"/>
      <c r="K40" s="2513"/>
      <c r="L40" s="2513"/>
      <c r="M40" s="2513"/>
      <c r="N40" s="2513"/>
      <c r="O40" s="2513"/>
      <c r="P40" s="2513"/>
      <c r="Q40" s="2513"/>
      <c r="R40" s="2513"/>
      <c r="S40" s="2513"/>
      <c r="T40" s="2513"/>
      <c r="U40" s="2513"/>
      <c r="V40" s="2513"/>
      <c r="W40" s="2513"/>
      <c r="X40" s="2513"/>
      <c r="Y40" s="2513"/>
      <c r="Z40" s="2513"/>
      <c r="AA40" s="2513"/>
      <c r="AB40" s="2513"/>
    </row>
    <row r="41" spans="2:28" ht="14.25" customHeight="1">
      <c r="B41" s="368" t="s">
        <v>4006</v>
      </c>
      <c r="D41" s="2509" t="s">
        <v>20</v>
      </c>
      <c r="E41" s="2509"/>
      <c r="F41" s="2509"/>
      <c r="G41" s="2514"/>
      <c r="H41" s="368" t="s">
        <v>3997</v>
      </c>
      <c r="I41" s="2513" t="str">
        <f>cst_wskakunin_sekkei2_TEL</f>
        <v/>
      </c>
      <c r="J41" s="2513"/>
      <c r="K41" s="2513"/>
      <c r="L41" s="2513"/>
      <c r="M41" s="2513"/>
      <c r="N41" s="2513"/>
      <c r="O41" s="2513"/>
      <c r="P41" s="1127"/>
    </row>
    <row r="42" spans="2:28" ht="14.25" customHeight="1">
      <c r="B42" s="368" t="s">
        <v>4009</v>
      </c>
      <c r="D42" s="368" t="s">
        <v>4010</v>
      </c>
      <c r="G42"/>
      <c r="I42" s="2512" t="str">
        <f>cst_wskakunin_sekkei2_DOC</f>
        <v/>
      </c>
      <c r="J42" s="2512"/>
      <c r="K42" s="2512"/>
      <c r="L42" s="2512"/>
      <c r="M42" s="2512"/>
      <c r="N42" s="2512"/>
      <c r="O42" s="2512"/>
      <c r="P42" s="2512"/>
      <c r="Q42" s="2512"/>
      <c r="R42" s="2512"/>
      <c r="S42" s="2512"/>
      <c r="T42" s="2512"/>
      <c r="U42" s="2512"/>
      <c r="V42" s="2512"/>
      <c r="W42" s="2512"/>
      <c r="X42" s="2512"/>
      <c r="Y42" s="2512"/>
      <c r="Z42" s="2512"/>
      <c r="AA42" s="2512"/>
      <c r="AB42" s="2512"/>
    </row>
    <row r="43" spans="2:28" ht="14.25" customHeight="1">
      <c r="L43" s="1127"/>
      <c r="M43" s="1127"/>
      <c r="N43" s="1127"/>
      <c r="O43" s="1127"/>
      <c r="P43" s="1127"/>
      <c r="Q43" s="1127"/>
      <c r="R43" s="1127"/>
      <c r="S43" s="1127"/>
      <c r="T43" s="1127"/>
      <c r="U43" s="1127"/>
      <c r="V43" s="1127"/>
      <c r="W43" s="1127"/>
      <c r="X43" s="1127"/>
      <c r="Y43" s="1127"/>
      <c r="Z43" s="1127"/>
      <c r="AA43" s="1127"/>
      <c r="AB43" s="1127"/>
    </row>
    <row r="44" spans="2:28" ht="14.25" customHeight="1">
      <c r="B44" s="368" t="s">
        <v>3995</v>
      </c>
      <c r="D44" s="2509" t="s">
        <v>657</v>
      </c>
      <c r="E44" s="2509"/>
      <c r="F44" s="2509"/>
      <c r="G44" s="2514"/>
      <c r="H44" s="368" t="s">
        <v>3997</v>
      </c>
      <c r="I44" s="368" t="s">
        <v>9</v>
      </c>
      <c r="J44" s="2516" t="str">
        <f>cst_wskakunin_sekkei3_SIKAKU</f>
        <v/>
      </c>
      <c r="K44" s="2516"/>
      <c r="L44" s="368" t="s">
        <v>10</v>
      </c>
      <c r="M44" s="2512" t="s">
        <v>3061</v>
      </c>
      <c r="N44" s="2512"/>
      <c r="O44" s="2512"/>
      <c r="P44" s="2512"/>
      <c r="Q44" s="368" t="s">
        <v>9</v>
      </c>
      <c r="R44" s="2516" t="str">
        <f>cst_wskakunin_sekkei3_TOUROKU_KIKAN</f>
        <v/>
      </c>
      <c r="S44" s="2516"/>
      <c r="T44" s="2516"/>
      <c r="U44" s="368" t="s">
        <v>10</v>
      </c>
      <c r="V44" s="2395" t="s">
        <v>4146</v>
      </c>
      <c r="W44" s="2395"/>
      <c r="X44" s="2395"/>
      <c r="Y44" s="2516" t="str">
        <f>cst_wskakunin_sekkei3_KENTIKUSI_NO</f>
        <v/>
      </c>
      <c r="Z44" s="2516"/>
      <c r="AA44" s="2516"/>
      <c r="AB44" s="368" t="s">
        <v>7</v>
      </c>
    </row>
    <row r="45" spans="2:28" ht="14.25" customHeight="1">
      <c r="B45" s="368" t="s">
        <v>3998</v>
      </c>
      <c r="D45" s="2509" t="s">
        <v>4</v>
      </c>
      <c r="E45" s="2509"/>
      <c r="F45" s="2509"/>
      <c r="G45" s="2514"/>
      <c r="H45" s="368" t="s">
        <v>3997</v>
      </c>
      <c r="I45" s="2513" t="str">
        <f>cst_wskakunin_sekkei3_NAME</f>
        <v/>
      </c>
      <c r="J45" s="2513"/>
      <c r="K45" s="2513"/>
      <c r="L45" s="2513"/>
      <c r="M45" s="2513"/>
      <c r="N45" s="2513"/>
      <c r="O45" s="2513"/>
      <c r="P45" s="2513"/>
      <c r="Q45" s="2513"/>
      <c r="R45" s="2513"/>
      <c r="S45" s="2513"/>
      <c r="T45" s="2513"/>
      <c r="U45" s="2513"/>
      <c r="V45" s="2513"/>
      <c r="W45" s="2513"/>
      <c r="X45" s="2513"/>
      <c r="Y45" s="2513"/>
      <c r="Z45" s="2513"/>
      <c r="AA45" s="2513"/>
      <c r="AB45" s="2513"/>
    </row>
    <row r="46" spans="2:28" ht="14.25" customHeight="1">
      <c r="B46" s="368" t="s">
        <v>3999</v>
      </c>
      <c r="D46" s="2517" t="s">
        <v>4004</v>
      </c>
      <c r="E46" s="2517"/>
      <c r="F46" s="2517"/>
      <c r="G46" s="2514"/>
      <c r="H46" s="368" t="s">
        <v>3997</v>
      </c>
      <c r="I46" s="368" t="s">
        <v>9</v>
      </c>
      <c r="J46" s="2516" t="str">
        <f>cst_wskakunin_sekkei3_JIMU_SIKAKU</f>
        <v/>
      </c>
      <c r="K46" s="2516"/>
      <c r="L46" s="368" t="s">
        <v>10</v>
      </c>
      <c r="M46" s="2512" t="s">
        <v>3064</v>
      </c>
      <c r="N46" s="2512"/>
      <c r="O46" s="2512"/>
      <c r="P46" s="2512"/>
      <c r="Q46" s="368" t="s">
        <v>9</v>
      </c>
      <c r="R46" s="2516" t="str">
        <f>cst_wskakunin_sekkei3_JIMU_TOUROKU_KIKAN</f>
        <v/>
      </c>
      <c r="S46" s="2516"/>
      <c r="T46" s="2516"/>
      <c r="U46" s="368" t="s">
        <v>10</v>
      </c>
      <c r="V46" s="368" t="s">
        <v>4005</v>
      </c>
      <c r="Y46" s="2516" t="str">
        <f>cst_wskakunin_sekkei3_JIMU_NO</f>
        <v/>
      </c>
      <c r="Z46" s="2516"/>
      <c r="AA46" s="2516"/>
      <c r="AB46" s="368" t="s">
        <v>7</v>
      </c>
    </row>
    <row r="47" spans="2:28" ht="14.25" customHeight="1">
      <c r="I47" s="2513" t="str">
        <f>cst_wskakunin_sekkei3_JIMU_NAME</f>
        <v/>
      </c>
      <c r="J47" s="2513"/>
      <c r="K47" s="2513"/>
      <c r="L47" s="2513"/>
      <c r="M47" s="2513"/>
      <c r="N47" s="2513"/>
      <c r="O47" s="2513"/>
      <c r="P47" s="2513"/>
      <c r="Q47" s="2513"/>
      <c r="R47" s="2513"/>
      <c r="S47" s="2513"/>
      <c r="T47" s="2513"/>
      <c r="U47" s="2513"/>
      <c r="V47" s="2513"/>
      <c r="W47" s="2513"/>
      <c r="X47" s="2513"/>
      <c r="Y47" s="2513"/>
      <c r="Z47" s="2513"/>
      <c r="AA47" s="2513"/>
      <c r="AB47" s="2513"/>
    </row>
    <row r="48" spans="2:28" ht="14.25" customHeight="1">
      <c r="B48" s="368" t="s">
        <v>4000</v>
      </c>
      <c r="D48" s="2509" t="s">
        <v>18</v>
      </c>
      <c r="E48" s="2509"/>
      <c r="F48" s="2509"/>
      <c r="G48" s="2514"/>
      <c r="H48" s="368" t="s">
        <v>3997</v>
      </c>
      <c r="I48" s="2513" t="str">
        <f>cst_wskakunin_sekkei3_ZIP</f>
        <v/>
      </c>
      <c r="J48" s="2513"/>
      <c r="K48" s="2513"/>
      <c r="L48" s="2513"/>
    </row>
    <row r="49" spans="1:28" ht="14.25" customHeight="1">
      <c r="B49" s="368" t="s">
        <v>4001</v>
      </c>
      <c r="D49" s="2509" t="s">
        <v>23</v>
      </c>
      <c r="E49" s="2509"/>
      <c r="F49" s="2509"/>
      <c r="G49" s="2514"/>
      <c r="H49" s="368" t="s">
        <v>3997</v>
      </c>
      <c r="I49" s="2513" t="str">
        <f>cst_wskakunin_sekkei3__address</f>
        <v/>
      </c>
      <c r="J49" s="2513"/>
      <c r="K49" s="2513"/>
      <c r="L49" s="2513"/>
      <c r="M49" s="2513"/>
      <c r="N49" s="2513"/>
      <c r="O49" s="2513"/>
      <c r="P49" s="2513"/>
      <c r="Q49" s="2513"/>
      <c r="R49" s="2513"/>
      <c r="S49" s="2513"/>
      <c r="T49" s="2513"/>
      <c r="U49" s="2513"/>
      <c r="V49" s="2513"/>
      <c r="W49" s="2513"/>
      <c r="X49" s="2513"/>
      <c r="Y49" s="2513"/>
      <c r="Z49" s="2513"/>
      <c r="AA49" s="2513"/>
      <c r="AB49" s="2513"/>
    </row>
    <row r="50" spans="1:28" ht="14.25" customHeight="1">
      <c r="B50" s="368" t="s">
        <v>4006</v>
      </c>
      <c r="D50" s="2509" t="s">
        <v>20</v>
      </c>
      <c r="E50" s="2509"/>
      <c r="F50" s="2509"/>
      <c r="G50" s="2514"/>
      <c r="H50" s="368" t="s">
        <v>3997</v>
      </c>
      <c r="I50" s="2513" t="str">
        <f>cst_wskakunin_sekkei3_TEL</f>
        <v/>
      </c>
      <c r="J50" s="2513"/>
      <c r="K50" s="2513"/>
      <c r="L50" s="2513"/>
      <c r="M50" s="2513"/>
      <c r="N50" s="2513"/>
      <c r="O50" s="2513"/>
      <c r="P50" s="1127"/>
    </row>
    <row r="51" spans="1:28" ht="14.25" customHeight="1">
      <c r="B51" s="368" t="s">
        <v>4009</v>
      </c>
      <c r="D51" s="368" t="s">
        <v>4010</v>
      </c>
      <c r="G51"/>
      <c r="I51" s="2512" t="str">
        <f>cst_wskakunin_sekkei3_DOC</f>
        <v/>
      </c>
      <c r="J51" s="2512"/>
      <c r="K51" s="2512"/>
      <c r="L51" s="2512"/>
      <c r="M51" s="2512"/>
      <c r="N51" s="2512"/>
      <c r="O51" s="2512"/>
      <c r="P51" s="2512"/>
      <c r="Q51" s="2512"/>
      <c r="R51" s="2512"/>
      <c r="S51" s="2512"/>
      <c r="T51" s="2512"/>
      <c r="U51" s="2512"/>
      <c r="V51" s="2512"/>
      <c r="W51" s="2512"/>
      <c r="X51" s="2512"/>
      <c r="Y51" s="2512"/>
      <c r="Z51" s="2512"/>
      <c r="AA51" s="2512"/>
      <c r="AB51" s="2512"/>
    </row>
    <row r="52" spans="1:28" ht="14.25" customHeight="1">
      <c r="L52" s="1127"/>
      <c r="M52" s="1127"/>
      <c r="N52" s="1127"/>
      <c r="O52" s="1127"/>
      <c r="P52" s="1127"/>
      <c r="Q52" s="1127"/>
      <c r="R52" s="1127"/>
      <c r="S52" s="1127"/>
      <c r="T52" s="1127"/>
      <c r="U52" s="1127"/>
      <c r="V52" s="1127"/>
      <c r="W52" s="1127"/>
      <c r="X52" s="1127"/>
      <c r="Y52" s="1127"/>
      <c r="Z52" s="1127"/>
      <c r="AA52" s="1127"/>
    </row>
    <row r="53" spans="1:28" ht="14.25" customHeight="1">
      <c r="B53" s="368" t="s">
        <v>3995</v>
      </c>
      <c r="D53" s="2509" t="s">
        <v>657</v>
      </c>
      <c r="E53" s="2509"/>
      <c r="F53" s="2509"/>
      <c r="G53" s="2514"/>
      <c r="H53" s="368" t="s">
        <v>3997</v>
      </c>
      <c r="I53" s="368" t="s">
        <v>9</v>
      </c>
      <c r="J53" s="2516" t="str">
        <f>cst_wskakunin_sekkei4_SIKAKU</f>
        <v/>
      </c>
      <c r="K53" s="2516"/>
      <c r="L53" s="368" t="s">
        <v>10</v>
      </c>
      <c r="M53" s="2512" t="s">
        <v>3061</v>
      </c>
      <c r="N53" s="2512"/>
      <c r="O53" s="2512"/>
      <c r="P53" s="2512"/>
      <c r="Q53" s="368" t="s">
        <v>9</v>
      </c>
      <c r="R53" s="2516" t="str">
        <f>cst_wskakunin_sekkei4_TOUROKU_KIKAN</f>
        <v/>
      </c>
      <c r="S53" s="2516"/>
      <c r="T53" s="2516"/>
      <c r="U53" s="368" t="s">
        <v>10</v>
      </c>
      <c r="V53" s="2395" t="s">
        <v>4146</v>
      </c>
      <c r="W53" s="2395"/>
      <c r="X53" s="2395"/>
      <c r="Y53" s="2516" t="str">
        <f>cst_wskakunin_sekkei4_KENTIKUSI_NO</f>
        <v/>
      </c>
      <c r="Z53" s="2516"/>
      <c r="AA53" s="2516"/>
      <c r="AB53" s="368" t="s">
        <v>7</v>
      </c>
    </row>
    <row r="54" spans="1:28" ht="14.25" customHeight="1">
      <c r="B54" s="368" t="s">
        <v>3998</v>
      </c>
      <c r="D54" s="2509" t="s">
        <v>4</v>
      </c>
      <c r="E54" s="2509"/>
      <c r="F54" s="2509"/>
      <c r="G54" s="2514"/>
      <c r="H54" s="368" t="s">
        <v>3997</v>
      </c>
      <c r="I54" s="2513" t="str">
        <f>cst_wskakunin_sekkei4_NAME</f>
        <v/>
      </c>
      <c r="J54" s="2513"/>
      <c r="K54" s="2513"/>
      <c r="L54" s="2513"/>
      <c r="M54" s="2513"/>
      <c r="N54" s="2513"/>
      <c r="O54" s="2513"/>
      <c r="P54" s="2513"/>
      <c r="Q54" s="2513"/>
      <c r="R54" s="2513"/>
      <c r="S54" s="2513"/>
      <c r="T54" s="2513"/>
      <c r="U54" s="2513"/>
      <c r="V54" s="2513"/>
      <c r="W54" s="2513"/>
      <c r="X54" s="2513"/>
      <c r="Y54" s="2513"/>
      <c r="Z54" s="2513"/>
      <c r="AA54" s="2513"/>
      <c r="AB54" s="2513"/>
    </row>
    <row r="55" spans="1:28" ht="14.25" customHeight="1">
      <c r="B55" s="368" t="s">
        <v>3999</v>
      </c>
      <c r="D55" s="2517" t="s">
        <v>4004</v>
      </c>
      <c r="E55" s="2517"/>
      <c r="F55" s="2517"/>
      <c r="G55" s="2514"/>
      <c r="H55" s="368" t="s">
        <v>3997</v>
      </c>
      <c r="I55" s="368" t="s">
        <v>9</v>
      </c>
      <c r="J55" s="2516" t="str">
        <f>cst_wskakunin_sekkei4_JIMU_SIKAKU</f>
        <v/>
      </c>
      <c r="K55" s="2516"/>
      <c r="L55" s="368" t="s">
        <v>10</v>
      </c>
      <c r="M55" s="2512" t="s">
        <v>3064</v>
      </c>
      <c r="N55" s="2512"/>
      <c r="O55" s="2512"/>
      <c r="P55" s="2512"/>
      <c r="Q55" s="368" t="s">
        <v>9</v>
      </c>
      <c r="R55" s="2516" t="str">
        <f>cst_wskakunin_sekkei4_JIMU_TOUROKU_KIKAN</f>
        <v/>
      </c>
      <c r="S55" s="2516"/>
      <c r="T55" s="2516"/>
      <c r="U55" s="368" t="s">
        <v>10</v>
      </c>
      <c r="V55" s="2395" t="s">
        <v>4005</v>
      </c>
      <c r="W55" s="2395"/>
      <c r="X55" s="2395"/>
      <c r="Y55" s="2516" t="str">
        <f>cst_wskakunin_sekkei4_JIMU_NO</f>
        <v/>
      </c>
      <c r="Z55" s="2516"/>
      <c r="AA55" s="2516"/>
      <c r="AB55" s="368" t="s">
        <v>7</v>
      </c>
    </row>
    <row r="56" spans="1:28" ht="14.25" customHeight="1">
      <c r="I56" s="2513" t="str">
        <f>cst_wskakunin_sekkei4_JIMU_NAME</f>
        <v/>
      </c>
      <c r="J56" s="2513"/>
      <c r="K56" s="2513"/>
      <c r="L56" s="2513"/>
      <c r="M56" s="2513"/>
      <c r="N56" s="2513"/>
      <c r="O56" s="2513"/>
      <c r="P56" s="2513"/>
      <c r="Q56" s="2513"/>
      <c r="R56" s="2513"/>
      <c r="S56" s="2513"/>
      <c r="T56" s="2513"/>
      <c r="U56" s="2513"/>
      <c r="V56" s="2513"/>
      <c r="W56" s="2513"/>
      <c r="X56" s="2513"/>
      <c r="Y56" s="2513"/>
      <c r="Z56" s="2513"/>
      <c r="AA56" s="2513"/>
      <c r="AB56" s="2513"/>
    </row>
    <row r="57" spans="1:28" ht="14.25" customHeight="1">
      <c r="B57" s="368" t="s">
        <v>4000</v>
      </c>
      <c r="D57" s="2509" t="s">
        <v>18</v>
      </c>
      <c r="E57" s="2509"/>
      <c r="F57" s="2509"/>
      <c r="G57" s="2514"/>
      <c r="H57" s="368" t="s">
        <v>3997</v>
      </c>
      <c r="I57" s="2513" t="str">
        <f>cst_wskakunin_sekkei4_ZIP</f>
        <v/>
      </c>
      <c r="J57" s="2513"/>
      <c r="K57" s="2513"/>
      <c r="L57" s="2513"/>
    </row>
    <row r="58" spans="1:28" ht="14.25" customHeight="1">
      <c r="B58" s="368" t="s">
        <v>4001</v>
      </c>
      <c r="D58" s="2509" t="s">
        <v>23</v>
      </c>
      <c r="E58" s="2509"/>
      <c r="F58" s="2509"/>
      <c r="G58" s="2514"/>
      <c r="H58" s="368" t="s">
        <v>3997</v>
      </c>
      <c r="I58" s="2513" t="str">
        <f>cst_wskakunin_sekkei4__address</f>
        <v/>
      </c>
      <c r="J58" s="2513"/>
      <c r="K58" s="2513"/>
      <c r="L58" s="2513"/>
      <c r="M58" s="2513"/>
      <c r="N58" s="2513"/>
      <c r="O58" s="2513"/>
      <c r="P58" s="2513"/>
      <c r="Q58" s="2513"/>
      <c r="R58" s="2513"/>
      <c r="S58" s="2513"/>
      <c r="T58" s="2513"/>
      <c r="U58" s="2513"/>
      <c r="V58" s="2513"/>
      <c r="W58" s="2513"/>
      <c r="X58" s="2513"/>
      <c r="Y58" s="2513"/>
      <c r="Z58" s="2513"/>
      <c r="AA58" s="2513"/>
      <c r="AB58" s="2513"/>
    </row>
    <row r="59" spans="1:28" ht="14.25" customHeight="1">
      <c r="B59" s="368" t="s">
        <v>4006</v>
      </c>
      <c r="D59" s="2509" t="s">
        <v>20</v>
      </c>
      <c r="E59" s="2509"/>
      <c r="F59" s="2509"/>
      <c r="G59" s="2514"/>
      <c r="H59" s="368" t="s">
        <v>3997</v>
      </c>
      <c r="I59" s="2513" t="str">
        <f>cst_wskakunin_sekkei4_TEL</f>
        <v/>
      </c>
      <c r="J59" s="2513"/>
      <c r="K59" s="2513"/>
      <c r="L59" s="2513"/>
      <c r="M59" s="2513"/>
      <c r="N59" s="2513"/>
      <c r="O59" s="2513"/>
      <c r="P59" s="1127"/>
    </row>
    <row r="60" spans="1:28" ht="14.25" customHeight="1">
      <c r="B60" s="368" t="s">
        <v>4009</v>
      </c>
      <c r="D60" s="368" t="s">
        <v>4010</v>
      </c>
      <c r="G60"/>
      <c r="I60" s="2512" t="str">
        <f>cst_wskakunin_sekkei4_DOC</f>
        <v/>
      </c>
      <c r="J60" s="2512"/>
      <c r="K60" s="2512"/>
      <c r="L60" s="2512"/>
      <c r="M60" s="2512"/>
      <c r="N60" s="2512"/>
      <c r="O60" s="2512"/>
      <c r="P60" s="2512"/>
      <c r="Q60" s="2512"/>
      <c r="R60" s="2512"/>
      <c r="S60" s="2512"/>
      <c r="T60" s="2512"/>
      <c r="U60" s="2512"/>
      <c r="V60" s="2512"/>
      <c r="W60" s="2512"/>
      <c r="X60" s="2512"/>
      <c r="Y60" s="2512"/>
      <c r="Z60" s="2512"/>
      <c r="AA60" s="2512"/>
      <c r="AB60" s="2512"/>
    </row>
    <row r="61" spans="1:28" ht="14.25" customHeight="1">
      <c r="L61" s="1127"/>
      <c r="M61" s="1127"/>
      <c r="N61" s="1127"/>
      <c r="O61" s="1127"/>
      <c r="P61" s="1127"/>
      <c r="Q61" s="1127"/>
      <c r="R61" s="1127"/>
      <c r="S61" s="1127"/>
      <c r="T61" s="1127"/>
      <c r="U61" s="1127"/>
      <c r="V61" s="1127"/>
      <c r="W61" s="1127"/>
      <c r="X61" s="1127"/>
      <c r="Y61" s="1127"/>
      <c r="Z61" s="1127"/>
      <c r="AA61" s="1127"/>
      <c r="AB61" s="1127"/>
    </row>
    <row r="62" spans="1:28" ht="3.75" customHeight="1">
      <c r="A62" s="370"/>
      <c r="B62" s="370"/>
      <c r="C62" s="370"/>
      <c r="D62" s="1101"/>
      <c r="E62" s="1101"/>
      <c r="F62" s="1101"/>
      <c r="G62" s="1124"/>
      <c r="H62" s="370"/>
      <c r="I62" s="370"/>
      <c r="J62" s="370"/>
      <c r="K62" s="370"/>
      <c r="L62" s="370"/>
      <c r="M62" s="370"/>
      <c r="N62" s="370"/>
      <c r="O62" s="370"/>
      <c r="P62" s="370"/>
      <c r="Q62" s="370"/>
      <c r="R62" s="370"/>
      <c r="S62" s="370"/>
      <c r="T62" s="370"/>
      <c r="U62" s="370"/>
      <c r="V62" s="370"/>
      <c r="W62" s="370"/>
      <c r="X62" s="370"/>
      <c r="Y62" s="370"/>
      <c r="Z62" s="370"/>
      <c r="AA62" s="370"/>
      <c r="AB62" s="370"/>
    </row>
    <row r="63" spans="1:28" ht="3.75" customHeight="1">
      <c r="D63" s="1122"/>
      <c r="E63" s="1122"/>
      <c r="F63" s="1122"/>
      <c r="G63" s="1125"/>
    </row>
    <row r="64" spans="1:28" ht="3.75" customHeight="1">
      <c r="A64" s="370"/>
      <c r="B64" s="370"/>
      <c r="C64" s="370"/>
      <c r="D64" s="1101"/>
      <c r="E64" s="1101"/>
      <c r="F64" s="1101"/>
      <c r="G64" s="1124"/>
      <c r="H64" s="370"/>
      <c r="I64" s="370"/>
      <c r="J64" s="370"/>
      <c r="K64" s="370"/>
      <c r="L64" s="370"/>
      <c r="M64" s="370"/>
      <c r="N64" s="370"/>
      <c r="O64" s="370"/>
      <c r="P64" s="370"/>
      <c r="Q64" s="370"/>
      <c r="R64" s="370"/>
      <c r="S64" s="370"/>
      <c r="T64" s="370"/>
      <c r="U64" s="370"/>
      <c r="V64" s="370"/>
      <c r="W64" s="370"/>
      <c r="X64" s="370"/>
      <c r="Y64" s="370"/>
      <c r="Z64" s="370"/>
      <c r="AA64" s="370"/>
      <c r="AB64" s="370"/>
    </row>
    <row r="65" spans="1:28" ht="3.75" customHeight="1">
      <c r="D65" s="1122"/>
      <c r="E65" s="1122"/>
      <c r="F65" s="1122"/>
      <c r="G65" s="1125"/>
    </row>
    <row r="66" spans="1:28" ht="14.25" customHeight="1">
      <c r="A66" s="368" t="s">
        <v>5939</v>
      </c>
    </row>
    <row r="67" spans="1:28" ht="14.25" customHeight="1">
      <c r="B67" s="368" t="s">
        <v>3995</v>
      </c>
      <c r="D67" s="2509" t="s">
        <v>4</v>
      </c>
      <c r="E67" s="2509"/>
      <c r="F67" s="2509"/>
      <c r="G67" s="2514"/>
      <c r="H67" s="368" t="s">
        <v>3997</v>
      </c>
      <c r="I67" s="2513" t="str">
        <f>cst_wskakunin_sekou1_NAME</f>
        <v/>
      </c>
      <c r="J67" s="2513"/>
      <c r="K67" s="2513"/>
      <c r="L67" s="2513"/>
      <c r="M67" s="2513"/>
      <c r="N67" s="2513"/>
      <c r="O67" s="2513"/>
      <c r="P67" s="2513"/>
      <c r="Q67" s="2513"/>
      <c r="R67" s="2513"/>
      <c r="S67" s="2513"/>
      <c r="T67" s="2513"/>
      <c r="U67" s="2513"/>
      <c r="V67" s="2513"/>
      <c r="W67" s="2513"/>
      <c r="X67" s="2513"/>
      <c r="Y67" s="2513"/>
      <c r="Z67" s="2513"/>
      <c r="AA67" s="2513"/>
      <c r="AB67" s="2513"/>
    </row>
    <row r="68" spans="1:28" ht="14.25" customHeight="1">
      <c r="B68" s="368" t="s">
        <v>3998</v>
      </c>
      <c r="D68" s="2509" t="s">
        <v>30</v>
      </c>
      <c r="E68" s="2509"/>
      <c r="F68" s="2509"/>
      <c r="G68" s="2514"/>
      <c r="H68" s="368" t="s">
        <v>3997</v>
      </c>
      <c r="L68" s="369"/>
      <c r="M68" s="369" t="s">
        <v>5938</v>
      </c>
      <c r="N68" s="2395" t="str">
        <f>cst_wskakunin_sekou1_SEKOU_SIKAKU</f>
        <v/>
      </c>
      <c r="O68" s="2395"/>
      <c r="P68" s="2395"/>
      <c r="Q68" s="2395"/>
      <c r="R68" s="2395" t="s">
        <v>5937</v>
      </c>
      <c r="S68" s="2395"/>
      <c r="T68" s="2395" t="str">
        <f>cst_wskakunin_sekou1_SEKOU_NO</f>
        <v/>
      </c>
      <c r="U68" s="2395"/>
      <c r="V68" s="2395"/>
      <c r="W68" s="2395"/>
      <c r="X68" s="2395"/>
      <c r="Y68" s="368" t="s">
        <v>7</v>
      </c>
    </row>
    <row r="69" spans="1:28" ht="14.25" customHeight="1">
      <c r="I69" s="2513" t="str">
        <f>cst_wskakunin_sekou1_JIMU_NAME</f>
        <v/>
      </c>
      <c r="J69" s="2513"/>
      <c r="K69" s="2513"/>
      <c r="L69" s="2513"/>
      <c r="M69" s="2513"/>
      <c r="N69" s="2513"/>
      <c r="O69" s="2513"/>
      <c r="P69" s="2513"/>
      <c r="Q69" s="2513"/>
      <c r="R69" s="2513"/>
      <c r="S69" s="2513"/>
      <c r="T69" s="2513"/>
      <c r="U69" s="2513"/>
      <c r="V69" s="2513"/>
      <c r="W69" s="2513"/>
      <c r="X69" s="2513"/>
      <c r="Y69" s="2513"/>
      <c r="Z69" s="2513"/>
      <c r="AA69" s="2513"/>
      <c r="AB69" s="2513"/>
    </row>
    <row r="70" spans="1:28" ht="14.25" customHeight="1">
      <c r="B70" s="368" t="s">
        <v>3999</v>
      </c>
      <c r="D70" s="2509" t="s">
        <v>18</v>
      </c>
      <c r="E70" s="2509"/>
      <c r="F70" s="2509"/>
      <c r="G70" s="2514"/>
      <c r="H70" s="368" t="s">
        <v>3997</v>
      </c>
      <c r="I70" s="2513" t="str">
        <f>cst_wskakunin_sekou1_ZIP</f>
        <v/>
      </c>
      <c r="J70" s="2513"/>
      <c r="K70" s="2513"/>
      <c r="L70" s="2513"/>
    </row>
    <row r="71" spans="1:28" ht="14.25" customHeight="1">
      <c r="B71" s="368" t="s">
        <v>4000</v>
      </c>
      <c r="D71" s="2509" t="s">
        <v>23</v>
      </c>
      <c r="E71" s="2509"/>
      <c r="F71" s="2509"/>
      <c r="G71" s="2509"/>
      <c r="H71" s="368" t="s">
        <v>3997</v>
      </c>
      <c r="I71" s="2513" t="str">
        <f>cst_wskakunin_sekou1__address</f>
        <v/>
      </c>
      <c r="J71" s="2513"/>
      <c r="K71" s="2513"/>
      <c r="L71" s="2513"/>
      <c r="M71" s="2513"/>
      <c r="N71" s="2513"/>
      <c r="O71" s="2513"/>
      <c r="P71" s="2513"/>
      <c r="Q71" s="2513"/>
      <c r="R71" s="2513"/>
      <c r="S71" s="2513"/>
      <c r="T71" s="2513"/>
      <c r="U71" s="2513"/>
      <c r="V71" s="2513"/>
      <c r="W71" s="2513"/>
      <c r="X71" s="2513"/>
      <c r="Y71" s="2513"/>
      <c r="Z71" s="2513"/>
      <c r="AA71" s="2513"/>
      <c r="AB71" s="2513"/>
    </row>
    <row r="72" spans="1:28" ht="14.25" customHeight="1">
      <c r="B72" s="368" t="s">
        <v>4001</v>
      </c>
      <c r="D72" s="2509" t="s">
        <v>20</v>
      </c>
      <c r="E72" s="2509"/>
      <c r="F72" s="2509"/>
      <c r="G72" s="2514"/>
      <c r="H72" s="368" t="s">
        <v>3997</v>
      </c>
      <c r="I72" s="2513" t="str">
        <f>cst_wskakunin_sekou1_TEL</f>
        <v/>
      </c>
      <c r="J72" s="2513"/>
      <c r="K72" s="2513"/>
      <c r="L72" s="2513"/>
      <c r="M72" s="2513"/>
      <c r="N72" s="2513"/>
      <c r="O72" s="2513"/>
    </row>
    <row r="73" spans="1:28" ht="3.75" customHeight="1">
      <c r="A73" s="370"/>
      <c r="B73" s="370"/>
      <c r="C73" s="370"/>
      <c r="D73" s="1101"/>
      <c r="E73" s="1101"/>
      <c r="F73" s="1101"/>
      <c r="G73" s="1124"/>
      <c r="H73" s="370"/>
      <c r="I73" s="370"/>
      <c r="J73" s="370"/>
      <c r="K73" s="370"/>
      <c r="L73" s="370"/>
      <c r="M73" s="370"/>
      <c r="N73" s="370"/>
      <c r="O73" s="370"/>
      <c r="P73" s="370"/>
      <c r="Q73" s="370"/>
      <c r="R73" s="370"/>
      <c r="S73" s="370"/>
      <c r="T73" s="370"/>
      <c r="U73" s="370"/>
      <c r="V73" s="370"/>
      <c r="W73" s="370"/>
      <c r="X73" s="370"/>
      <c r="Y73" s="370"/>
      <c r="Z73" s="370"/>
      <c r="AA73" s="370"/>
      <c r="AB73" s="370"/>
    </row>
    <row r="74" spans="1:28" ht="3.75" customHeight="1">
      <c r="D74" s="1122"/>
      <c r="E74" s="1122"/>
      <c r="F74" s="1122"/>
      <c r="G74" s="1125"/>
    </row>
    <row r="75" spans="1:28" ht="14.25" customHeight="1">
      <c r="A75" s="368" t="s">
        <v>5936</v>
      </c>
      <c r="G75" s="1127"/>
      <c r="H75" s="1128"/>
      <c r="I75" s="1128"/>
      <c r="J75" s="1128"/>
      <c r="K75" s="1128"/>
      <c r="L75" s="1128"/>
      <c r="M75" s="1128"/>
      <c r="N75" s="1128"/>
      <c r="O75" s="1128"/>
      <c r="P75" s="1128"/>
      <c r="Q75" s="1128"/>
      <c r="R75" s="1128"/>
      <c r="S75" s="1128"/>
      <c r="T75" s="1128"/>
      <c r="U75" s="1128"/>
      <c r="V75" s="1128"/>
      <c r="W75" s="1128"/>
      <c r="X75" s="1128"/>
      <c r="Y75" s="1128"/>
      <c r="Z75" s="1128"/>
      <c r="AA75" s="1128"/>
      <c r="AB75" s="1128"/>
    </row>
    <row r="76" spans="1:28" ht="14.25" customHeight="1">
      <c r="B76" s="368" t="s">
        <v>3995</v>
      </c>
      <c r="D76" s="2509" t="s">
        <v>740</v>
      </c>
      <c r="E76" s="2509"/>
      <c r="F76" s="2509"/>
      <c r="G76" s="2509"/>
      <c r="H76" s="368" t="s">
        <v>3997</v>
      </c>
      <c r="I76" s="2511" t="str">
        <f>cst_wskakunin_BUILD__address</f>
        <v>埼玉県さいたま市浦和区仲町</v>
      </c>
      <c r="J76" s="2511"/>
      <c r="K76" s="2511"/>
      <c r="L76" s="2511"/>
      <c r="M76" s="2511"/>
      <c r="N76" s="2511"/>
      <c r="O76" s="2511"/>
      <c r="P76" s="2511"/>
      <c r="Q76" s="2511"/>
      <c r="R76" s="2511"/>
      <c r="S76" s="2511"/>
      <c r="T76" s="2511"/>
      <c r="U76" s="2511"/>
      <c r="V76" s="2511"/>
      <c r="W76" s="2511"/>
      <c r="X76" s="2511"/>
      <c r="Y76" s="2511"/>
      <c r="Z76" s="2511"/>
      <c r="AA76" s="2511"/>
      <c r="AB76" s="2511"/>
    </row>
    <row r="77" spans="1:28" ht="14.25" customHeight="1">
      <c r="B77" s="368" t="s">
        <v>3998</v>
      </c>
      <c r="D77" s="2519" t="s">
        <v>5935</v>
      </c>
      <c r="E77" s="2519"/>
      <c r="F77" s="2519"/>
      <c r="G77" s="2519"/>
      <c r="H77" s="368" t="s">
        <v>3997</v>
      </c>
      <c r="I77" s="2511" t="str">
        <f>cst_wskakunin_BUILD_JYUKYO__address</f>
        <v/>
      </c>
      <c r="J77" s="2511"/>
      <c r="K77" s="2511"/>
      <c r="L77" s="2511"/>
      <c r="M77" s="2511"/>
      <c r="N77" s="2511"/>
      <c r="O77" s="2511"/>
      <c r="P77" s="2511"/>
      <c r="Q77" s="2511"/>
      <c r="R77" s="2511"/>
      <c r="S77" s="2511"/>
      <c r="T77" s="2511"/>
      <c r="U77" s="2511"/>
      <c r="V77" s="2511"/>
      <c r="W77" s="2511"/>
      <c r="X77" s="2511"/>
      <c r="Y77" s="2511"/>
      <c r="Z77" s="2511"/>
      <c r="AA77" s="2511"/>
      <c r="AB77" s="2511"/>
    </row>
    <row r="78" spans="1:28" ht="14.25" customHeight="1">
      <c r="B78" s="368" t="s">
        <v>3999</v>
      </c>
      <c r="D78" s="2509" t="s">
        <v>231</v>
      </c>
      <c r="E78" s="2509"/>
      <c r="F78" s="2509"/>
      <c r="G78" s="2514"/>
      <c r="H78" s="368" t="s">
        <v>3997</v>
      </c>
      <c r="I78" s="2511" t="str">
        <f>cst_wskakunin_YOUTO_TIIKI</f>
        <v/>
      </c>
      <c r="J78" s="2511"/>
      <c r="K78" s="2511"/>
      <c r="L78" s="2511"/>
      <c r="M78" s="2511"/>
      <c r="N78" s="2511"/>
      <c r="O78" s="2511"/>
      <c r="P78" s="2511"/>
      <c r="Q78" s="2511"/>
      <c r="R78" s="2511"/>
      <c r="S78" s="2511"/>
      <c r="T78" s="2511"/>
      <c r="U78" s="2511"/>
      <c r="V78" s="2511"/>
      <c r="W78" s="2511"/>
      <c r="X78" s="2511"/>
      <c r="Y78" s="2511"/>
      <c r="Z78" s="2511"/>
      <c r="AA78" s="2511"/>
      <c r="AB78" s="2511"/>
    </row>
    <row r="79" spans="1:28" ht="14.25" customHeight="1">
      <c r="B79" s="368" t="s">
        <v>4000</v>
      </c>
      <c r="D79" s="2512" t="s">
        <v>5934</v>
      </c>
      <c r="E79" s="2512"/>
      <c r="F79" s="2512"/>
      <c r="G79" s="2512"/>
      <c r="H79" s="2512"/>
      <c r="I79" s="2512"/>
      <c r="J79" s="2512" t="str">
        <f>cst_wskakunin_wskakunin_SONOTA_KUIKI</f>
        <v/>
      </c>
      <c r="K79" s="2512"/>
      <c r="L79" s="2512"/>
      <c r="M79" s="2512"/>
      <c r="N79" s="2512"/>
      <c r="O79" s="2512"/>
      <c r="P79" s="2512"/>
      <c r="Q79" s="2512"/>
      <c r="R79" s="2512"/>
      <c r="S79" s="2512"/>
      <c r="T79" s="2512"/>
      <c r="U79" s="2512"/>
      <c r="V79" s="2512"/>
      <c r="W79" s="2512"/>
      <c r="X79" s="2512"/>
      <c r="Y79" s="2512"/>
      <c r="Z79" s="2512"/>
      <c r="AA79" s="2512"/>
      <c r="AB79" s="2512"/>
    </row>
    <row r="80" spans="1:28" ht="3.75" customHeight="1">
      <c r="A80" s="370"/>
      <c r="B80" s="370"/>
      <c r="C80" s="370"/>
      <c r="D80" s="1101"/>
      <c r="E80" s="1101"/>
      <c r="F80" s="1101"/>
      <c r="G80" s="1124"/>
      <c r="H80" s="370"/>
      <c r="I80" s="370"/>
      <c r="J80" s="370"/>
      <c r="K80" s="370"/>
      <c r="L80" s="370"/>
      <c r="M80" s="370"/>
      <c r="N80" s="370"/>
      <c r="O80" s="370"/>
      <c r="P80" s="370"/>
      <c r="Q80" s="370"/>
      <c r="R80" s="370"/>
      <c r="S80" s="370"/>
      <c r="T80" s="370"/>
      <c r="U80" s="370"/>
      <c r="V80" s="370"/>
      <c r="W80" s="370"/>
      <c r="X80" s="370"/>
      <c r="Y80" s="370"/>
      <c r="Z80" s="370"/>
      <c r="AA80" s="370"/>
      <c r="AB80" s="370"/>
    </row>
    <row r="81" spans="1:28" ht="3.75" customHeight="1">
      <c r="D81" s="1122"/>
      <c r="E81" s="1122"/>
      <c r="F81" s="1122"/>
      <c r="G81" s="1125"/>
    </row>
    <row r="82" spans="1:28" ht="14.25" customHeight="1">
      <c r="A82" s="368" t="s">
        <v>5933</v>
      </c>
      <c r="G82" s="1127"/>
      <c r="H82" s="1128"/>
      <c r="I82" s="1128"/>
      <c r="J82" s="1128"/>
      <c r="K82" s="1128"/>
      <c r="L82" s="1128"/>
      <c r="M82" s="1128"/>
      <c r="N82" s="1128"/>
      <c r="O82" s="1128"/>
      <c r="P82" s="1128"/>
      <c r="Q82" s="1128"/>
      <c r="R82" s="1128"/>
      <c r="S82" s="1128"/>
      <c r="T82" s="1128"/>
      <c r="U82" s="1128"/>
      <c r="V82" s="1128"/>
      <c r="W82" s="1128"/>
      <c r="X82" s="1128"/>
      <c r="Y82" s="1128"/>
      <c r="Z82" s="1128"/>
      <c r="AA82" s="1128"/>
      <c r="AB82" s="1128"/>
    </row>
    <row r="83" spans="1:28" ht="14.25" customHeight="1">
      <c r="B83" s="368" t="s">
        <v>3995</v>
      </c>
      <c r="D83" s="2509" t="s">
        <v>2642</v>
      </c>
      <c r="E83" s="2509"/>
      <c r="F83" s="2509"/>
      <c r="G83" s="2509"/>
      <c r="H83" s="368" t="s">
        <v>3997</v>
      </c>
      <c r="I83" s="368" t="s">
        <v>5932</v>
      </c>
      <c r="J83" s="1128"/>
      <c r="K83" s="2516" t="str">
        <f>cst_wskakunin_gaiyou1_WORK_SYURUI_CODE</f>
        <v/>
      </c>
      <c r="L83" s="2516"/>
      <c r="M83" s="376" t="s">
        <v>10</v>
      </c>
      <c r="N83" s="1128"/>
      <c r="O83" s="1128"/>
      <c r="P83" s="1128"/>
      <c r="Q83" s="1128"/>
      <c r="R83" s="1128"/>
      <c r="S83" s="1128"/>
      <c r="T83" s="1128"/>
      <c r="U83" s="1128"/>
      <c r="V83" s="1128"/>
      <c r="W83" s="1128"/>
      <c r="X83" s="1128"/>
      <c r="Y83" s="1128"/>
      <c r="Z83" s="1128"/>
      <c r="AA83" s="1128"/>
      <c r="AB83" s="1128"/>
    </row>
    <row r="84" spans="1:28" ht="14.25" customHeight="1">
      <c r="B84" s="368" t="s">
        <v>3998</v>
      </c>
      <c r="D84" s="2509" t="s">
        <v>2643</v>
      </c>
      <c r="E84" s="2509"/>
      <c r="F84" s="2509"/>
      <c r="G84" s="2509"/>
      <c r="H84" s="368" t="s">
        <v>3997</v>
      </c>
      <c r="I84" s="2526" t="str">
        <f>cst_wskakunin_gaiyou1_TAKASA</f>
        <v/>
      </c>
      <c r="J84" s="2526"/>
      <c r="K84" s="2526"/>
      <c r="L84" s="2526"/>
      <c r="M84" s="1128"/>
      <c r="N84" s="1128"/>
      <c r="O84" s="1128"/>
      <c r="P84" s="1128"/>
      <c r="Q84" s="1128"/>
      <c r="R84" s="1128"/>
      <c r="S84" s="1128"/>
      <c r="T84" s="1128"/>
      <c r="U84" s="1128"/>
      <c r="V84" s="1128"/>
      <c r="W84" s="1128"/>
      <c r="X84" s="1128"/>
      <c r="Y84" s="1128"/>
      <c r="Z84" s="1128"/>
      <c r="AA84" s="1128"/>
      <c r="AB84" s="1128"/>
    </row>
    <row r="85" spans="1:28" ht="14.25" customHeight="1">
      <c r="B85" s="368" t="s">
        <v>3999</v>
      </c>
      <c r="D85" s="2509" t="s">
        <v>119</v>
      </c>
      <c r="E85" s="2509"/>
      <c r="F85" s="2509"/>
      <c r="G85" s="2514"/>
      <c r="H85" s="368" t="s">
        <v>3997</v>
      </c>
      <c r="I85" s="1127"/>
      <c r="J85" s="1136" t="str">
        <f>cst_wskakunin_gaiyou1_KOUJI_SINTIKU</f>
        <v>□</v>
      </c>
      <c r="K85" s="2513" t="s">
        <v>472</v>
      </c>
      <c r="L85" s="2513"/>
      <c r="M85" s="1136" t="str">
        <f>cst_wskakunin_gaiyou1_KOUJI_ZOUTIKU</f>
        <v>□</v>
      </c>
      <c r="N85" s="2513" t="s">
        <v>473</v>
      </c>
      <c r="O85" s="2513"/>
      <c r="P85" s="1136" t="str">
        <f>cst_wskakunin_gaiyou1_KOUJI_KAITIKU</f>
        <v>□</v>
      </c>
      <c r="Q85" s="2513" t="s">
        <v>474</v>
      </c>
      <c r="R85" s="2513"/>
      <c r="S85" s="1136" t="str">
        <f>cst_wskakunin_gaiyou1_KOUJI_SONOTA</f>
        <v>□</v>
      </c>
      <c r="T85" s="2513" t="s">
        <v>8</v>
      </c>
      <c r="U85" s="2513"/>
      <c r="V85" s="1136" t="s">
        <v>9</v>
      </c>
      <c r="W85" s="2516" t="str">
        <f>cst_wskakunin_gaiyou1_KOUJI_SONOTA_TEXT</f>
        <v/>
      </c>
      <c r="X85" s="2516"/>
      <c r="Y85" s="2516"/>
      <c r="Z85" s="2516"/>
      <c r="AA85" s="1136" t="s">
        <v>10</v>
      </c>
      <c r="AB85" s="2220"/>
    </row>
    <row r="86" spans="1:28" ht="14.25" customHeight="1">
      <c r="D86" s="1122"/>
      <c r="E86" s="1122"/>
      <c r="F86" s="1122"/>
      <c r="G86" s="2219"/>
      <c r="I86" s="2221" t="s">
        <v>9</v>
      </c>
      <c r="J86" s="2395" t="s">
        <v>1177</v>
      </c>
      <c r="K86" s="2395"/>
      <c r="L86" s="2395"/>
      <c r="M86" s="376" t="s">
        <v>10</v>
      </c>
      <c r="N86" s="376" t="s">
        <v>9</v>
      </c>
      <c r="O86" s="2395" t="s">
        <v>635</v>
      </c>
      <c r="P86" s="2395"/>
      <c r="Q86" s="2395"/>
      <c r="R86" s="2395"/>
      <c r="S86" s="376" t="s">
        <v>10</v>
      </c>
      <c r="T86" s="376" t="s">
        <v>9</v>
      </c>
      <c r="U86" s="2395" t="s">
        <v>636</v>
      </c>
      <c r="V86" s="2395"/>
      <c r="W86" s="2395"/>
      <c r="X86" s="376" t="s">
        <v>10</v>
      </c>
      <c r="Y86" s="377"/>
      <c r="Z86" s="377"/>
      <c r="AA86" s="377"/>
      <c r="AB86" s="377"/>
    </row>
    <row r="87" spans="1:28" ht="14.25" customHeight="1">
      <c r="B87" s="368" t="s">
        <v>4000</v>
      </c>
      <c r="D87" s="2509" t="s">
        <v>5931</v>
      </c>
      <c r="E87" s="2509"/>
      <c r="F87" s="2509"/>
      <c r="G87" s="2510"/>
      <c r="H87" s="368" t="s">
        <v>3997</v>
      </c>
      <c r="I87" s="2221" t="s">
        <v>9</v>
      </c>
      <c r="J87" s="2515" t="str">
        <f>cst_wskakunin_gaiyou1_TIKUZOU_MENSEKI_SHINSEI</f>
        <v/>
      </c>
      <c r="K87" s="2515"/>
      <c r="L87" s="2515"/>
      <c r="M87" s="376" t="s">
        <v>10</v>
      </c>
      <c r="N87" s="376" t="s">
        <v>9</v>
      </c>
      <c r="O87" s="2515" t="str">
        <f>cst_wskakunin_gaiyou1_TIKUZOU_MENSEKI_IGAI</f>
        <v/>
      </c>
      <c r="P87" s="2515"/>
      <c r="Q87" s="2515"/>
      <c r="R87" s="2515"/>
      <c r="S87" s="376" t="s">
        <v>10</v>
      </c>
      <c r="T87" s="376" t="s">
        <v>9</v>
      </c>
      <c r="U87" s="2515" t="str">
        <f>cst_wskakunin_gaiyou1_TIKUZOU_MENSEKI_TOTAL</f>
        <v/>
      </c>
      <c r="V87" s="2515"/>
      <c r="W87" s="2515"/>
      <c r="X87" s="376" t="s">
        <v>10</v>
      </c>
      <c r="Z87" s="2220"/>
      <c r="AA87" s="2220"/>
      <c r="AB87" s="2220"/>
    </row>
    <row r="88" spans="1:28" ht="14.25" customHeight="1">
      <c r="B88" s="368" t="s">
        <v>4001</v>
      </c>
      <c r="D88" s="2509" t="s">
        <v>5930</v>
      </c>
      <c r="E88" s="2509"/>
      <c r="F88" s="2509"/>
      <c r="G88" s="2510"/>
      <c r="H88" s="368" t="s">
        <v>3997</v>
      </c>
      <c r="I88" s="2221" t="s">
        <v>9</v>
      </c>
      <c r="J88" s="2395" t="str">
        <f>cst_wskakunin_gaiyou1_WORK_COUNT_SHINSEI</f>
        <v/>
      </c>
      <c r="K88" s="2395"/>
      <c r="L88" s="2395"/>
      <c r="M88" s="376" t="s">
        <v>10</v>
      </c>
      <c r="N88" s="376" t="s">
        <v>9</v>
      </c>
      <c r="O88" s="2395" t="str">
        <f>cst_wskakunin_gaiyou1_WORK_COUNT_IGAI</f>
        <v/>
      </c>
      <c r="P88" s="2395"/>
      <c r="Q88" s="2395"/>
      <c r="R88" s="2395"/>
      <c r="S88" s="376" t="s">
        <v>10</v>
      </c>
      <c r="T88" s="376" t="s">
        <v>9</v>
      </c>
      <c r="U88" s="2395" t="str">
        <f>cst_wskakunin_gaiyou1_WORK_COUNT_TOTAL</f>
        <v/>
      </c>
      <c r="V88" s="2395"/>
      <c r="W88" s="2395"/>
      <c r="X88" s="376" t="s">
        <v>10</v>
      </c>
      <c r="Z88" s="2220"/>
      <c r="AA88" s="2220"/>
      <c r="AB88" s="2220"/>
    </row>
    <row r="89" spans="1:28" ht="14.25" customHeight="1">
      <c r="B89" s="368" t="s">
        <v>4006</v>
      </c>
      <c r="D89" s="2395" t="s">
        <v>2651</v>
      </c>
      <c r="E89" s="2395"/>
      <c r="F89" s="2395"/>
      <c r="G89" s="2395"/>
      <c r="H89" s="368" t="s">
        <v>3997</v>
      </c>
      <c r="I89" s="2522" t="str">
        <f>cst_wskakunin_gaiyou1_SONOTA</f>
        <v/>
      </c>
      <c r="J89" s="2522"/>
      <c r="K89" s="2522"/>
      <c r="L89" s="2522"/>
      <c r="M89" s="2522"/>
      <c r="N89" s="2522"/>
      <c r="O89" s="2522"/>
      <c r="P89" s="2522"/>
      <c r="Q89" s="2522"/>
      <c r="R89" s="2522"/>
      <c r="S89" s="2522"/>
      <c r="T89" s="2522"/>
      <c r="U89" s="2522"/>
      <c r="V89" s="2522"/>
      <c r="W89" s="2522"/>
      <c r="X89" s="2522"/>
      <c r="Y89" s="2522"/>
      <c r="Z89" s="2522"/>
      <c r="AA89" s="2522"/>
      <c r="AB89" s="2522"/>
    </row>
    <row r="90" spans="1:28" ht="3.75" customHeight="1">
      <c r="A90" s="370"/>
      <c r="B90" s="370"/>
      <c r="C90" s="370"/>
      <c r="D90" s="1101"/>
      <c r="E90" s="1101"/>
      <c r="F90" s="1101"/>
      <c r="G90" s="1124"/>
      <c r="H90" s="370"/>
      <c r="I90" s="370"/>
      <c r="J90" s="370"/>
      <c r="K90" s="370"/>
      <c r="L90" s="370"/>
      <c r="M90" s="370"/>
      <c r="N90" s="370"/>
      <c r="O90" s="370"/>
      <c r="P90" s="370"/>
      <c r="Q90" s="370"/>
      <c r="R90" s="370"/>
      <c r="S90" s="370"/>
      <c r="T90" s="370"/>
      <c r="U90" s="370"/>
      <c r="V90" s="370"/>
      <c r="W90" s="370"/>
      <c r="X90" s="370"/>
      <c r="Y90" s="370"/>
      <c r="Z90" s="370"/>
      <c r="AA90" s="370"/>
      <c r="AB90" s="370"/>
    </row>
    <row r="91" spans="1:28" ht="3.75" customHeight="1">
      <c r="D91" s="1122"/>
      <c r="E91" s="1122"/>
      <c r="F91" s="1122"/>
      <c r="G91" s="1125"/>
    </row>
    <row r="92" spans="1:28" ht="14.25" customHeight="1">
      <c r="A92" s="368" t="s">
        <v>5929</v>
      </c>
      <c r="D92" s="1122"/>
      <c r="E92" s="1122"/>
      <c r="F92" s="1122"/>
      <c r="G92" s="1125"/>
      <c r="I92" s="2528" t="str">
        <f>cst_wskakunin_KOUJI_TYAKUSYU_YOTEI_DATE</f>
        <v/>
      </c>
      <c r="J92" s="2528"/>
      <c r="K92" s="2528"/>
      <c r="L92" s="2528"/>
      <c r="M92" s="2528"/>
      <c r="N92" s="2528"/>
      <c r="O92" s="2528"/>
      <c r="P92" s="2528"/>
    </row>
    <row r="93" spans="1:28" ht="3.75" customHeight="1">
      <c r="A93" s="370"/>
      <c r="B93" s="370"/>
      <c r="C93" s="370"/>
      <c r="D93" s="1101"/>
      <c r="E93" s="1101"/>
      <c r="F93" s="1101"/>
      <c r="G93" s="1124"/>
      <c r="H93" s="370"/>
      <c r="I93" s="370"/>
      <c r="J93" s="370"/>
      <c r="K93" s="370"/>
      <c r="L93" s="370"/>
      <c r="M93" s="370"/>
      <c r="N93" s="370"/>
      <c r="O93" s="370"/>
      <c r="P93" s="370"/>
      <c r="Q93" s="370"/>
      <c r="R93" s="370"/>
      <c r="S93" s="370"/>
      <c r="T93" s="370"/>
      <c r="U93" s="370"/>
      <c r="V93" s="370"/>
      <c r="W93" s="370"/>
      <c r="X93" s="370"/>
      <c r="Y93" s="370"/>
      <c r="Z93" s="370"/>
      <c r="AA93" s="370"/>
      <c r="AB93" s="370"/>
    </row>
    <row r="94" spans="1:28" ht="3.75" customHeight="1">
      <c r="D94" s="1122"/>
      <c r="E94" s="1122"/>
      <c r="F94" s="1122"/>
      <c r="G94" s="1125"/>
    </row>
    <row r="95" spans="1:28" ht="14.25" customHeight="1">
      <c r="A95" s="368" t="s">
        <v>5928</v>
      </c>
      <c r="D95" s="1122"/>
      <c r="E95" s="1122"/>
      <c r="F95" s="1122"/>
      <c r="G95" s="1125"/>
      <c r="I95" s="2528" t="str">
        <f>cst_wskakunin_KOUJI_KANRYOU_YOTEI_DATE</f>
        <v/>
      </c>
      <c r="J95" s="2528"/>
      <c r="K95" s="2528"/>
      <c r="L95" s="2528"/>
      <c r="M95" s="2528"/>
      <c r="N95" s="2528"/>
      <c r="O95" s="2528"/>
      <c r="P95" s="2528"/>
    </row>
    <row r="96" spans="1:28" ht="3.75" customHeight="1">
      <c r="A96" s="370"/>
      <c r="B96" s="370"/>
      <c r="C96" s="370"/>
      <c r="D96" s="1101"/>
      <c r="E96" s="1101"/>
      <c r="F96" s="1101"/>
      <c r="G96" s="1124"/>
      <c r="H96" s="370"/>
      <c r="I96" s="370"/>
      <c r="J96" s="370"/>
      <c r="K96" s="370"/>
      <c r="L96" s="370"/>
      <c r="M96" s="370"/>
      <c r="N96" s="370"/>
      <c r="O96" s="370"/>
      <c r="P96" s="370"/>
      <c r="Q96" s="370"/>
      <c r="R96" s="370"/>
      <c r="S96" s="370"/>
      <c r="T96" s="370"/>
      <c r="U96" s="370"/>
      <c r="V96" s="370"/>
      <c r="W96" s="370"/>
      <c r="X96" s="370"/>
      <c r="Y96" s="370"/>
      <c r="Z96" s="370"/>
      <c r="AA96" s="370"/>
      <c r="AB96" s="370"/>
    </row>
    <row r="97" spans="1:28" ht="3.75" customHeight="1">
      <c r="D97" s="1122"/>
      <c r="E97" s="1122"/>
      <c r="F97" s="1122"/>
      <c r="G97" s="1125"/>
    </row>
    <row r="98" spans="1:28" ht="14.25" customHeight="1">
      <c r="A98" s="368" t="s">
        <v>5927</v>
      </c>
      <c r="G98" s="1127"/>
      <c r="H98" s="1128"/>
      <c r="I98" s="1128"/>
      <c r="J98" s="1128"/>
      <c r="K98" s="1128"/>
      <c r="L98" s="1128"/>
      <c r="M98" s="1128"/>
      <c r="N98" s="1128"/>
      <c r="O98" s="1128"/>
      <c r="P98" s="1128"/>
      <c r="Q98" s="1129" t="s">
        <v>9</v>
      </c>
      <c r="R98" s="2516" t="s">
        <v>751</v>
      </c>
      <c r="S98" s="2516"/>
      <c r="T98" s="2516"/>
      <c r="U98" s="1128" t="s">
        <v>5276</v>
      </c>
      <c r="V98" s="1128"/>
      <c r="W98" s="1128"/>
      <c r="X98" s="1128"/>
      <c r="Y98" s="1128"/>
      <c r="Z98" s="1128"/>
      <c r="AA98" s="1128"/>
      <c r="AB98" s="1128"/>
    </row>
    <row r="99" spans="1:28" ht="14.25" customHeight="1">
      <c r="C99" s="2518" t="s">
        <v>3813</v>
      </c>
      <c r="D99" s="2518"/>
      <c r="E99" s="2395" t="str">
        <f>cst_wskakunin_koutei01_KOUTEI_KAISUU</f>
        <v/>
      </c>
      <c r="F99" s="2395"/>
      <c r="G99" s="368" t="s">
        <v>5926</v>
      </c>
      <c r="I99" s="2527" t="str">
        <f>cst_wskakunin_koutei01_KOUTEI_DATE</f>
        <v/>
      </c>
      <c r="J99" s="2527"/>
      <c r="K99" s="2527"/>
      <c r="L99" s="2527"/>
      <c r="M99" s="2527"/>
      <c r="N99" s="2527"/>
      <c r="O99" s="2527"/>
      <c r="P99" s="2527"/>
      <c r="Q99" s="1129" t="s">
        <v>9</v>
      </c>
      <c r="R99" s="2511" t="str">
        <f>cst_wskakunin_koutei01_KOUTEI_TEXT</f>
        <v/>
      </c>
      <c r="S99" s="2511"/>
      <c r="T99" s="2511"/>
      <c r="U99" s="2511"/>
      <c r="V99" s="2511"/>
      <c r="W99" s="2511"/>
      <c r="X99" s="2511"/>
      <c r="Y99" s="2511"/>
      <c r="Z99" s="2511"/>
      <c r="AA99" s="2511"/>
      <c r="AB99" s="1129" t="s">
        <v>10</v>
      </c>
    </row>
    <row r="100" spans="1:28" ht="14.25" customHeight="1">
      <c r="C100" s="2518" t="s">
        <v>3813</v>
      </c>
      <c r="D100" s="2518"/>
      <c r="E100" s="2395" t="str">
        <f>cst_wskakunin_koutei02_KOUTEI_KAISUU</f>
        <v/>
      </c>
      <c r="F100" s="2395"/>
      <c r="G100" s="368" t="s">
        <v>5926</v>
      </c>
      <c r="I100" s="2527" t="str">
        <f>cst_wskakunin_koutei02_KOUTEI_DATE</f>
        <v/>
      </c>
      <c r="J100" s="2527"/>
      <c r="K100" s="2527"/>
      <c r="L100" s="2527"/>
      <c r="M100" s="2527"/>
      <c r="N100" s="2527"/>
      <c r="O100" s="2527"/>
      <c r="P100" s="2527"/>
      <c r="Q100" s="1129" t="s">
        <v>9</v>
      </c>
      <c r="R100" s="2511" t="str">
        <f>cst_wskakunin_koutei02_KOUTEI_TEXT</f>
        <v/>
      </c>
      <c r="S100" s="2511"/>
      <c r="T100" s="2511"/>
      <c r="U100" s="2511"/>
      <c r="V100" s="2511"/>
      <c r="W100" s="2511"/>
      <c r="X100" s="2511"/>
      <c r="Y100" s="2511"/>
      <c r="Z100" s="2511"/>
      <c r="AA100" s="2511"/>
      <c r="AB100" s="1129" t="s">
        <v>10</v>
      </c>
    </row>
    <row r="101" spans="1:28" ht="3.75" customHeight="1">
      <c r="A101" s="370"/>
      <c r="B101" s="370"/>
      <c r="C101" s="370"/>
      <c r="D101" s="1101"/>
      <c r="E101" s="1101"/>
      <c r="F101" s="1101"/>
      <c r="G101" s="1124"/>
      <c r="H101" s="370"/>
      <c r="I101" s="370"/>
      <c r="J101" s="370"/>
      <c r="K101" s="370"/>
      <c r="L101" s="370"/>
      <c r="M101" s="370"/>
      <c r="N101" s="370"/>
      <c r="O101" s="370"/>
      <c r="P101" s="370"/>
      <c r="Q101" s="370"/>
      <c r="R101" s="370"/>
      <c r="S101" s="370"/>
      <c r="T101" s="370"/>
      <c r="U101" s="370"/>
      <c r="V101" s="370"/>
      <c r="W101" s="370"/>
      <c r="X101" s="370"/>
      <c r="Y101" s="370"/>
      <c r="Z101" s="370"/>
      <c r="AA101" s="370"/>
      <c r="AB101" s="370"/>
    </row>
    <row r="102" spans="1:28" ht="3.75" customHeight="1">
      <c r="D102" s="1122"/>
      <c r="E102" s="1122"/>
      <c r="F102" s="1122"/>
      <c r="G102" s="2219"/>
    </row>
    <row r="103" spans="1:28" ht="14.25" customHeight="1">
      <c r="A103" s="368" t="s">
        <v>5925</v>
      </c>
      <c r="D103" s="1122"/>
      <c r="E103" s="1122"/>
      <c r="F103" s="1122"/>
      <c r="G103" s="2219"/>
      <c r="I103" s="2523" t="str">
        <f>cst_wskakunin_kyoka01_HOUREI&amp;" "&amp;cst_wskakunin_kyoka01_JOUKOU&amp;" "&amp;cst_wskakunin_kyoka01_KYOKA_NO</f>
        <v/>
      </c>
      <c r="J103" s="2523"/>
      <c r="K103" s="2523"/>
      <c r="L103" s="2523"/>
      <c r="M103" s="2523"/>
      <c r="N103" s="2523"/>
      <c r="O103" s="2523"/>
      <c r="P103" s="2523"/>
      <c r="Q103" s="2523"/>
      <c r="R103" s="2523"/>
      <c r="S103" s="2523"/>
      <c r="T103" s="2523"/>
      <c r="U103" s="2523"/>
      <c r="V103" s="2523"/>
      <c r="W103" s="2523"/>
      <c r="X103" s="2523"/>
      <c r="Y103" s="2524" t="str">
        <f>cst_wskakunin_kyoka01_KYOKA_DATE</f>
        <v/>
      </c>
      <c r="Z103" s="2524"/>
      <c r="AA103" s="2524"/>
      <c r="AB103" s="2524"/>
    </row>
    <row r="104" spans="1:28" ht="3.75" customHeight="1">
      <c r="A104" s="370"/>
      <c r="B104" s="370"/>
      <c r="C104" s="370"/>
      <c r="D104" s="1101"/>
      <c r="E104" s="1101"/>
      <c r="F104" s="1101"/>
      <c r="G104" s="2218"/>
      <c r="H104" s="370"/>
      <c r="I104" s="370"/>
      <c r="J104" s="370"/>
      <c r="K104" s="370"/>
      <c r="L104" s="370"/>
      <c r="M104" s="370"/>
      <c r="N104" s="370"/>
      <c r="O104" s="370"/>
      <c r="P104" s="370"/>
      <c r="Q104" s="370"/>
      <c r="R104" s="370"/>
      <c r="S104" s="370"/>
      <c r="T104" s="370"/>
      <c r="U104" s="370"/>
      <c r="V104" s="370"/>
      <c r="W104" s="370"/>
      <c r="X104" s="370"/>
      <c r="Y104" s="370"/>
      <c r="Z104" s="370"/>
      <c r="AA104" s="370"/>
      <c r="AB104" s="370"/>
    </row>
    <row r="105" spans="1:28" ht="3.75" customHeight="1">
      <c r="D105" s="1122"/>
      <c r="E105" s="1122"/>
      <c r="F105" s="1122"/>
      <c r="G105" s="1125"/>
    </row>
    <row r="106" spans="1:28" ht="14.25" customHeight="1">
      <c r="A106" s="368" t="s">
        <v>5924</v>
      </c>
    </row>
    <row r="107" spans="1:28" ht="14.25" customHeight="1">
      <c r="C107" s="2525" t="str">
        <f>cst_wskakunin_P2_BIKOU</f>
        <v/>
      </c>
      <c r="D107" s="2525"/>
      <c r="E107" s="2525"/>
      <c r="F107" s="2525"/>
      <c r="G107" s="2525"/>
      <c r="H107" s="2525"/>
      <c r="I107" s="2525"/>
      <c r="J107" s="2525"/>
      <c r="K107" s="2525"/>
      <c r="L107" s="2525"/>
      <c r="M107" s="2525"/>
      <c r="N107" s="2525"/>
      <c r="O107" s="2525"/>
      <c r="P107" s="2525"/>
      <c r="Q107" s="2525"/>
      <c r="R107" s="2525"/>
      <c r="S107" s="2525"/>
      <c r="T107" s="2525"/>
      <c r="U107" s="2525"/>
      <c r="V107" s="2525"/>
      <c r="W107" s="2525"/>
      <c r="X107" s="2525"/>
      <c r="Y107" s="2525"/>
      <c r="Z107" s="2525"/>
      <c r="AA107" s="2525"/>
      <c r="AB107" s="2525"/>
    </row>
    <row r="108" spans="1:28" ht="14.25" customHeight="1">
      <c r="C108" s="2525"/>
      <c r="D108" s="2525"/>
      <c r="E108" s="2525"/>
      <c r="F108" s="2525"/>
      <c r="G108" s="2525"/>
      <c r="H108" s="2525"/>
      <c r="I108" s="2525"/>
      <c r="J108" s="2525"/>
      <c r="K108" s="2525"/>
      <c r="L108" s="2525"/>
      <c r="M108" s="2525"/>
      <c r="N108" s="2525"/>
      <c r="O108" s="2525"/>
      <c r="P108" s="2525"/>
      <c r="Q108" s="2525"/>
      <c r="R108" s="2525"/>
      <c r="S108" s="2525"/>
      <c r="T108" s="2525"/>
      <c r="U108" s="2525"/>
      <c r="V108" s="2525"/>
      <c r="W108" s="2525"/>
      <c r="X108" s="2525"/>
      <c r="Y108" s="2525"/>
      <c r="Z108" s="2525"/>
      <c r="AA108" s="2525"/>
      <c r="AB108" s="2525"/>
    </row>
    <row r="109" spans="1:28" ht="14.25" customHeight="1">
      <c r="C109" s="2525"/>
      <c r="D109" s="2525"/>
      <c r="E109" s="2525"/>
      <c r="F109" s="2525"/>
      <c r="G109" s="2525"/>
      <c r="H109" s="2525"/>
      <c r="I109" s="2525"/>
      <c r="J109" s="2525"/>
      <c r="K109" s="2525"/>
      <c r="L109" s="2525"/>
      <c r="M109" s="2525"/>
      <c r="N109" s="2525"/>
      <c r="O109" s="2525"/>
      <c r="P109" s="2525"/>
      <c r="Q109" s="2525"/>
      <c r="R109" s="2525"/>
      <c r="S109" s="2525"/>
      <c r="T109" s="2525"/>
      <c r="U109" s="2525"/>
      <c r="V109" s="2525"/>
      <c r="W109" s="2525"/>
      <c r="X109" s="2525"/>
      <c r="Y109" s="2525"/>
      <c r="Z109" s="2525"/>
      <c r="AA109" s="2525"/>
      <c r="AB109" s="2525"/>
    </row>
    <row r="110" spans="1:28" ht="3.75" customHeight="1">
      <c r="A110" s="370"/>
      <c r="B110" s="370"/>
      <c r="C110" s="370"/>
      <c r="D110" s="1101"/>
      <c r="E110" s="1101"/>
      <c r="F110" s="1101"/>
      <c r="G110" s="1124"/>
      <c r="H110" s="370"/>
      <c r="I110" s="370"/>
      <c r="J110" s="370"/>
      <c r="K110" s="370"/>
      <c r="L110" s="370"/>
      <c r="M110" s="370"/>
      <c r="N110" s="370"/>
      <c r="O110" s="370"/>
      <c r="P110" s="370"/>
      <c r="Q110" s="370"/>
      <c r="R110" s="370"/>
      <c r="S110" s="370"/>
      <c r="T110" s="370"/>
      <c r="U110" s="370"/>
      <c r="V110" s="370"/>
      <c r="W110" s="370"/>
      <c r="X110" s="370"/>
      <c r="Y110" s="370"/>
      <c r="Z110" s="370"/>
      <c r="AA110" s="370"/>
      <c r="AB110" s="370"/>
    </row>
    <row r="111" spans="1:28" ht="3.75" customHeight="1">
      <c r="D111" s="1122"/>
      <c r="E111" s="1122"/>
      <c r="F111" s="1122"/>
      <c r="G111" s="1125"/>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68" customWidth="1"/>
    <col min="2" max="2" width="1.625" style="368" customWidth="1"/>
    <col min="3" max="6" width="3.625" style="368" customWidth="1"/>
    <col min="7" max="7" width="3.625" style="1122" customWidth="1"/>
    <col min="8" max="8" width="3" style="368" customWidth="1"/>
    <col min="9" max="9" width="2.625" style="368" customWidth="1"/>
    <col min="10" max="11" width="3.625" style="368" customWidth="1"/>
    <col min="12" max="12" width="2.375" style="368" customWidth="1"/>
    <col min="13" max="14" width="3.625" style="368" customWidth="1"/>
    <col min="15" max="16" width="3.5" style="368" customWidth="1"/>
    <col min="17" max="17" width="2.625" style="368" customWidth="1"/>
    <col min="18" max="20" width="3.625" style="368" customWidth="1"/>
    <col min="21" max="21" width="2.375" style="368" customWidth="1"/>
    <col min="22" max="27" width="3.625" style="368" customWidth="1"/>
    <col min="28" max="28" width="3.25" style="368" bestFit="1" customWidth="1"/>
    <col min="29" max="29" width="9" style="368" customWidth="1"/>
    <col min="30" max="16384" width="9" style="368"/>
  </cols>
  <sheetData>
    <row r="1" spans="1:28" ht="14.25" customHeight="1">
      <c r="A1" s="2529" t="s">
        <v>5944</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row>
    <row r="2" spans="1:28" ht="3.75" customHeight="1">
      <c r="A2" s="370"/>
      <c r="B2" s="370"/>
      <c r="C2" s="370"/>
      <c r="D2" s="370"/>
      <c r="E2" s="370"/>
      <c r="F2" s="370"/>
      <c r="G2" s="1101"/>
      <c r="H2" s="370"/>
      <c r="I2" s="370"/>
      <c r="J2" s="370"/>
      <c r="K2" s="370"/>
      <c r="L2" s="370"/>
      <c r="M2" s="370"/>
      <c r="N2" s="370"/>
      <c r="O2" s="370"/>
      <c r="P2" s="370"/>
      <c r="Q2" s="370"/>
      <c r="R2" s="370"/>
      <c r="S2" s="370"/>
      <c r="T2" s="370"/>
      <c r="U2" s="370"/>
      <c r="V2" s="370"/>
      <c r="W2" s="370"/>
      <c r="X2" s="370"/>
      <c r="Y2" s="370"/>
      <c r="Z2" s="370"/>
      <c r="AA2" s="370"/>
      <c r="AB2" s="370"/>
    </row>
    <row r="3" spans="1:28" ht="3.75" customHeight="1"/>
    <row r="4" spans="1:28" ht="14.25" customHeight="1">
      <c r="A4" s="368" t="s">
        <v>5943</v>
      </c>
    </row>
    <row r="5" spans="1:28" ht="14.25" customHeight="1">
      <c r="D5" s="1126"/>
      <c r="E5" s="1126"/>
      <c r="F5" s="1126"/>
      <c r="G5"/>
      <c r="I5" s="1127"/>
      <c r="J5" s="1127"/>
      <c r="K5" s="1127"/>
      <c r="L5" s="1127"/>
      <c r="M5" s="1127"/>
      <c r="N5" s="1127"/>
      <c r="O5" s="1127"/>
      <c r="P5" s="1127"/>
      <c r="Q5" s="1127"/>
      <c r="R5" s="1127"/>
      <c r="S5" s="1127"/>
      <c r="T5" s="1127"/>
      <c r="U5" s="1127"/>
      <c r="V5" s="1127"/>
      <c r="W5" s="1127"/>
      <c r="X5" s="1127"/>
      <c r="Y5" s="1127"/>
      <c r="Z5" s="1127"/>
      <c r="AA5" s="1127"/>
      <c r="AB5" s="1127"/>
    </row>
    <row r="6" spans="1:28" ht="14.25" customHeight="1">
      <c r="G6"/>
      <c r="I6" s="1127"/>
      <c r="J6" s="1127"/>
      <c r="K6" s="1127"/>
      <c r="L6" s="1127"/>
      <c r="M6" s="1127"/>
      <c r="N6" s="1127"/>
      <c r="O6" s="1127"/>
      <c r="P6" s="1127"/>
      <c r="Q6" s="1127"/>
      <c r="R6" s="1127"/>
      <c r="S6" s="1127"/>
      <c r="T6" s="1127"/>
      <c r="U6" s="1127"/>
      <c r="V6" s="1127"/>
      <c r="W6" s="1127"/>
      <c r="X6" s="1127"/>
      <c r="Y6" s="1127"/>
      <c r="Z6" s="1127"/>
      <c r="AA6" s="1127"/>
      <c r="AB6" s="1127"/>
    </row>
    <row r="7" spans="1:28" ht="14.25" customHeight="1">
      <c r="G7"/>
      <c r="I7" s="1127"/>
      <c r="J7" s="1127"/>
      <c r="K7" s="1127"/>
      <c r="L7" s="1127"/>
    </row>
    <row r="8" spans="1:28" ht="14.25" customHeight="1">
      <c r="G8"/>
      <c r="I8" s="1127"/>
      <c r="J8" s="1127"/>
      <c r="K8" s="1127"/>
      <c r="L8" s="1127"/>
      <c r="M8" s="1127"/>
      <c r="N8" s="1127"/>
      <c r="O8" s="1127"/>
      <c r="P8" s="1127"/>
      <c r="Q8" s="1127"/>
      <c r="R8" s="1127"/>
      <c r="S8" s="1127"/>
      <c r="T8" s="1127"/>
      <c r="U8" s="1127"/>
      <c r="V8" s="1127"/>
      <c r="W8" s="1127"/>
      <c r="X8" s="1127"/>
      <c r="Y8" s="1127"/>
      <c r="Z8" s="1127"/>
      <c r="AA8" s="1127"/>
      <c r="AB8" s="1127"/>
    </row>
    <row r="9" spans="1:28" ht="14.25" customHeight="1">
      <c r="G9"/>
      <c r="I9" s="1127"/>
      <c r="J9" s="1127"/>
      <c r="K9" s="1127"/>
      <c r="L9" s="1127"/>
      <c r="M9" s="1127"/>
      <c r="N9" s="1127"/>
      <c r="O9" s="1127"/>
      <c r="P9" s="1127"/>
      <c r="Q9" s="1127"/>
      <c r="R9" s="1127"/>
      <c r="S9" s="1127"/>
      <c r="T9" s="1127"/>
      <c r="U9" s="1127"/>
      <c r="V9" s="1127"/>
      <c r="W9" s="1127"/>
      <c r="X9" s="1127"/>
      <c r="Y9" s="1127"/>
      <c r="Z9" s="1127"/>
      <c r="AA9" s="1127"/>
      <c r="AB9" s="1127"/>
    </row>
    <row r="10" spans="1:28" ht="14.25" customHeight="1">
      <c r="G10"/>
      <c r="I10" s="1127"/>
      <c r="J10" s="1127"/>
      <c r="K10" s="1127"/>
      <c r="L10" s="1127"/>
      <c r="M10" s="1127"/>
      <c r="N10" s="1127"/>
      <c r="O10" s="1127"/>
      <c r="P10" s="1127"/>
      <c r="Q10" s="1127"/>
      <c r="R10" s="1127"/>
      <c r="S10" s="1127"/>
      <c r="T10" s="1127"/>
      <c r="U10" s="1127"/>
      <c r="V10" s="1127"/>
      <c r="W10" s="1127"/>
      <c r="X10" s="1127"/>
      <c r="Y10" s="1127"/>
      <c r="Z10" s="1127"/>
      <c r="AA10" s="1127"/>
      <c r="AB10" s="1127"/>
    </row>
    <row r="11" spans="1:28" ht="14.25" customHeight="1">
      <c r="G11"/>
      <c r="I11" s="1127"/>
      <c r="J11" s="1127"/>
      <c r="K11" s="1127"/>
      <c r="L11" s="1127"/>
      <c r="M11" s="1127"/>
      <c r="N11" s="1127"/>
      <c r="O11" s="1127"/>
      <c r="P11" s="1127"/>
      <c r="Q11" s="1127"/>
      <c r="R11" s="1127"/>
      <c r="S11" s="1127"/>
      <c r="T11" s="1127"/>
      <c r="U11" s="1127"/>
      <c r="V11" s="1127"/>
      <c r="W11" s="1127"/>
      <c r="X11" s="1127"/>
      <c r="Y11" s="1127"/>
      <c r="Z11" s="1127"/>
      <c r="AA11" s="1127"/>
      <c r="AB11" s="1127"/>
    </row>
    <row r="12" spans="1:28" ht="14.25" customHeight="1">
      <c r="G12"/>
      <c r="I12" s="1127"/>
      <c r="J12" s="1127"/>
      <c r="K12" s="1127"/>
      <c r="L12" s="1127"/>
      <c r="M12" s="1127"/>
      <c r="N12" s="1127"/>
      <c r="O12" s="1127"/>
      <c r="P12" s="1127"/>
      <c r="Q12" s="1127"/>
      <c r="R12" s="1127"/>
      <c r="S12" s="1127"/>
      <c r="T12" s="1127"/>
      <c r="U12" s="1127"/>
      <c r="V12" s="1127"/>
      <c r="W12" s="1127"/>
      <c r="X12" s="1127"/>
      <c r="Y12" s="1127"/>
      <c r="Z12" s="1127"/>
      <c r="AA12" s="1127"/>
      <c r="AB12" s="1127"/>
    </row>
    <row r="13" spans="1:28" ht="14.25" customHeight="1">
      <c r="G13"/>
      <c r="I13" s="1127"/>
      <c r="J13" s="1127"/>
      <c r="K13" s="1127"/>
      <c r="L13" s="1127"/>
      <c r="M13" s="1127"/>
      <c r="N13" s="1127"/>
      <c r="O13" s="1127"/>
      <c r="P13" s="1127"/>
      <c r="Q13" s="1127"/>
      <c r="R13" s="1127"/>
      <c r="S13" s="1127"/>
      <c r="T13" s="1127"/>
      <c r="U13" s="1127"/>
      <c r="V13" s="1127"/>
      <c r="W13" s="1127"/>
      <c r="X13" s="1127"/>
      <c r="Y13" s="1127"/>
      <c r="Z13" s="1127"/>
      <c r="AA13" s="1127"/>
      <c r="AB13" s="1127"/>
    </row>
    <row r="14" spans="1:28" ht="14.25" customHeight="1">
      <c r="G14"/>
      <c r="I14" s="1127"/>
      <c r="J14" s="1127"/>
      <c r="K14" s="1127"/>
      <c r="L14" s="1127"/>
      <c r="M14" s="1127"/>
      <c r="N14" s="1127"/>
      <c r="O14" s="1127"/>
      <c r="P14" s="1127"/>
      <c r="Q14" s="1127"/>
      <c r="R14" s="1127"/>
      <c r="S14" s="1127"/>
      <c r="T14" s="1127"/>
      <c r="U14" s="1127"/>
      <c r="V14" s="1127"/>
      <c r="W14" s="1127"/>
      <c r="X14" s="1127"/>
      <c r="Y14" s="1127"/>
      <c r="Z14" s="1127"/>
      <c r="AA14" s="1127"/>
      <c r="AB14" s="1127"/>
    </row>
    <row r="15" spans="1:28" ht="14.25" customHeight="1">
      <c r="G15"/>
      <c r="I15" s="1127"/>
      <c r="J15" s="1127"/>
      <c r="K15" s="1127"/>
      <c r="L15" s="1127"/>
      <c r="M15" s="1127"/>
      <c r="N15" s="1127"/>
      <c r="O15" s="1127"/>
      <c r="P15" s="1127"/>
      <c r="Q15" s="1127"/>
      <c r="R15" s="1127"/>
      <c r="S15" s="1127"/>
      <c r="T15" s="1127"/>
      <c r="U15" s="1127"/>
      <c r="V15" s="1127"/>
      <c r="W15" s="1127"/>
      <c r="X15" s="1127"/>
      <c r="Y15" s="1127"/>
      <c r="Z15" s="1127"/>
      <c r="AA15" s="1127"/>
      <c r="AB15" s="1127"/>
    </row>
    <row r="16" spans="1:28" ht="14.25" customHeight="1">
      <c r="G16"/>
      <c r="I16" s="1127"/>
      <c r="J16" s="1127"/>
      <c r="K16" s="1127"/>
      <c r="L16" s="1127"/>
      <c r="M16" s="1127"/>
      <c r="N16" s="1127"/>
      <c r="O16" s="1127"/>
      <c r="P16" s="1127"/>
      <c r="Q16" s="1127"/>
      <c r="R16" s="1127"/>
      <c r="S16" s="1127"/>
      <c r="T16" s="1127"/>
      <c r="U16" s="1127"/>
      <c r="V16" s="1127"/>
      <c r="W16" s="1127"/>
      <c r="X16" s="1127"/>
      <c r="Y16" s="1127"/>
      <c r="Z16" s="1127"/>
      <c r="AA16" s="1127"/>
      <c r="AB16" s="1127"/>
    </row>
    <row r="17" spans="1:28" ht="14.25" customHeight="1">
      <c r="G17"/>
      <c r="I17" s="1127"/>
      <c r="J17" s="1127"/>
      <c r="K17" s="1127"/>
      <c r="L17" s="1127"/>
      <c r="M17" s="1127"/>
      <c r="N17" s="1127"/>
      <c r="O17" s="1127"/>
      <c r="P17" s="1127"/>
      <c r="Q17" s="1127"/>
      <c r="R17" s="1127"/>
      <c r="S17" s="1127"/>
      <c r="T17" s="1127"/>
      <c r="U17" s="1127"/>
      <c r="V17" s="1127"/>
      <c r="W17" s="1127"/>
      <c r="X17" s="1127"/>
      <c r="Y17" s="1127"/>
      <c r="Z17" s="1127"/>
      <c r="AA17" s="1127"/>
      <c r="AB17" s="1127"/>
    </row>
    <row r="18" spans="1:28" ht="14.25" customHeight="1">
      <c r="G18"/>
      <c r="I18" s="1127"/>
      <c r="J18" s="1127"/>
      <c r="K18" s="1127"/>
      <c r="L18" s="1127"/>
      <c r="M18" s="1127"/>
      <c r="N18" s="1127"/>
      <c r="O18" s="1127"/>
      <c r="P18" s="1127"/>
      <c r="Q18" s="1127"/>
      <c r="R18" s="1127"/>
      <c r="S18" s="1127"/>
      <c r="T18" s="1127"/>
      <c r="U18" s="1127"/>
      <c r="V18" s="1127"/>
      <c r="W18" s="1127"/>
      <c r="X18" s="1127"/>
      <c r="Y18" s="1127"/>
      <c r="Z18" s="1127"/>
      <c r="AA18" s="1127"/>
      <c r="AB18" s="1127"/>
    </row>
    <row r="19" spans="1:28" ht="14.25" customHeight="1">
      <c r="G19"/>
      <c r="I19" s="1127"/>
      <c r="J19" s="1127"/>
      <c r="K19" s="1127"/>
      <c r="L19" s="1127"/>
      <c r="M19" s="1127"/>
      <c r="N19" s="1127"/>
      <c r="O19" s="1127"/>
      <c r="P19" s="1127"/>
      <c r="Q19" s="1127"/>
      <c r="R19" s="1127"/>
      <c r="S19" s="1127"/>
      <c r="T19" s="1127"/>
      <c r="U19" s="1127"/>
      <c r="V19" s="1127"/>
      <c r="W19" s="1127"/>
      <c r="X19" s="1127"/>
      <c r="Y19" s="1127"/>
      <c r="Z19" s="1127"/>
      <c r="AA19" s="1127"/>
      <c r="AB19" s="1127"/>
    </row>
    <row r="20" spans="1:28" ht="14.25" customHeight="1">
      <c r="G20"/>
      <c r="I20" s="1127"/>
      <c r="J20" s="1127"/>
      <c r="K20" s="1127"/>
      <c r="L20" s="1127"/>
      <c r="M20" s="1127"/>
      <c r="N20" s="1127"/>
      <c r="O20" s="1127"/>
      <c r="P20" s="1127"/>
      <c r="Q20" s="1127"/>
      <c r="R20" s="1127"/>
      <c r="S20" s="1127"/>
      <c r="T20" s="1127"/>
      <c r="U20" s="1127"/>
      <c r="V20" s="1127"/>
      <c r="W20" s="1127"/>
      <c r="X20" s="1127"/>
      <c r="Y20" s="1127"/>
      <c r="Z20" s="1127"/>
      <c r="AA20" s="1127"/>
      <c r="AB20" s="1127"/>
    </row>
    <row r="21" spans="1:28" ht="14.25" customHeight="1">
      <c r="G21"/>
      <c r="I21" s="1127"/>
      <c r="J21" s="1127"/>
      <c r="K21" s="1127"/>
      <c r="L21" s="1127"/>
      <c r="M21" s="1127"/>
      <c r="N21" s="1127"/>
      <c r="O21" s="1127"/>
      <c r="P21" s="1127"/>
      <c r="Q21" s="1127"/>
      <c r="R21" s="1127"/>
      <c r="S21" s="1127"/>
      <c r="T21" s="1127"/>
      <c r="U21" s="1127"/>
      <c r="V21" s="1127"/>
      <c r="W21" s="1127"/>
      <c r="X21" s="1127"/>
      <c r="Y21" s="1127"/>
      <c r="Z21" s="1127"/>
      <c r="AA21" s="1127"/>
      <c r="AB21" s="1127"/>
    </row>
    <row r="22" spans="1:28" ht="14.25" customHeight="1">
      <c r="G22"/>
      <c r="I22" s="1127"/>
      <c r="J22" s="1127"/>
      <c r="K22" s="1127"/>
      <c r="L22" s="1127"/>
      <c r="M22" s="1127"/>
      <c r="N22" s="1127"/>
      <c r="O22" s="1127"/>
      <c r="P22" s="1127"/>
      <c r="Q22" s="1127"/>
      <c r="R22" s="1127"/>
      <c r="S22" s="1127"/>
      <c r="T22" s="1127"/>
      <c r="U22" s="1127"/>
      <c r="V22" s="1127"/>
      <c r="W22" s="1127"/>
      <c r="X22" s="1127"/>
      <c r="Y22" s="1127"/>
      <c r="Z22" s="1127"/>
      <c r="AA22" s="1127"/>
      <c r="AB22" s="1127"/>
    </row>
    <row r="23" spans="1:28" ht="14.25" customHeight="1"/>
    <row r="24" spans="1:28" ht="14.25" customHeight="1">
      <c r="G24"/>
      <c r="J24" s="1127"/>
      <c r="K24" s="1127"/>
      <c r="R24" s="1127"/>
      <c r="S24" s="1127"/>
      <c r="T24" s="1127"/>
      <c r="Y24" s="1127"/>
      <c r="Z24" s="1127"/>
      <c r="AA24" s="1127"/>
    </row>
    <row r="25" spans="1:28" ht="14.25" customHeight="1">
      <c r="G25"/>
      <c r="I25" s="1127"/>
      <c r="J25" s="1127"/>
      <c r="K25" s="1127"/>
      <c r="L25" s="1127"/>
      <c r="M25" s="1127"/>
      <c r="N25" s="1127"/>
      <c r="O25" s="1127"/>
      <c r="P25" s="1127"/>
      <c r="Q25" s="1127"/>
      <c r="R25" s="1127"/>
      <c r="S25" s="1127"/>
      <c r="T25" s="1127"/>
      <c r="U25" s="1127"/>
      <c r="V25" s="1127"/>
      <c r="W25" s="1127"/>
      <c r="X25" s="1127"/>
      <c r="Y25" s="1127"/>
      <c r="Z25" s="1127"/>
      <c r="AA25" s="1127"/>
      <c r="AB25" s="1127"/>
    </row>
    <row r="26" spans="1:28" ht="14.25" customHeight="1">
      <c r="D26" s="1126"/>
      <c r="E26" s="1126"/>
      <c r="F26" s="1126"/>
      <c r="G26" s="1126"/>
      <c r="J26" s="1127"/>
      <c r="K26" s="1127"/>
      <c r="R26" s="1127"/>
      <c r="S26" s="1127"/>
      <c r="T26" s="1127"/>
      <c r="Y26" s="1127"/>
      <c r="Z26" s="1127"/>
      <c r="AA26" s="1127"/>
    </row>
    <row r="27" spans="1:28" ht="14.25" customHeight="1">
      <c r="I27" s="1127"/>
      <c r="J27" s="1127"/>
      <c r="K27" s="1127"/>
      <c r="L27" s="1127"/>
      <c r="M27" s="1127"/>
      <c r="N27" s="1127"/>
      <c r="O27" s="1127"/>
      <c r="P27" s="1127"/>
      <c r="Q27" s="1127"/>
      <c r="R27" s="1127"/>
      <c r="S27" s="1127"/>
      <c r="T27" s="1127"/>
      <c r="U27" s="1127"/>
      <c r="V27" s="1127"/>
      <c r="W27" s="1127"/>
      <c r="X27" s="1127"/>
      <c r="Y27" s="1127"/>
      <c r="Z27" s="1127"/>
      <c r="AA27" s="1127"/>
      <c r="AB27" s="1127"/>
    </row>
    <row r="28" spans="1:28" ht="14.25" customHeight="1">
      <c r="G28"/>
      <c r="I28" s="1127"/>
      <c r="J28" s="1127"/>
      <c r="K28" s="1127"/>
      <c r="L28" s="1127"/>
    </row>
    <row r="29" spans="1:28" ht="14.25" customHeight="1">
      <c r="G29"/>
      <c r="I29" s="1127"/>
      <c r="J29" s="1127"/>
      <c r="K29" s="1127"/>
      <c r="L29" s="1127"/>
      <c r="M29" s="1127"/>
      <c r="N29" s="1127"/>
      <c r="O29" s="1127"/>
      <c r="P29" s="1127"/>
      <c r="Q29" s="1127"/>
      <c r="R29" s="1127"/>
      <c r="S29" s="1127"/>
      <c r="T29" s="1127"/>
      <c r="U29" s="1127"/>
      <c r="V29" s="1127"/>
      <c r="W29" s="1127"/>
      <c r="X29" s="1127"/>
      <c r="Y29" s="1127"/>
      <c r="Z29" s="1127"/>
      <c r="AA29" s="1127"/>
      <c r="AB29" s="1127"/>
    </row>
    <row r="30" spans="1:28" ht="14.25" customHeight="1">
      <c r="G30"/>
      <c r="I30" s="1127"/>
      <c r="J30" s="1127"/>
      <c r="K30" s="1127"/>
      <c r="L30" s="1127"/>
      <c r="M30" s="1127"/>
      <c r="N30" s="1127"/>
      <c r="O30" s="1127"/>
      <c r="P30" s="1127"/>
    </row>
    <row r="31" spans="1:28" ht="3.75" customHeight="1">
      <c r="A31" s="370"/>
      <c r="B31" s="370"/>
      <c r="C31" s="370"/>
      <c r="D31" s="1101"/>
      <c r="E31" s="1101"/>
      <c r="F31" s="1101"/>
      <c r="G31" s="1124"/>
      <c r="H31" s="370"/>
      <c r="I31" s="370"/>
      <c r="J31" s="370"/>
      <c r="K31" s="370"/>
      <c r="L31" s="370"/>
      <c r="M31" s="370"/>
      <c r="N31" s="370"/>
      <c r="O31" s="370"/>
      <c r="P31" s="370"/>
      <c r="Q31" s="370"/>
      <c r="R31" s="370"/>
      <c r="S31" s="370"/>
      <c r="T31" s="370"/>
      <c r="U31" s="370"/>
      <c r="V31" s="370"/>
      <c r="W31" s="370"/>
      <c r="X31" s="370"/>
      <c r="Y31" s="370"/>
      <c r="Z31" s="370"/>
      <c r="AA31" s="370"/>
      <c r="AB31" s="370"/>
    </row>
    <row r="32" spans="1:28" ht="3.75" customHeight="1">
      <c r="D32" s="1122"/>
      <c r="E32" s="1122"/>
      <c r="F32" s="1122"/>
      <c r="G32" s="1125"/>
    </row>
    <row r="33" spans="1:28" ht="14.25" customHeight="1">
      <c r="A33" s="368" t="s">
        <v>3689</v>
      </c>
    </row>
    <row r="34" spans="1:28" ht="14.25" customHeight="1"/>
    <row r="35" spans="1:28" ht="14.25" customHeight="1">
      <c r="G35"/>
      <c r="I35" s="369"/>
      <c r="J35" s="1127"/>
      <c r="K35" s="1127"/>
      <c r="R35" s="1127"/>
      <c r="S35" s="1127"/>
      <c r="T35" s="1127"/>
      <c r="Y35" s="1127"/>
      <c r="Z35" s="1127"/>
      <c r="AA35" s="1127"/>
    </row>
    <row r="36" spans="1:28" ht="14.25" customHeight="1">
      <c r="G36"/>
      <c r="I36" s="1127"/>
      <c r="J36" s="1127"/>
      <c r="K36" s="1127"/>
      <c r="L36" s="1127"/>
      <c r="M36" s="1127"/>
      <c r="N36" s="1127"/>
      <c r="O36" s="1127"/>
      <c r="P36" s="1127"/>
      <c r="Q36" s="1127"/>
      <c r="R36" s="1127"/>
      <c r="S36" s="1127"/>
      <c r="T36" s="1127"/>
      <c r="U36" s="1127"/>
      <c r="V36" s="1127"/>
      <c r="W36" s="1127"/>
      <c r="X36" s="1127"/>
      <c r="Y36" s="1127"/>
      <c r="Z36" s="1127"/>
      <c r="AA36" s="1127"/>
      <c r="AB36" s="1127"/>
    </row>
    <row r="37" spans="1:28" ht="14.25" customHeight="1">
      <c r="D37" s="1126"/>
      <c r="E37" s="1126"/>
      <c r="F37" s="1126"/>
      <c r="G37"/>
      <c r="I37" s="369"/>
      <c r="J37" s="1127"/>
      <c r="K37" s="1127"/>
      <c r="R37" s="1127"/>
      <c r="S37" s="1127"/>
      <c r="T37" s="1127"/>
      <c r="Y37" s="1127"/>
      <c r="Z37" s="1127"/>
      <c r="AA37" s="1127"/>
    </row>
    <row r="38" spans="1:28" ht="14.25" customHeight="1">
      <c r="I38" s="1127"/>
      <c r="J38" s="1127"/>
      <c r="K38" s="1127"/>
      <c r="L38" s="1127"/>
      <c r="M38" s="1127"/>
      <c r="N38" s="1127"/>
      <c r="O38" s="1127"/>
      <c r="P38" s="1127"/>
      <c r="Q38" s="1127"/>
      <c r="R38" s="1127"/>
      <c r="S38" s="1127"/>
      <c r="T38" s="1127"/>
      <c r="U38" s="1127"/>
      <c r="V38" s="1127"/>
      <c r="W38" s="1127"/>
      <c r="X38" s="1127"/>
      <c r="Y38" s="1127"/>
      <c r="Z38" s="1127"/>
      <c r="AA38" s="1127"/>
      <c r="AB38" s="1127"/>
    </row>
    <row r="39" spans="1:28" ht="14.25" customHeight="1">
      <c r="G39"/>
      <c r="I39" s="1127"/>
      <c r="J39" s="1127"/>
      <c r="K39" s="1127"/>
      <c r="L39" s="1127"/>
    </row>
    <row r="40" spans="1:28" ht="14.25" customHeight="1">
      <c r="G40"/>
      <c r="I40" s="1127"/>
      <c r="J40" s="1127"/>
      <c r="K40" s="1127"/>
      <c r="L40" s="1127"/>
      <c r="M40" s="1127"/>
      <c r="N40" s="1127"/>
      <c r="O40" s="1127"/>
      <c r="P40" s="1127"/>
      <c r="Q40" s="1127"/>
      <c r="R40" s="1127"/>
      <c r="S40" s="1127"/>
      <c r="T40" s="1127"/>
      <c r="U40" s="1127"/>
      <c r="V40" s="1127"/>
      <c r="W40" s="1127"/>
      <c r="X40" s="1127"/>
      <c r="Y40" s="1127"/>
      <c r="Z40" s="1127"/>
      <c r="AA40" s="1127"/>
      <c r="AB40" s="1127"/>
    </row>
    <row r="41" spans="1:28" ht="14.25" customHeight="1">
      <c r="G41"/>
      <c r="I41" s="1127"/>
      <c r="J41" s="1127"/>
      <c r="K41" s="1127"/>
      <c r="L41" s="1127"/>
      <c r="M41" s="1127"/>
      <c r="N41" s="1127"/>
      <c r="O41" s="1127"/>
      <c r="P41" s="1127"/>
    </row>
    <row r="42" spans="1:28" ht="14.25" customHeight="1">
      <c r="G42"/>
    </row>
    <row r="43" spans="1:28" ht="14.25" customHeight="1">
      <c r="L43" s="1127"/>
      <c r="M43" s="1127"/>
      <c r="N43" s="1127"/>
      <c r="O43" s="1127"/>
      <c r="P43" s="1127"/>
      <c r="Q43" s="1127"/>
      <c r="R43" s="1127"/>
      <c r="S43" s="1127"/>
      <c r="T43" s="1127"/>
      <c r="U43" s="1127"/>
      <c r="V43" s="1127"/>
      <c r="W43" s="1127"/>
      <c r="X43" s="1127"/>
      <c r="Y43" s="1127"/>
      <c r="Z43" s="1127"/>
      <c r="AA43" s="1127"/>
      <c r="AB43" s="1127"/>
    </row>
    <row r="44" spans="1:28" ht="14.25" customHeight="1"/>
    <row r="45" spans="1:28" ht="14.25" customHeight="1">
      <c r="G45"/>
      <c r="J45" s="1127"/>
      <c r="K45" s="1127"/>
      <c r="R45" s="1127"/>
      <c r="S45" s="1127"/>
      <c r="T45" s="1127"/>
      <c r="Y45" s="1127"/>
      <c r="Z45" s="1127"/>
      <c r="AA45" s="1127"/>
    </row>
    <row r="46" spans="1:28" ht="14.25" customHeight="1">
      <c r="G46"/>
      <c r="I46" s="1127"/>
      <c r="J46" s="1127"/>
      <c r="K46" s="1127"/>
      <c r="L46" s="1127"/>
      <c r="M46" s="1127"/>
      <c r="N46" s="1127"/>
      <c r="O46" s="1127"/>
      <c r="P46" s="1127"/>
      <c r="Q46" s="1127"/>
      <c r="R46" s="1127"/>
      <c r="S46" s="1127"/>
      <c r="T46" s="1127"/>
      <c r="U46" s="1127"/>
      <c r="V46" s="1127"/>
      <c r="W46" s="1127"/>
      <c r="X46" s="1127"/>
      <c r="Y46" s="1127"/>
      <c r="Z46" s="1127"/>
      <c r="AA46" s="1127"/>
      <c r="AB46" s="1127"/>
    </row>
    <row r="47" spans="1:28" ht="14.25" customHeight="1">
      <c r="G47"/>
    </row>
    <row r="48" spans="1:28" ht="14.25" customHeight="1">
      <c r="L48" s="1127"/>
      <c r="M48" s="1127"/>
      <c r="N48" s="1127"/>
      <c r="O48" s="1127"/>
      <c r="P48" s="1127"/>
      <c r="Q48" s="1127"/>
      <c r="R48" s="1127"/>
      <c r="S48" s="1127"/>
      <c r="T48" s="1127"/>
      <c r="U48" s="1127"/>
      <c r="V48" s="1127"/>
      <c r="W48" s="1127"/>
      <c r="X48" s="1127"/>
      <c r="Y48" s="1127"/>
      <c r="Z48" s="1127"/>
      <c r="AA48" s="1127"/>
      <c r="AB48" s="1127"/>
    </row>
    <row r="49" spans="1:28" ht="14.25" customHeight="1">
      <c r="G49"/>
    </row>
    <row r="50" spans="1:28" ht="14.25" customHeight="1">
      <c r="L50" s="1127"/>
      <c r="M50" s="1127"/>
      <c r="N50" s="1127"/>
      <c r="O50" s="1127"/>
      <c r="P50" s="1127"/>
      <c r="Q50" s="1127"/>
      <c r="R50" s="1127"/>
      <c r="S50" s="1127"/>
      <c r="T50" s="1127"/>
      <c r="U50" s="1127"/>
      <c r="V50" s="1127"/>
      <c r="W50" s="1127"/>
      <c r="X50" s="1127"/>
      <c r="Y50" s="1127"/>
      <c r="Z50" s="1127"/>
      <c r="AA50" s="1127"/>
    </row>
    <row r="51" spans="1:28" ht="14.25" customHeight="1">
      <c r="G51"/>
      <c r="J51" s="1127"/>
      <c r="K51" s="1127"/>
      <c r="R51" s="1127"/>
      <c r="S51" s="1127"/>
      <c r="T51" s="1127"/>
      <c r="Y51" s="1127"/>
      <c r="Z51" s="1127"/>
      <c r="AA51" s="1127"/>
    </row>
    <row r="52" spans="1:28" ht="14.25" customHeight="1">
      <c r="G52"/>
      <c r="I52" s="1127"/>
      <c r="J52" s="1127"/>
      <c r="K52" s="1127"/>
      <c r="L52" s="1127"/>
      <c r="M52" s="1127"/>
      <c r="N52" s="1127"/>
      <c r="O52" s="1127"/>
      <c r="P52" s="1127"/>
      <c r="Q52" s="1127"/>
      <c r="R52" s="1127"/>
      <c r="S52" s="1127"/>
      <c r="T52" s="1127"/>
      <c r="U52" s="1127"/>
      <c r="V52" s="1127"/>
      <c r="W52" s="1127"/>
      <c r="X52" s="1127"/>
      <c r="Y52" s="1127"/>
      <c r="Z52" s="1127"/>
      <c r="AA52" s="1127"/>
      <c r="AB52" s="1127"/>
    </row>
    <row r="53" spans="1:28" ht="14.25" customHeight="1">
      <c r="D53" s="1126"/>
      <c r="E53" s="1126"/>
      <c r="F53" s="1126"/>
      <c r="G53"/>
      <c r="J53" s="1127"/>
      <c r="K53" s="1127"/>
      <c r="R53" s="1127"/>
      <c r="S53" s="1127"/>
      <c r="T53" s="1127"/>
      <c r="Y53" s="1127"/>
      <c r="Z53" s="1127"/>
      <c r="AA53" s="1127"/>
    </row>
    <row r="54" spans="1:28" ht="14.25" customHeight="1">
      <c r="I54" s="1127"/>
      <c r="J54" s="1127"/>
      <c r="K54" s="1127"/>
      <c r="L54" s="1127"/>
      <c r="M54" s="1127"/>
      <c r="N54" s="1127"/>
      <c r="O54" s="1127"/>
      <c r="P54" s="1127"/>
      <c r="Q54" s="1127"/>
      <c r="R54" s="1127"/>
      <c r="S54" s="1127"/>
      <c r="T54" s="1127"/>
      <c r="U54" s="1127"/>
      <c r="V54" s="1127"/>
      <c r="W54" s="1127"/>
      <c r="X54" s="1127"/>
      <c r="Y54" s="1127"/>
      <c r="Z54" s="1127"/>
      <c r="AA54" s="1127"/>
      <c r="AB54" s="1127"/>
    </row>
    <row r="55" spans="1:28" ht="14.25" customHeight="1">
      <c r="G55"/>
      <c r="I55" s="1127"/>
      <c r="J55" s="1127"/>
      <c r="K55" s="1127"/>
      <c r="L55" s="1127"/>
    </row>
    <row r="56" spans="1:28" ht="14.25" customHeight="1">
      <c r="G56"/>
      <c r="I56" s="1127"/>
      <c r="J56" s="1127"/>
      <c r="K56" s="1127"/>
      <c r="L56" s="1127"/>
      <c r="M56" s="1127"/>
      <c r="N56" s="1127"/>
      <c r="O56" s="1127"/>
      <c r="P56" s="1127"/>
      <c r="Q56" s="1127"/>
      <c r="R56" s="1127"/>
      <c r="S56" s="1127"/>
      <c r="T56" s="1127"/>
      <c r="U56" s="1127"/>
      <c r="V56" s="1127"/>
      <c r="W56" s="1127"/>
      <c r="X56" s="1127"/>
      <c r="Y56" s="1127"/>
      <c r="Z56" s="1127"/>
      <c r="AA56" s="1127"/>
      <c r="AB56" s="1127"/>
    </row>
    <row r="57" spans="1:28" ht="14.25" customHeight="1">
      <c r="G57"/>
      <c r="I57" s="1127"/>
      <c r="J57" s="1127"/>
      <c r="K57" s="1127"/>
      <c r="L57" s="1127"/>
      <c r="M57" s="1127"/>
      <c r="N57" s="1127"/>
      <c r="O57" s="1127"/>
      <c r="P57" s="1127"/>
    </row>
    <row r="58" spans="1:28" ht="14.25" customHeight="1">
      <c r="G58"/>
    </row>
    <row r="59" spans="1:28" ht="14.25" customHeight="1">
      <c r="L59" s="1127"/>
      <c r="M59" s="1127"/>
      <c r="N59" s="1127"/>
      <c r="O59" s="1127"/>
      <c r="P59" s="1127"/>
      <c r="Q59" s="1127"/>
      <c r="R59" s="1127"/>
      <c r="S59" s="1127"/>
      <c r="T59" s="1127"/>
      <c r="U59" s="1127"/>
      <c r="V59" s="1127"/>
      <c r="W59" s="1127"/>
      <c r="X59" s="1127"/>
      <c r="Y59" s="1127"/>
      <c r="Z59" s="1127"/>
      <c r="AA59" s="1127"/>
      <c r="AB59" s="1127"/>
    </row>
    <row r="60" spans="1:28" ht="3.75" customHeight="1">
      <c r="A60" s="370"/>
      <c r="B60" s="370"/>
      <c r="C60" s="370"/>
      <c r="D60" s="1101"/>
      <c r="E60" s="1101"/>
      <c r="F60" s="1101"/>
      <c r="G60" s="1124"/>
      <c r="H60" s="370"/>
      <c r="I60" s="370"/>
      <c r="J60" s="370"/>
      <c r="K60" s="370"/>
      <c r="L60" s="370"/>
      <c r="M60" s="370"/>
      <c r="N60" s="370"/>
      <c r="O60" s="370"/>
      <c r="P60" s="370"/>
      <c r="Q60" s="370"/>
      <c r="R60" s="370"/>
      <c r="S60" s="370"/>
      <c r="T60" s="370"/>
      <c r="U60" s="370"/>
      <c r="V60" s="370"/>
      <c r="W60" s="370"/>
      <c r="X60" s="370"/>
      <c r="Y60" s="370"/>
      <c r="Z60" s="370"/>
      <c r="AA60" s="370"/>
      <c r="AB60" s="370"/>
    </row>
    <row r="61" spans="1:28" ht="3.75" customHeight="1">
      <c r="D61" s="1122"/>
      <c r="E61" s="1122"/>
      <c r="F61" s="1122"/>
      <c r="G61" s="1125"/>
    </row>
    <row r="62" spans="1:28" ht="3.75" customHeight="1">
      <c r="D62" s="1122"/>
      <c r="E62" s="1122"/>
      <c r="F62" s="1122"/>
      <c r="G62" s="1125"/>
    </row>
  </sheetData>
  <sheetProtection formatCells="0"/>
  <mergeCells count="1">
    <mergeCell ref="A1:AB1"/>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82" customWidth="1"/>
    <col min="29" max="30" width="3.625" style="382" customWidth="1"/>
    <col min="31" max="31" width="9" style="382" customWidth="1"/>
    <col min="32" max="16384" width="9" style="382"/>
  </cols>
  <sheetData>
    <row r="1" spans="1:18" ht="14.25" customHeight="1">
      <c r="A1" s="2530" t="s">
        <v>3030</v>
      </c>
      <c r="B1" s="2530"/>
      <c r="C1" s="2530"/>
      <c r="D1" s="2530"/>
      <c r="E1" s="2530"/>
      <c r="F1" s="2530"/>
      <c r="G1" s="2530"/>
      <c r="H1" s="2530"/>
      <c r="I1" s="2530"/>
      <c r="J1" s="2530"/>
      <c r="K1" s="2530"/>
      <c r="L1" s="2530"/>
      <c r="M1" s="2530"/>
      <c r="N1" s="2530"/>
      <c r="O1" s="2530"/>
      <c r="P1" s="2530"/>
      <c r="Q1" s="2530"/>
      <c r="R1" s="2530"/>
    </row>
    <row r="2" spans="1:18" ht="14.25" customHeight="1">
      <c r="A2" s="1131" t="s">
        <v>5953</v>
      </c>
      <c r="B2" s="1131"/>
      <c r="C2" s="1131"/>
      <c r="D2" s="1131"/>
      <c r="E2" s="1131"/>
      <c r="F2" s="1131"/>
      <c r="G2" s="1131"/>
      <c r="H2" s="1131"/>
      <c r="I2" s="1131"/>
      <c r="J2" s="1131"/>
    </row>
    <row r="3" spans="1:18" ht="14.25" customHeight="1">
      <c r="A3" s="1131" t="s">
        <v>5952</v>
      </c>
      <c r="B3" s="1131"/>
      <c r="C3" s="1131"/>
      <c r="D3" s="1131"/>
      <c r="E3" s="1131"/>
      <c r="F3" s="1131"/>
      <c r="G3" s="1131"/>
      <c r="H3" s="1131"/>
      <c r="I3" s="1131"/>
      <c r="J3" s="1131"/>
    </row>
    <row r="4" spans="1:18" ht="14.25" customHeight="1">
      <c r="A4" s="1131" t="s">
        <v>5951</v>
      </c>
      <c r="B4" s="1131"/>
      <c r="C4" s="1131"/>
      <c r="D4" s="1131"/>
      <c r="E4" s="1131"/>
      <c r="F4" s="1131"/>
      <c r="G4" s="1131"/>
      <c r="H4" s="1131"/>
      <c r="I4" s="1131"/>
      <c r="J4" s="1131"/>
    </row>
    <row r="5" spans="1:18" ht="14.25" customHeight="1">
      <c r="A5" s="1131" t="s">
        <v>5950</v>
      </c>
      <c r="B5" s="1131"/>
      <c r="C5" s="1131"/>
      <c r="D5" s="1131"/>
      <c r="E5" s="1131"/>
      <c r="F5" s="1131"/>
      <c r="G5" s="1131"/>
      <c r="H5" s="1131"/>
      <c r="I5" s="1131"/>
      <c r="J5" s="1131"/>
    </row>
    <row r="6" spans="1:18" ht="14.25" customHeight="1">
      <c r="A6" s="1131" t="s">
        <v>5949</v>
      </c>
      <c r="B6" s="1131"/>
      <c r="C6" s="1131"/>
      <c r="D6" s="1131"/>
      <c r="E6" s="1131"/>
      <c r="F6" s="1131"/>
      <c r="G6" s="1131"/>
      <c r="H6" s="1131"/>
      <c r="I6" s="1131"/>
      <c r="J6" s="1131"/>
    </row>
    <row r="7" spans="1:18" ht="14.25" customHeight="1">
      <c r="A7" s="1131" t="s">
        <v>4404</v>
      </c>
      <c r="B7" s="1131"/>
      <c r="C7" s="1131"/>
      <c r="D7" s="1131"/>
      <c r="E7" s="1131"/>
      <c r="F7" s="1131"/>
      <c r="G7" s="1131"/>
      <c r="H7" s="1131"/>
      <c r="I7" s="1131"/>
      <c r="J7" s="1131"/>
    </row>
    <row r="8" spans="1:18" ht="14.25" customHeight="1">
      <c r="A8" s="1131" t="s">
        <v>5948</v>
      </c>
      <c r="B8" s="1131"/>
      <c r="C8" s="1131"/>
      <c r="D8" s="1131"/>
      <c r="E8" s="1131"/>
      <c r="F8" s="1131"/>
      <c r="G8" s="1131"/>
      <c r="H8" s="1131"/>
      <c r="I8" s="1131"/>
      <c r="J8" s="1131"/>
    </row>
    <row r="9" spans="1:18" ht="14.25" customHeight="1">
      <c r="A9" s="1131" t="s">
        <v>4306</v>
      </c>
      <c r="B9" s="1131"/>
      <c r="C9" s="1131"/>
      <c r="D9" s="1131"/>
      <c r="E9" s="1131"/>
      <c r="F9" s="1131"/>
      <c r="G9" s="1131"/>
      <c r="H9" s="1131"/>
      <c r="I9" s="1131"/>
      <c r="J9" s="1131"/>
    </row>
    <row r="10" spans="1:18" ht="14.25" customHeight="1">
      <c r="A10" s="1131" t="s">
        <v>5947</v>
      </c>
      <c r="B10" s="1131"/>
      <c r="C10" s="1131"/>
      <c r="D10" s="1131"/>
      <c r="E10" s="1131"/>
      <c r="F10" s="1131"/>
      <c r="G10" s="1131"/>
      <c r="H10" s="1131"/>
      <c r="I10" s="1131"/>
      <c r="J10" s="1131"/>
    </row>
    <row r="11" spans="1:18" ht="14.25" customHeight="1">
      <c r="A11" s="1131" t="s">
        <v>5946</v>
      </c>
      <c r="B11" s="1131"/>
      <c r="C11" s="1131"/>
      <c r="D11" s="1131"/>
      <c r="E11" s="1131"/>
      <c r="F11" s="1131"/>
      <c r="G11" s="1131"/>
      <c r="H11" s="1131"/>
      <c r="I11" s="1131"/>
      <c r="J11" s="1131"/>
    </row>
    <row r="12" spans="1:18" ht="14.25" customHeight="1">
      <c r="A12" s="1131" t="s">
        <v>5945</v>
      </c>
      <c r="B12" s="1131"/>
      <c r="C12" s="1131"/>
      <c r="D12" s="1131"/>
      <c r="E12" s="1131"/>
      <c r="F12" s="1131"/>
      <c r="G12" s="1131"/>
      <c r="H12" s="1131"/>
      <c r="I12" s="1131"/>
      <c r="J12" s="1131"/>
    </row>
    <row r="13" spans="1:18" ht="14.25" customHeight="1">
      <c r="A13" s="1131"/>
      <c r="B13" s="1131"/>
      <c r="C13" s="1131"/>
      <c r="D13" s="1131"/>
      <c r="E13" s="1131"/>
      <c r="F13" s="1131"/>
      <c r="G13" s="1131"/>
      <c r="H13" s="1131"/>
      <c r="I13" s="1131"/>
      <c r="J13" s="1131"/>
    </row>
    <row r="14" spans="1:18" ht="14.25" customHeight="1">
      <c r="A14" s="1131"/>
      <c r="B14" s="1131"/>
      <c r="C14" s="1131"/>
      <c r="D14" s="1131"/>
      <c r="E14" s="1131"/>
      <c r="F14" s="1131"/>
      <c r="G14" s="1131"/>
      <c r="H14" s="1131"/>
      <c r="I14" s="1131"/>
      <c r="J14" s="1131"/>
    </row>
    <row r="15" spans="1:18" ht="14.25" customHeight="1">
      <c r="A15" s="1131"/>
      <c r="B15" s="1131"/>
      <c r="C15" s="1131"/>
      <c r="D15" s="1131"/>
      <c r="E15" s="1131"/>
      <c r="F15" s="1131"/>
      <c r="G15" s="1131"/>
      <c r="H15" s="1131"/>
      <c r="I15" s="1131"/>
      <c r="J15" s="1131"/>
    </row>
    <row r="16" spans="1:18" ht="14.25" customHeight="1">
      <c r="A16" s="1131"/>
      <c r="B16" s="1131"/>
      <c r="C16" s="1131"/>
      <c r="D16" s="1131"/>
      <c r="E16" s="1131"/>
      <c r="F16" s="1131"/>
      <c r="G16" s="1131"/>
      <c r="H16" s="1131"/>
      <c r="I16" s="1131"/>
      <c r="J16" s="1131"/>
    </row>
    <row r="17" spans="1:10" ht="14.25" customHeight="1">
      <c r="A17" s="1131"/>
      <c r="B17" s="1131"/>
      <c r="C17" s="1131"/>
      <c r="D17" s="1131"/>
      <c r="E17" s="1131"/>
      <c r="F17" s="1131"/>
      <c r="G17" s="1131"/>
      <c r="H17" s="1131"/>
      <c r="I17" s="1131"/>
      <c r="J17" s="1131"/>
    </row>
    <row r="18" spans="1:10" ht="14.25" customHeight="1">
      <c r="A18" s="1131"/>
      <c r="B18" s="1131"/>
      <c r="C18" s="1131"/>
      <c r="D18" s="1131"/>
      <c r="E18" s="1131"/>
      <c r="F18" s="1131"/>
      <c r="G18" s="1131"/>
      <c r="H18" s="1131"/>
      <c r="I18" s="1131"/>
      <c r="J18" s="1131"/>
    </row>
    <row r="19" spans="1:10" ht="14.25" customHeight="1">
      <c r="A19" s="1131"/>
      <c r="B19" s="1131"/>
      <c r="C19" s="1131"/>
      <c r="D19" s="1131"/>
      <c r="E19" s="1131"/>
      <c r="F19" s="1131"/>
      <c r="G19" s="1131"/>
      <c r="H19" s="1131"/>
      <c r="I19" s="1131"/>
      <c r="J19" s="1131"/>
    </row>
    <row r="20" spans="1:10" ht="14.25" customHeight="1">
      <c r="A20" s="1131"/>
      <c r="B20" s="1131"/>
      <c r="C20" s="1131"/>
      <c r="D20" s="1131"/>
      <c r="E20" s="1131"/>
      <c r="F20" s="1131"/>
      <c r="G20" s="1131"/>
      <c r="H20" s="1131"/>
      <c r="I20" s="1131"/>
      <c r="J20" s="1131"/>
    </row>
    <row r="21" spans="1:10" ht="14.25" customHeight="1">
      <c r="A21" s="1131"/>
      <c r="B21" s="1131"/>
      <c r="C21" s="1131"/>
      <c r="D21" s="1131"/>
      <c r="E21" s="1131"/>
      <c r="F21" s="1131"/>
      <c r="G21" s="1131"/>
      <c r="H21" s="1131"/>
      <c r="I21" s="1131"/>
      <c r="J21" s="1131"/>
    </row>
    <row r="22" spans="1:10" ht="14.25" customHeight="1">
      <c r="A22" s="1131"/>
      <c r="B22" s="1131"/>
      <c r="C22" s="1131"/>
      <c r="D22" s="1131"/>
      <c r="E22" s="1131"/>
      <c r="F22" s="1131"/>
      <c r="G22" s="1131"/>
      <c r="H22" s="1131"/>
      <c r="I22" s="1131"/>
      <c r="J22" s="1131"/>
    </row>
    <row r="23" spans="1:10" ht="14.25" customHeight="1">
      <c r="A23" s="1131"/>
      <c r="B23" s="1131"/>
      <c r="C23" s="1131"/>
      <c r="D23" s="1131"/>
      <c r="E23" s="1131"/>
      <c r="F23" s="1131"/>
      <c r="G23" s="1131"/>
      <c r="H23" s="1131"/>
      <c r="I23" s="1131"/>
      <c r="J23" s="1131"/>
    </row>
    <row r="24" spans="1:10" ht="14.25" customHeight="1">
      <c r="A24" s="1131"/>
      <c r="B24" s="1131"/>
      <c r="C24" s="1131"/>
      <c r="D24" s="1131"/>
      <c r="E24" s="1131"/>
      <c r="F24" s="1131"/>
      <c r="G24" s="1131"/>
      <c r="H24" s="1131"/>
      <c r="I24" s="1131"/>
      <c r="J24" s="1131"/>
    </row>
    <row r="25" spans="1:10" ht="14.25" customHeight="1">
      <c r="A25" s="1131"/>
      <c r="B25" s="1131"/>
      <c r="C25" s="1131"/>
      <c r="D25" s="1131"/>
      <c r="E25" s="1131"/>
      <c r="F25" s="1131"/>
      <c r="G25" s="1131"/>
      <c r="H25" s="1131"/>
      <c r="I25" s="1131"/>
      <c r="J25" s="1131"/>
    </row>
    <row r="26" spans="1:10" ht="14.25" customHeight="1">
      <c r="A26" s="1131"/>
      <c r="B26" s="1131"/>
      <c r="C26" s="1131"/>
      <c r="D26" s="1131"/>
      <c r="E26" s="1131"/>
      <c r="F26" s="1131"/>
      <c r="G26" s="1131"/>
      <c r="H26" s="1131"/>
      <c r="I26" s="1131"/>
      <c r="J26" s="1131"/>
    </row>
    <row r="27" spans="1:10" ht="14.25" customHeight="1">
      <c r="A27" s="1131"/>
      <c r="B27" s="1131"/>
      <c r="C27" s="1131"/>
      <c r="D27" s="1131"/>
      <c r="E27" s="1131"/>
      <c r="F27" s="1131"/>
      <c r="G27" s="1131"/>
      <c r="H27" s="1131"/>
      <c r="I27" s="1131"/>
      <c r="J27" s="1131"/>
    </row>
    <row r="28" spans="1:10" ht="14.25" customHeight="1">
      <c r="A28" s="1131"/>
      <c r="B28" s="1131"/>
      <c r="C28" s="1131"/>
      <c r="D28" s="1131"/>
      <c r="E28" s="1131"/>
      <c r="F28" s="1131"/>
      <c r="G28" s="1131"/>
      <c r="H28" s="1131"/>
      <c r="I28" s="1131"/>
      <c r="J28" s="1131"/>
    </row>
    <row r="29" spans="1:10" ht="14.25" customHeight="1">
      <c r="A29" s="1131"/>
      <c r="B29" s="1131"/>
      <c r="C29" s="1131"/>
      <c r="D29" s="1131"/>
      <c r="E29" s="1131"/>
      <c r="F29" s="1131"/>
      <c r="G29" s="1131"/>
      <c r="H29" s="1131"/>
      <c r="I29" s="1131"/>
      <c r="J29" s="1131"/>
    </row>
    <row r="30" spans="1:10" ht="14.25" customHeight="1">
      <c r="A30" s="1131"/>
      <c r="B30" s="1131"/>
      <c r="C30" s="1131"/>
      <c r="D30" s="1131"/>
      <c r="E30" s="1131"/>
      <c r="F30" s="1131"/>
      <c r="G30" s="1131"/>
      <c r="H30" s="1131"/>
      <c r="I30" s="1131"/>
      <c r="J30" s="1131"/>
    </row>
    <row r="31" spans="1:10" ht="14.25" customHeight="1">
      <c r="A31" s="1131"/>
      <c r="B31" s="1131"/>
      <c r="C31" s="1131"/>
      <c r="D31" s="1131"/>
      <c r="E31" s="1131"/>
      <c r="F31" s="1131"/>
      <c r="G31" s="1131"/>
      <c r="H31" s="1131"/>
      <c r="I31" s="1131"/>
      <c r="J31" s="1131"/>
    </row>
    <row r="32" spans="1:10" ht="14.25" customHeight="1">
      <c r="A32" s="1131"/>
      <c r="B32" s="1131"/>
      <c r="C32" s="1131"/>
      <c r="D32" s="1131"/>
      <c r="E32" s="1131"/>
      <c r="F32" s="1131"/>
      <c r="G32" s="1131"/>
      <c r="H32" s="1131"/>
      <c r="I32" s="1131"/>
      <c r="J32" s="1131"/>
    </row>
    <row r="33" spans="1:10" ht="14.25" customHeight="1">
      <c r="A33" s="1131"/>
      <c r="B33" s="1131"/>
      <c r="C33" s="1131"/>
      <c r="D33" s="1131"/>
      <c r="E33" s="1131"/>
      <c r="F33" s="1131"/>
      <c r="G33" s="1131"/>
      <c r="H33" s="1131"/>
      <c r="I33" s="1131"/>
      <c r="J33" s="1131"/>
    </row>
    <row r="34" spans="1:10" ht="14.25" customHeight="1">
      <c r="A34" s="1131"/>
      <c r="B34" s="1131"/>
      <c r="C34" s="1131"/>
      <c r="D34" s="1131"/>
      <c r="E34" s="1131"/>
      <c r="F34" s="1131"/>
      <c r="G34" s="1131"/>
      <c r="H34" s="1131"/>
      <c r="I34" s="1131"/>
      <c r="J34" s="1131"/>
    </row>
    <row r="35" spans="1:10" ht="14.25" customHeight="1">
      <c r="A35" s="1131"/>
      <c r="B35" s="1131"/>
      <c r="C35" s="1131"/>
      <c r="D35" s="1131"/>
      <c r="E35" s="1131"/>
      <c r="F35" s="1131"/>
      <c r="G35" s="1131"/>
      <c r="H35" s="1131"/>
      <c r="I35" s="1131"/>
      <c r="J35" s="1131"/>
    </row>
    <row r="36" spans="1:10" ht="14.25" customHeight="1">
      <c r="A36" s="1131"/>
      <c r="B36" s="1131"/>
      <c r="C36" s="1131"/>
      <c r="D36" s="1131"/>
      <c r="E36" s="1131"/>
      <c r="F36" s="1131"/>
      <c r="G36" s="1131"/>
      <c r="H36" s="1131"/>
      <c r="I36" s="1131"/>
      <c r="J36" s="1131"/>
    </row>
    <row r="37" spans="1:10" ht="14.25" customHeight="1">
      <c r="A37" s="1131"/>
      <c r="B37" s="1131"/>
      <c r="C37" s="1131"/>
      <c r="D37" s="1131"/>
      <c r="E37" s="1131"/>
      <c r="F37" s="1131"/>
      <c r="G37" s="1131"/>
      <c r="H37" s="1131"/>
      <c r="I37" s="1131"/>
      <c r="J37" s="1131"/>
    </row>
    <row r="38" spans="1:10" ht="14.25" customHeight="1">
      <c r="A38" s="1131"/>
      <c r="B38" s="1131"/>
      <c r="C38" s="1131"/>
      <c r="D38" s="1131"/>
      <c r="E38" s="1131"/>
      <c r="F38" s="1131"/>
      <c r="G38" s="1131"/>
      <c r="H38" s="1131"/>
      <c r="I38" s="1131"/>
      <c r="J38" s="1131"/>
    </row>
    <row r="39" spans="1:10" ht="14.25" customHeight="1">
      <c r="A39" s="1131"/>
      <c r="B39" s="1131"/>
      <c r="C39" s="1131"/>
      <c r="D39" s="1131"/>
      <c r="E39" s="1131"/>
      <c r="F39" s="1131"/>
      <c r="G39" s="1131"/>
      <c r="H39" s="1131"/>
      <c r="I39" s="1131"/>
      <c r="J39" s="1131"/>
    </row>
    <row r="40" spans="1:10" ht="14.25" customHeight="1">
      <c r="A40" s="1131"/>
      <c r="B40" s="1131"/>
      <c r="C40" s="1131"/>
      <c r="D40" s="1131"/>
      <c r="E40" s="1131"/>
      <c r="F40" s="1131"/>
      <c r="G40" s="1131"/>
      <c r="H40" s="1131"/>
      <c r="I40" s="1131"/>
      <c r="J40" s="1131"/>
    </row>
    <row r="41" spans="1:10" ht="14.25" customHeight="1">
      <c r="A41" s="1131"/>
      <c r="B41" s="1131"/>
      <c r="C41" s="1131"/>
      <c r="D41" s="1131"/>
      <c r="E41" s="1131"/>
      <c r="F41" s="1131"/>
      <c r="G41" s="1131"/>
      <c r="H41" s="1131"/>
      <c r="I41" s="1131"/>
      <c r="J41" s="1131"/>
    </row>
    <row r="42" spans="1:10" ht="14.25" customHeight="1">
      <c r="A42" s="1131"/>
      <c r="B42" s="1131"/>
      <c r="C42" s="1131"/>
      <c r="D42" s="1131"/>
      <c r="E42" s="1131"/>
      <c r="F42" s="1131"/>
      <c r="G42" s="1131"/>
      <c r="H42" s="1131"/>
      <c r="I42" s="1131"/>
      <c r="J42" s="1131"/>
    </row>
    <row r="43" spans="1:10" ht="14.25" customHeight="1">
      <c r="A43" s="1131"/>
      <c r="B43" s="1131"/>
      <c r="C43" s="1131"/>
      <c r="D43" s="1131"/>
      <c r="E43" s="1131"/>
      <c r="F43" s="1131"/>
      <c r="G43" s="1131"/>
      <c r="H43" s="1131"/>
      <c r="I43" s="1131"/>
      <c r="J43" s="1131"/>
    </row>
    <row r="44" spans="1:10" ht="14.25" customHeight="1">
      <c r="A44" s="1131"/>
      <c r="B44" s="1131"/>
      <c r="C44" s="1131"/>
      <c r="D44" s="1131"/>
      <c r="E44" s="1131"/>
      <c r="F44" s="1131"/>
      <c r="G44" s="1131"/>
      <c r="H44" s="1131"/>
      <c r="I44" s="1131"/>
      <c r="J44" s="1131"/>
    </row>
    <row r="45" spans="1:10" ht="14.25" customHeight="1">
      <c r="A45" s="1131"/>
      <c r="B45" s="1131"/>
      <c r="C45" s="1131"/>
      <c r="D45" s="1131"/>
      <c r="E45" s="1131"/>
      <c r="F45" s="1131"/>
      <c r="G45" s="1131"/>
      <c r="H45" s="1131"/>
      <c r="I45" s="1131"/>
      <c r="J45" s="1131"/>
    </row>
    <row r="46" spans="1:10" ht="14.25" customHeight="1">
      <c r="A46" s="1131"/>
      <c r="B46" s="1131"/>
      <c r="C46" s="1131"/>
      <c r="D46" s="1131"/>
      <c r="E46" s="1131"/>
      <c r="F46" s="1131"/>
      <c r="G46" s="1131"/>
      <c r="H46" s="1131"/>
      <c r="I46" s="1131"/>
      <c r="J46" s="1131"/>
    </row>
    <row r="47" spans="1:10" ht="14.25" customHeight="1">
      <c r="A47" s="1131"/>
      <c r="B47" s="1131"/>
      <c r="C47" s="1131"/>
      <c r="D47" s="1131"/>
      <c r="E47" s="1131"/>
      <c r="F47" s="1131"/>
      <c r="G47" s="1131"/>
      <c r="H47" s="1131"/>
      <c r="I47" s="1131"/>
      <c r="J47" s="1131"/>
    </row>
    <row r="48" spans="1:10" ht="14.25" customHeight="1">
      <c r="A48" s="1131"/>
      <c r="B48" s="1131"/>
      <c r="C48" s="1131"/>
      <c r="D48" s="1131"/>
      <c r="E48" s="1131"/>
      <c r="F48" s="1131"/>
      <c r="G48" s="1131"/>
      <c r="H48" s="1131"/>
      <c r="I48" s="1131"/>
      <c r="J48" s="1131"/>
    </row>
    <row r="49" spans="1:10" ht="14.25" customHeight="1">
      <c r="A49" s="1131"/>
      <c r="B49" s="1131"/>
      <c r="C49" s="1131"/>
      <c r="D49" s="1131"/>
      <c r="E49" s="1131"/>
      <c r="F49" s="1131"/>
      <c r="G49" s="1131"/>
      <c r="H49" s="1131"/>
      <c r="I49" s="1131"/>
      <c r="J49" s="1131"/>
    </row>
    <row r="50" spans="1:10" ht="14.25" customHeight="1">
      <c r="A50" s="1131"/>
      <c r="B50" s="1131"/>
      <c r="C50" s="1131"/>
      <c r="D50" s="1131"/>
      <c r="E50" s="1131"/>
      <c r="F50" s="1131"/>
      <c r="G50" s="1131"/>
      <c r="H50" s="1131"/>
      <c r="I50" s="1131"/>
      <c r="J50" s="1131"/>
    </row>
    <row r="51" spans="1:10" ht="14.25" customHeight="1">
      <c r="A51" s="1131"/>
      <c r="B51" s="1131"/>
      <c r="C51" s="1131"/>
      <c r="D51" s="1131"/>
      <c r="E51" s="1131"/>
      <c r="F51" s="1131"/>
      <c r="G51" s="1131"/>
      <c r="H51" s="1131"/>
      <c r="I51" s="1131"/>
      <c r="J51" s="1131"/>
    </row>
    <row r="52" spans="1:10" ht="14.25" customHeight="1">
      <c r="A52" s="1131"/>
      <c r="B52" s="1131"/>
      <c r="C52" s="1131"/>
      <c r="D52" s="1131"/>
      <c r="E52" s="1131"/>
      <c r="F52" s="1131"/>
      <c r="G52" s="1131"/>
      <c r="H52" s="1131"/>
      <c r="I52" s="1131"/>
      <c r="J52" s="1131"/>
    </row>
    <row r="53" spans="1:10" ht="14.25" customHeight="1">
      <c r="A53" s="1131"/>
      <c r="B53" s="1131"/>
      <c r="C53" s="1131"/>
      <c r="D53" s="1131"/>
      <c r="E53" s="1131"/>
      <c r="F53" s="1131"/>
      <c r="G53" s="1131"/>
      <c r="H53" s="1131"/>
      <c r="I53" s="1131"/>
      <c r="J53" s="1131"/>
    </row>
    <row r="54" spans="1:10" ht="14.25" customHeight="1">
      <c r="A54" s="1131"/>
      <c r="B54" s="1131"/>
      <c r="C54" s="1131"/>
      <c r="D54" s="1131"/>
      <c r="E54" s="1131"/>
      <c r="F54" s="1131"/>
      <c r="G54" s="1131"/>
      <c r="H54" s="1131"/>
      <c r="I54" s="1131"/>
      <c r="J54" s="1131"/>
    </row>
    <row r="55" spans="1:10" ht="14.25" customHeight="1">
      <c r="A55" s="1131"/>
      <c r="B55" s="1131"/>
      <c r="C55" s="1131"/>
      <c r="D55" s="1131"/>
      <c r="E55" s="1131"/>
      <c r="F55" s="1131"/>
      <c r="G55" s="1131"/>
      <c r="H55" s="1131"/>
      <c r="I55" s="1131"/>
      <c r="J55" s="1131"/>
    </row>
    <row r="56" spans="1:10" ht="14.25" customHeight="1">
      <c r="A56" s="1131"/>
      <c r="B56" s="1131"/>
      <c r="C56" s="1131"/>
      <c r="D56" s="1131"/>
      <c r="E56" s="1131"/>
      <c r="F56" s="1131"/>
      <c r="G56" s="1131"/>
      <c r="H56" s="1131"/>
      <c r="I56" s="1131"/>
      <c r="J56" s="1131"/>
    </row>
    <row r="57" spans="1:10" ht="14.25" customHeight="1">
      <c r="A57" s="1131"/>
      <c r="B57" s="1131"/>
      <c r="C57" s="1131"/>
      <c r="D57" s="1131"/>
      <c r="E57" s="1131"/>
      <c r="F57" s="1131"/>
      <c r="G57" s="1131"/>
      <c r="H57" s="1131"/>
      <c r="I57" s="1131"/>
      <c r="J57" s="1131"/>
    </row>
    <row r="58" spans="1:10" ht="14.25" customHeight="1">
      <c r="A58" s="1131"/>
      <c r="B58" s="1131"/>
      <c r="C58" s="1131"/>
      <c r="D58" s="1131"/>
      <c r="E58" s="1131"/>
      <c r="F58" s="1131"/>
      <c r="G58" s="1131"/>
      <c r="H58" s="1131"/>
      <c r="I58" s="1131"/>
      <c r="J58" s="1131"/>
    </row>
    <row r="59" spans="1:10" ht="14.25" customHeight="1">
      <c r="A59" s="1131"/>
      <c r="B59" s="1131"/>
      <c r="C59" s="1131"/>
      <c r="D59" s="1131"/>
      <c r="E59" s="1131"/>
      <c r="F59" s="1131"/>
      <c r="G59" s="1131"/>
      <c r="H59" s="1131"/>
      <c r="I59" s="1131"/>
      <c r="J59" s="1131"/>
    </row>
    <row r="60" spans="1:10" ht="14.25" customHeight="1">
      <c r="A60" s="1131"/>
      <c r="B60" s="1131"/>
      <c r="C60" s="1131"/>
      <c r="D60" s="1131"/>
      <c r="E60" s="1131"/>
      <c r="F60" s="1131"/>
      <c r="G60" s="1131"/>
      <c r="H60" s="1131"/>
      <c r="I60" s="1131"/>
      <c r="J60" s="1131"/>
    </row>
    <row r="61" spans="1:10" ht="14.25" customHeight="1">
      <c r="A61" s="1131"/>
      <c r="B61" s="1131"/>
      <c r="C61" s="1131"/>
      <c r="D61" s="1131"/>
      <c r="E61" s="1131"/>
      <c r="F61" s="1131"/>
      <c r="G61" s="1131"/>
      <c r="H61" s="1131"/>
      <c r="I61" s="1131"/>
      <c r="J61" s="1131"/>
    </row>
    <row r="62" spans="1:10" ht="14.25" customHeight="1">
      <c r="A62" s="1131"/>
      <c r="B62" s="1131"/>
      <c r="C62" s="1131"/>
      <c r="D62" s="1131"/>
      <c r="E62" s="1131"/>
      <c r="F62" s="1131"/>
      <c r="G62" s="1131"/>
      <c r="H62" s="1131"/>
      <c r="I62" s="1131"/>
      <c r="J62" s="1131"/>
    </row>
    <row r="63" spans="1:10" ht="14.25" customHeight="1">
      <c r="A63" s="1131"/>
      <c r="B63" s="1131"/>
      <c r="C63" s="1131"/>
      <c r="D63" s="1131"/>
      <c r="E63" s="1131"/>
      <c r="F63" s="1131"/>
      <c r="G63" s="1131"/>
      <c r="H63" s="1131"/>
      <c r="I63" s="1131"/>
      <c r="J63" s="1131"/>
    </row>
    <row r="64" spans="1:10" ht="14.25" customHeight="1">
      <c r="A64" s="1131"/>
      <c r="B64" s="1131"/>
      <c r="C64" s="1131"/>
      <c r="D64" s="1131"/>
      <c r="E64" s="1131"/>
      <c r="F64" s="1131"/>
      <c r="G64" s="1131"/>
      <c r="H64" s="1131"/>
      <c r="I64" s="1131"/>
      <c r="J64" s="1131"/>
    </row>
    <row r="65" spans="1:10" ht="14.25" customHeight="1">
      <c r="A65" s="1131"/>
      <c r="B65" s="1131"/>
      <c r="C65" s="1131"/>
      <c r="D65" s="1131"/>
      <c r="E65" s="1131"/>
      <c r="F65" s="1131"/>
      <c r="G65" s="1131"/>
      <c r="H65" s="1131"/>
      <c r="I65" s="1131"/>
      <c r="J65" s="1131"/>
    </row>
    <row r="66" spans="1:10" ht="14.25" customHeight="1">
      <c r="A66" s="1131"/>
      <c r="B66" s="1131"/>
      <c r="C66" s="1131"/>
      <c r="D66" s="1131"/>
      <c r="E66" s="1131"/>
      <c r="F66" s="1131"/>
      <c r="G66" s="1131"/>
      <c r="H66" s="1131"/>
      <c r="I66" s="1131"/>
      <c r="J66" s="1131"/>
    </row>
    <row r="67" spans="1:10" ht="14.25" customHeight="1">
      <c r="A67" s="1131"/>
      <c r="B67" s="1131"/>
      <c r="C67" s="1131"/>
      <c r="D67" s="1131"/>
      <c r="E67" s="1131"/>
      <c r="F67" s="1131"/>
      <c r="G67" s="1131"/>
      <c r="H67" s="1131"/>
      <c r="I67" s="1131"/>
      <c r="J67" s="1131"/>
    </row>
    <row r="68" spans="1:10" ht="14.25" customHeight="1">
      <c r="A68" s="1131"/>
      <c r="B68" s="1131"/>
      <c r="C68" s="1131"/>
      <c r="D68" s="1131"/>
      <c r="E68" s="1131"/>
      <c r="F68" s="1131"/>
      <c r="G68" s="1131"/>
      <c r="H68" s="1131"/>
      <c r="I68" s="1131"/>
      <c r="J68" s="1131"/>
    </row>
    <row r="69" spans="1:10" ht="14.25" customHeight="1">
      <c r="A69" s="1131"/>
      <c r="B69" s="1131"/>
      <c r="C69" s="1131"/>
      <c r="D69" s="1131"/>
      <c r="E69" s="1131"/>
      <c r="F69" s="1131"/>
      <c r="G69" s="1131"/>
      <c r="H69" s="1131"/>
      <c r="I69" s="1131"/>
      <c r="J69" s="1131"/>
    </row>
    <row r="70" spans="1:10" ht="14.25" customHeight="1">
      <c r="A70" s="1131"/>
      <c r="B70" s="1131"/>
      <c r="C70" s="1131"/>
      <c r="D70" s="1131"/>
      <c r="E70" s="1131"/>
      <c r="F70" s="1131"/>
      <c r="G70" s="1131"/>
      <c r="H70" s="1131"/>
      <c r="I70" s="1131"/>
      <c r="J70" s="1131"/>
    </row>
    <row r="71" spans="1:10" ht="14.25" customHeight="1">
      <c r="A71" s="1131"/>
      <c r="B71" s="1131"/>
      <c r="C71" s="1131"/>
      <c r="D71" s="1131"/>
      <c r="E71" s="1131"/>
      <c r="F71" s="1131"/>
      <c r="G71" s="1131"/>
      <c r="H71" s="1131"/>
      <c r="I71" s="1131"/>
      <c r="J71" s="1131"/>
    </row>
    <row r="72" spans="1:10" ht="14.25" customHeight="1">
      <c r="A72" s="1131"/>
      <c r="B72" s="1131"/>
      <c r="C72" s="1131"/>
      <c r="D72" s="1131"/>
      <c r="E72" s="1131"/>
      <c r="F72" s="1131"/>
      <c r="G72" s="1131"/>
      <c r="H72" s="1131"/>
      <c r="I72" s="1131"/>
      <c r="J72" s="1131"/>
    </row>
    <row r="73" spans="1:10" ht="14.25" customHeight="1">
      <c r="A73" s="1131"/>
      <c r="B73" s="1131"/>
      <c r="C73" s="1131"/>
      <c r="D73" s="1131"/>
      <c r="E73" s="1131"/>
      <c r="F73" s="1131"/>
      <c r="G73" s="1131"/>
      <c r="H73" s="1131"/>
      <c r="I73" s="1131"/>
      <c r="J73" s="1131"/>
    </row>
    <row r="74" spans="1:10" ht="14.25" customHeight="1">
      <c r="A74" s="1131"/>
      <c r="B74" s="1131"/>
      <c r="C74" s="1131"/>
      <c r="D74" s="1131"/>
      <c r="E74" s="1131"/>
      <c r="F74" s="1131"/>
      <c r="G74" s="1131"/>
      <c r="H74" s="1131"/>
      <c r="I74" s="1131"/>
      <c r="J74" s="1131"/>
    </row>
    <row r="75" spans="1:10" ht="14.25" customHeight="1">
      <c r="A75" s="1131"/>
      <c r="B75" s="1131"/>
      <c r="C75" s="1131"/>
      <c r="D75" s="1131"/>
      <c r="E75" s="1131"/>
      <c r="F75" s="1131"/>
      <c r="G75" s="1131"/>
      <c r="H75" s="1131"/>
      <c r="I75" s="1131"/>
      <c r="J75" s="1131"/>
    </row>
    <row r="76" spans="1:10" ht="14.25" customHeight="1">
      <c r="A76" s="1131"/>
      <c r="B76" s="1131"/>
      <c r="C76" s="1131"/>
      <c r="D76" s="1131"/>
      <c r="E76" s="1131"/>
      <c r="F76" s="1131"/>
      <c r="G76" s="1131"/>
      <c r="H76" s="1131"/>
      <c r="I76" s="1131"/>
      <c r="J76" s="1131"/>
    </row>
    <row r="77" spans="1:10" ht="14.25" customHeight="1">
      <c r="A77" s="1131"/>
      <c r="B77" s="1131"/>
      <c r="C77" s="1131"/>
      <c r="D77" s="1131"/>
      <c r="E77" s="1131"/>
      <c r="F77" s="1131"/>
      <c r="G77" s="1131"/>
      <c r="H77" s="1131"/>
      <c r="I77" s="1131"/>
      <c r="J77" s="1131"/>
    </row>
    <row r="78" spans="1:10" ht="14.25" customHeight="1">
      <c r="A78" s="1131"/>
      <c r="B78" s="1131"/>
      <c r="C78" s="1131"/>
      <c r="D78" s="1131"/>
      <c r="E78" s="1131"/>
      <c r="F78" s="1131"/>
      <c r="G78" s="1131"/>
      <c r="H78" s="1131"/>
      <c r="I78" s="1131"/>
      <c r="J78" s="1131"/>
    </row>
    <row r="79" spans="1:10" ht="14.25" customHeight="1">
      <c r="A79" s="1131"/>
      <c r="B79" s="1131"/>
      <c r="C79" s="1131"/>
      <c r="D79" s="1131"/>
      <c r="E79" s="1131"/>
      <c r="F79" s="1131"/>
      <c r="G79" s="1131"/>
      <c r="H79" s="1131"/>
      <c r="I79" s="1131"/>
      <c r="J79" s="1131"/>
    </row>
    <row r="80" spans="1:10" ht="14.25" customHeight="1">
      <c r="A80" s="1131"/>
      <c r="B80" s="1131"/>
      <c r="C80" s="1131"/>
      <c r="D80" s="1131"/>
      <c r="E80" s="1131"/>
      <c r="F80" s="1131"/>
      <c r="G80" s="1131"/>
      <c r="H80" s="1131"/>
      <c r="I80" s="1131"/>
      <c r="J80" s="1131"/>
    </row>
    <row r="81" spans="1:10" ht="14.25" customHeight="1">
      <c r="A81" s="1131"/>
      <c r="B81" s="1131"/>
      <c r="C81" s="1131"/>
      <c r="D81" s="1131"/>
      <c r="E81" s="1131"/>
      <c r="F81" s="1131"/>
      <c r="G81" s="1131"/>
      <c r="H81" s="1131"/>
      <c r="I81" s="1131"/>
      <c r="J81" s="1131"/>
    </row>
    <row r="82" spans="1:10" ht="14.25" customHeight="1">
      <c r="A82" s="1131"/>
      <c r="B82" s="1131"/>
      <c r="C82" s="1131"/>
      <c r="D82" s="1131"/>
      <c r="E82" s="1131"/>
      <c r="F82" s="1131"/>
      <c r="G82" s="1131"/>
      <c r="H82" s="1131"/>
      <c r="I82" s="1131"/>
      <c r="J82" s="1131"/>
    </row>
    <row r="83" spans="1:10" ht="14.25" customHeight="1">
      <c r="A83" s="1131"/>
      <c r="B83" s="1131"/>
      <c r="C83" s="1131"/>
      <c r="D83" s="1131"/>
      <c r="E83" s="1131"/>
      <c r="F83" s="1131"/>
      <c r="G83" s="1131"/>
      <c r="H83" s="1131"/>
      <c r="I83" s="1131"/>
      <c r="J83" s="1131"/>
    </row>
    <row r="84" spans="1:10" ht="14.25" customHeight="1">
      <c r="A84" s="1131"/>
      <c r="B84" s="1131"/>
      <c r="C84" s="1131"/>
      <c r="D84" s="1131"/>
      <c r="E84" s="1131"/>
      <c r="F84" s="1131"/>
      <c r="G84" s="1131"/>
      <c r="H84" s="1131"/>
      <c r="I84" s="1131"/>
      <c r="J84" s="1131"/>
    </row>
    <row r="85" spans="1:10" ht="14.25" customHeight="1">
      <c r="A85" s="1131"/>
      <c r="B85" s="1131"/>
      <c r="C85" s="1131"/>
      <c r="D85" s="1131"/>
      <c r="E85" s="1131"/>
      <c r="F85" s="1131"/>
      <c r="G85" s="1131"/>
      <c r="H85" s="1131"/>
      <c r="I85" s="1131"/>
      <c r="J85" s="1131"/>
    </row>
    <row r="86" spans="1:10" ht="14.25" customHeight="1">
      <c r="A86" s="1131"/>
      <c r="B86" s="1131"/>
      <c r="C86" s="1131"/>
      <c r="D86" s="1131"/>
      <c r="E86" s="1131"/>
      <c r="F86" s="1131"/>
      <c r="G86" s="1131"/>
      <c r="H86" s="1131"/>
      <c r="I86" s="1131"/>
      <c r="J86" s="1131"/>
    </row>
    <row r="87" spans="1:10" ht="14.25" customHeight="1">
      <c r="A87" s="1131"/>
      <c r="B87" s="1131"/>
      <c r="C87" s="1131"/>
      <c r="D87" s="1131"/>
      <c r="E87" s="1131"/>
      <c r="F87" s="1131"/>
      <c r="G87" s="1131"/>
      <c r="H87" s="1131"/>
      <c r="I87" s="1131"/>
      <c r="J87" s="1131"/>
    </row>
    <row r="88" spans="1:10" ht="14.25" customHeight="1">
      <c r="A88" s="1131"/>
      <c r="B88" s="1131"/>
      <c r="C88" s="1131"/>
      <c r="D88" s="1131"/>
      <c r="E88" s="1131"/>
      <c r="F88" s="1131"/>
      <c r="G88" s="1131"/>
      <c r="H88" s="1131"/>
      <c r="I88" s="1131"/>
      <c r="J88" s="1131"/>
    </row>
    <row r="89" spans="1:10" ht="14.25" customHeight="1">
      <c r="A89" s="1131"/>
      <c r="B89" s="1131"/>
      <c r="C89" s="1131"/>
      <c r="D89" s="1131"/>
      <c r="E89" s="1131"/>
      <c r="F89" s="1131"/>
      <c r="G89" s="1131"/>
      <c r="H89" s="1131"/>
      <c r="I89" s="1131"/>
      <c r="J89" s="1131"/>
    </row>
    <row r="90" spans="1:10" ht="14.25" customHeight="1">
      <c r="A90" s="1131"/>
      <c r="B90" s="1131"/>
      <c r="C90" s="1131"/>
      <c r="D90" s="1131"/>
      <c r="E90" s="1131"/>
      <c r="F90" s="1131"/>
      <c r="G90" s="1131"/>
      <c r="H90" s="1131"/>
      <c r="I90" s="1131"/>
      <c r="J90" s="1131"/>
    </row>
    <row r="91" spans="1:10" ht="14.25" customHeight="1">
      <c r="A91" s="1131"/>
      <c r="B91" s="1131"/>
      <c r="C91" s="1131"/>
      <c r="D91" s="1131"/>
      <c r="E91" s="1131"/>
      <c r="F91" s="1131"/>
      <c r="G91" s="1131"/>
      <c r="H91" s="1131"/>
      <c r="I91" s="1131"/>
      <c r="J91" s="1131"/>
    </row>
    <row r="92" spans="1:10" ht="14.25" customHeight="1">
      <c r="A92" s="1131"/>
      <c r="B92" s="1131"/>
      <c r="C92" s="1131"/>
      <c r="D92" s="1131"/>
      <c r="E92" s="1131"/>
      <c r="F92" s="1131"/>
      <c r="G92" s="1131"/>
      <c r="H92" s="1131"/>
      <c r="I92" s="1131"/>
      <c r="J92" s="1131"/>
    </row>
    <row r="93" spans="1:10" ht="14.25" customHeight="1">
      <c r="A93" s="1131"/>
      <c r="B93" s="1131"/>
      <c r="C93" s="1131"/>
      <c r="D93" s="1131"/>
      <c r="E93" s="1131"/>
      <c r="F93" s="1131"/>
      <c r="G93" s="1131"/>
      <c r="H93" s="1131"/>
      <c r="I93" s="1131"/>
      <c r="J93" s="1131"/>
    </row>
    <row r="94" spans="1:10" ht="14.25" customHeight="1">
      <c r="A94" s="1131"/>
      <c r="B94" s="1131"/>
      <c r="C94" s="1131"/>
      <c r="D94" s="1131"/>
      <c r="E94" s="1131"/>
      <c r="F94" s="1131"/>
      <c r="G94" s="1131"/>
      <c r="H94" s="1131"/>
      <c r="I94" s="1131"/>
      <c r="J94" s="1131"/>
    </row>
    <row r="95" spans="1:10" ht="14.25" customHeight="1">
      <c r="A95" s="1131"/>
      <c r="B95" s="1131"/>
      <c r="C95" s="1131"/>
      <c r="D95" s="1131"/>
      <c r="E95" s="1131"/>
      <c r="F95" s="1131"/>
      <c r="G95" s="1131"/>
      <c r="H95" s="1131"/>
      <c r="I95" s="1131"/>
      <c r="J95" s="1131"/>
    </row>
    <row r="96" spans="1:10" ht="14.25" customHeight="1">
      <c r="A96" s="1131"/>
      <c r="B96" s="1131"/>
      <c r="C96" s="1131"/>
      <c r="D96" s="1131"/>
      <c r="E96" s="1131"/>
      <c r="F96" s="1131"/>
      <c r="G96" s="1131"/>
      <c r="H96" s="1131"/>
      <c r="I96" s="1131"/>
      <c r="J96" s="1131"/>
    </row>
    <row r="97" spans="1:10" ht="14.25" customHeight="1">
      <c r="A97" s="1131"/>
      <c r="B97" s="1131"/>
      <c r="C97" s="1131"/>
      <c r="D97" s="1131"/>
      <c r="E97" s="1131"/>
      <c r="F97" s="1131"/>
      <c r="G97" s="1131"/>
      <c r="H97" s="1131"/>
      <c r="I97" s="1131"/>
      <c r="J97" s="1131"/>
    </row>
    <row r="98" spans="1:10" ht="14.25" customHeight="1">
      <c r="A98" s="1131"/>
      <c r="B98" s="1131"/>
      <c r="C98" s="1131"/>
      <c r="D98" s="1131"/>
      <c r="E98" s="1131"/>
      <c r="F98" s="1131"/>
      <c r="G98" s="1131"/>
      <c r="H98" s="1131"/>
      <c r="I98" s="1131"/>
      <c r="J98" s="1131"/>
    </row>
    <row r="99" spans="1:10" ht="14.25" customHeight="1">
      <c r="A99" s="1131"/>
      <c r="B99" s="1131"/>
      <c r="C99" s="1131"/>
      <c r="D99" s="1131"/>
      <c r="E99" s="1131"/>
      <c r="F99" s="1131"/>
      <c r="G99" s="1131"/>
      <c r="H99" s="1131"/>
      <c r="I99" s="1131"/>
      <c r="J99" s="1131"/>
    </row>
    <row r="100" spans="1:10" ht="14.25" customHeight="1">
      <c r="A100" s="1131"/>
      <c r="B100" s="1131"/>
      <c r="C100" s="1131"/>
      <c r="D100" s="1131"/>
      <c r="E100" s="1131"/>
      <c r="F100" s="1131"/>
      <c r="G100" s="1131"/>
      <c r="H100" s="1131"/>
      <c r="I100" s="1131"/>
      <c r="J100" s="1131"/>
    </row>
    <row r="101" spans="1:10" ht="14.25" customHeight="1">
      <c r="A101" s="1131"/>
      <c r="B101" s="1131"/>
      <c r="C101" s="1131"/>
      <c r="D101" s="1131"/>
      <c r="E101" s="1131"/>
      <c r="F101" s="1131"/>
      <c r="G101" s="1131"/>
      <c r="H101" s="1131"/>
      <c r="I101" s="1131"/>
      <c r="J101" s="1131"/>
    </row>
    <row r="102" spans="1:10" ht="14.25" customHeight="1">
      <c r="A102" s="1131"/>
      <c r="B102" s="1131"/>
      <c r="C102" s="1131"/>
      <c r="D102" s="1131"/>
      <c r="E102" s="1131"/>
      <c r="F102" s="1131"/>
      <c r="G102" s="1131"/>
      <c r="H102" s="1131"/>
      <c r="I102" s="1131"/>
      <c r="J102" s="1131"/>
    </row>
    <row r="103" spans="1:10" ht="14.25" customHeight="1">
      <c r="A103" s="1131"/>
      <c r="B103" s="1131"/>
      <c r="C103" s="1131"/>
      <c r="D103" s="1131"/>
      <c r="E103" s="1131"/>
      <c r="F103" s="1131"/>
      <c r="G103" s="1131"/>
      <c r="H103" s="1131"/>
      <c r="I103" s="1131"/>
      <c r="J103" s="1131"/>
    </row>
    <row r="104" spans="1:10" ht="14.25" customHeight="1">
      <c r="A104" s="1131"/>
      <c r="B104" s="1131"/>
      <c r="C104" s="1131"/>
      <c r="D104" s="1131"/>
      <c r="E104" s="1131"/>
      <c r="F104" s="1131"/>
      <c r="G104" s="1131"/>
      <c r="H104" s="1131"/>
      <c r="I104" s="1131"/>
      <c r="J104" s="1131"/>
    </row>
    <row r="105" spans="1:10" ht="14.25" customHeight="1">
      <c r="A105" s="1131"/>
      <c r="B105" s="1131"/>
      <c r="C105" s="1131"/>
      <c r="D105" s="1131"/>
      <c r="E105" s="1131"/>
      <c r="F105" s="1131"/>
      <c r="G105" s="1131"/>
      <c r="H105" s="1131"/>
      <c r="I105" s="1131"/>
      <c r="J105" s="1131"/>
    </row>
    <row r="106" spans="1:10" ht="14.25" customHeight="1">
      <c r="A106" s="1131"/>
      <c r="B106" s="1131"/>
      <c r="C106" s="1131"/>
      <c r="D106" s="1131"/>
      <c r="E106" s="1131"/>
      <c r="F106" s="1131"/>
      <c r="G106" s="1131"/>
      <c r="H106" s="1131"/>
      <c r="I106" s="1131"/>
      <c r="J106" s="1131"/>
    </row>
    <row r="107" spans="1:10" ht="14.25" customHeight="1">
      <c r="A107" s="1131"/>
      <c r="B107" s="1131"/>
      <c r="C107" s="1131"/>
      <c r="D107" s="1131"/>
      <c r="E107" s="1131"/>
      <c r="F107" s="1131"/>
      <c r="G107" s="1131"/>
      <c r="H107" s="1131"/>
      <c r="I107" s="1131"/>
      <c r="J107" s="1131"/>
    </row>
    <row r="108" spans="1:10" ht="14.25" customHeight="1">
      <c r="A108" s="1131"/>
      <c r="B108" s="1131"/>
      <c r="C108" s="1131"/>
      <c r="D108" s="1131"/>
      <c r="E108" s="1131"/>
      <c r="F108" s="1131"/>
      <c r="G108" s="1131"/>
      <c r="H108" s="1131"/>
      <c r="I108" s="1131"/>
      <c r="J108" s="1131"/>
    </row>
    <row r="109" spans="1:10" ht="14.25" customHeight="1">
      <c r="A109" s="1131"/>
      <c r="B109" s="1131"/>
      <c r="C109" s="1131"/>
      <c r="D109" s="1131"/>
      <c r="E109" s="1131"/>
      <c r="F109" s="1131"/>
      <c r="G109" s="1131"/>
      <c r="H109" s="1131"/>
      <c r="I109" s="1131"/>
      <c r="J109" s="1131"/>
    </row>
    <row r="110" spans="1:10" ht="14.25" customHeight="1">
      <c r="A110" s="1131"/>
      <c r="B110" s="1131"/>
      <c r="C110" s="1131"/>
      <c r="D110" s="1131"/>
      <c r="E110" s="1131"/>
      <c r="F110" s="1131"/>
      <c r="G110" s="1131"/>
      <c r="H110" s="1131"/>
      <c r="I110" s="1131"/>
      <c r="J110" s="1131"/>
    </row>
    <row r="111" spans="1:10" ht="14.25" customHeight="1">
      <c r="A111" s="1131"/>
      <c r="B111" s="1131"/>
      <c r="C111" s="1131"/>
      <c r="D111" s="1131"/>
      <c r="E111" s="1131"/>
      <c r="F111" s="1131"/>
      <c r="G111" s="1131"/>
      <c r="H111" s="1131"/>
      <c r="I111" s="1131"/>
      <c r="J111" s="1131"/>
    </row>
    <row r="112" spans="1:10" ht="14.25" customHeight="1">
      <c r="A112" s="1131"/>
      <c r="B112" s="1131"/>
      <c r="C112" s="1131"/>
      <c r="D112" s="1131"/>
      <c r="E112" s="1131"/>
      <c r="F112" s="1131"/>
      <c r="G112" s="1131"/>
      <c r="H112" s="1131"/>
      <c r="I112" s="1131"/>
      <c r="J112" s="1131"/>
    </row>
    <row r="113" spans="1:19" ht="14.25" customHeight="1">
      <c r="A113" s="1131"/>
      <c r="B113" s="1131"/>
      <c r="C113" s="1131"/>
      <c r="D113" s="1131"/>
      <c r="E113" s="1131"/>
      <c r="F113" s="1131"/>
      <c r="G113" s="1131"/>
      <c r="H113" s="1131"/>
      <c r="I113" s="1131"/>
      <c r="J113" s="1131"/>
    </row>
    <row r="114" spans="1:19" ht="14.25" customHeight="1">
      <c r="A114" s="1131"/>
      <c r="B114" s="1131"/>
      <c r="C114" s="1131"/>
      <c r="D114" s="1131"/>
      <c r="E114" s="1131"/>
      <c r="F114" s="1131"/>
      <c r="G114" s="1131"/>
      <c r="H114" s="1131"/>
      <c r="I114" s="1131"/>
      <c r="J114" s="1131"/>
    </row>
    <row r="115" spans="1:19" ht="14.25" customHeight="1">
      <c r="A115" s="1131"/>
      <c r="B115" s="1131"/>
      <c r="C115" s="1131"/>
      <c r="D115" s="1131"/>
      <c r="E115" s="1131"/>
      <c r="F115" s="1131"/>
      <c r="G115" s="1131"/>
      <c r="H115" s="1131"/>
      <c r="I115" s="1131"/>
      <c r="J115" s="1131"/>
    </row>
    <row r="116" spans="1:19" ht="14.25" customHeight="1">
      <c r="A116" s="1131"/>
      <c r="B116" s="1131"/>
      <c r="C116" s="1131"/>
      <c r="D116" s="1131"/>
      <c r="E116" s="1131"/>
      <c r="F116" s="1131"/>
      <c r="G116" s="1131"/>
      <c r="H116" s="1131"/>
      <c r="I116" s="1131"/>
      <c r="J116" s="1131"/>
    </row>
    <row r="117" spans="1:19" ht="14.25" customHeight="1">
      <c r="A117" s="1131"/>
      <c r="B117" s="1131"/>
      <c r="C117" s="1131"/>
      <c r="D117" s="1131"/>
      <c r="E117" s="1131"/>
      <c r="F117" s="1131"/>
      <c r="G117" s="1131"/>
      <c r="H117" s="1131"/>
      <c r="I117" s="1131"/>
      <c r="J117" s="1131"/>
      <c r="S117" s="2222"/>
    </row>
    <row r="118" spans="1:19" ht="14.25" customHeight="1">
      <c r="A118" s="1131"/>
      <c r="B118" s="1131"/>
      <c r="C118" s="1131"/>
      <c r="D118" s="1131"/>
      <c r="E118" s="1131"/>
      <c r="F118" s="1131"/>
      <c r="G118" s="1131"/>
      <c r="H118" s="1131"/>
      <c r="I118" s="1131"/>
      <c r="J118" s="1131"/>
    </row>
    <row r="119" spans="1:19" ht="14.25" customHeight="1">
      <c r="A119" s="1131"/>
      <c r="B119" s="1131"/>
      <c r="C119" s="1131"/>
      <c r="D119" s="1131"/>
      <c r="E119" s="1131"/>
      <c r="F119" s="1131"/>
      <c r="G119" s="1131"/>
      <c r="H119" s="1131"/>
      <c r="I119" s="1131"/>
      <c r="J119" s="1131"/>
    </row>
    <row r="120" spans="1:19" ht="14.25" customHeight="1">
      <c r="A120" s="1131"/>
      <c r="B120" s="1131"/>
      <c r="C120" s="1131"/>
      <c r="D120" s="1131"/>
      <c r="E120" s="1131"/>
      <c r="F120" s="1131"/>
      <c r="G120" s="1131"/>
      <c r="H120" s="1131"/>
      <c r="I120" s="1131"/>
      <c r="J120" s="1131"/>
    </row>
    <row r="121" spans="1:19" ht="14.25" customHeight="1">
      <c r="A121" s="1131"/>
      <c r="B121" s="1131"/>
      <c r="C121" s="1131"/>
      <c r="D121" s="1131"/>
      <c r="E121" s="1131"/>
      <c r="F121" s="1131"/>
      <c r="G121" s="1131"/>
      <c r="H121" s="1131"/>
      <c r="I121" s="1131"/>
      <c r="J121" s="1131"/>
    </row>
    <row r="122" spans="1:19" ht="14.25" customHeight="1">
      <c r="A122" s="1131"/>
      <c r="B122" s="1131"/>
      <c r="C122" s="1131"/>
      <c r="D122" s="1131"/>
      <c r="E122" s="1131"/>
      <c r="F122" s="1131"/>
      <c r="G122" s="1131"/>
      <c r="H122" s="1131"/>
      <c r="I122" s="1131"/>
      <c r="J122" s="1131"/>
    </row>
    <row r="123" spans="1:19" ht="14.25" customHeight="1">
      <c r="A123" s="1131"/>
      <c r="B123" s="1131"/>
      <c r="C123" s="1131"/>
      <c r="D123" s="1131"/>
      <c r="E123" s="1131"/>
      <c r="F123" s="1131"/>
      <c r="G123" s="1131"/>
      <c r="H123" s="1131"/>
      <c r="I123" s="1131"/>
      <c r="J123" s="1131"/>
    </row>
    <row r="124" spans="1:19" ht="14.25" customHeight="1">
      <c r="A124" s="1131"/>
      <c r="B124" s="1131"/>
      <c r="C124" s="1131"/>
      <c r="D124" s="1131"/>
      <c r="E124" s="1131"/>
      <c r="F124" s="1131"/>
      <c r="G124" s="1131"/>
      <c r="H124" s="1131"/>
      <c r="I124" s="1131"/>
      <c r="J124" s="1131"/>
    </row>
    <row r="125" spans="1:19" ht="14.25" customHeight="1">
      <c r="A125" s="1131"/>
      <c r="B125" s="1131"/>
      <c r="C125" s="1131"/>
      <c r="D125" s="1131"/>
      <c r="E125" s="1131"/>
      <c r="F125" s="1131"/>
      <c r="G125" s="1131"/>
      <c r="H125" s="1131"/>
      <c r="I125" s="1131"/>
      <c r="J125" s="1131"/>
    </row>
    <row r="126" spans="1:19" ht="14.25" customHeight="1">
      <c r="A126" s="1131"/>
      <c r="B126" s="1131"/>
      <c r="C126" s="1131"/>
      <c r="D126" s="1131"/>
      <c r="E126" s="1131"/>
      <c r="F126" s="1131"/>
      <c r="G126" s="1131"/>
      <c r="H126" s="1131"/>
      <c r="I126" s="1131"/>
      <c r="J126" s="1131"/>
    </row>
    <row r="127" spans="1:19" ht="14.25" customHeight="1">
      <c r="A127" s="1131"/>
      <c r="B127" s="1131"/>
      <c r="C127" s="1131"/>
      <c r="D127" s="1131"/>
      <c r="E127" s="1131"/>
      <c r="F127" s="1131"/>
      <c r="G127" s="1131"/>
      <c r="H127" s="1131"/>
      <c r="I127" s="1131"/>
      <c r="J127" s="1131"/>
    </row>
    <row r="128" spans="1:19" ht="14.25" customHeight="1">
      <c r="A128" s="1131"/>
      <c r="B128" s="1131"/>
      <c r="C128" s="1131"/>
      <c r="D128" s="1131"/>
      <c r="E128" s="1131"/>
      <c r="F128" s="1131"/>
      <c r="G128" s="1131"/>
      <c r="H128" s="1131"/>
      <c r="I128" s="1131"/>
      <c r="J128" s="1131"/>
    </row>
    <row r="129" spans="1:10" ht="14.25" customHeight="1">
      <c r="A129" s="1131"/>
      <c r="B129" s="1131"/>
      <c r="C129" s="1131"/>
      <c r="D129" s="1131"/>
      <c r="E129" s="1131"/>
      <c r="F129" s="1131"/>
      <c r="G129" s="1131"/>
      <c r="H129" s="1131"/>
      <c r="I129" s="1131"/>
      <c r="J129" s="1131"/>
    </row>
    <row r="130" spans="1:10" ht="14.25" customHeight="1">
      <c r="A130" s="1131"/>
      <c r="B130" s="1131"/>
      <c r="C130" s="1131"/>
      <c r="D130" s="1131"/>
      <c r="E130" s="1131"/>
      <c r="F130" s="1131"/>
      <c r="G130" s="1131"/>
      <c r="H130" s="1131"/>
      <c r="I130" s="1131"/>
      <c r="J130" s="1131"/>
    </row>
    <row r="131" spans="1:10" ht="14.25" customHeight="1">
      <c r="A131" s="1131"/>
      <c r="B131" s="1131"/>
      <c r="C131" s="1131"/>
      <c r="D131" s="1131"/>
      <c r="E131" s="1131"/>
      <c r="F131" s="1131"/>
      <c r="G131" s="1131"/>
      <c r="H131" s="1131"/>
      <c r="I131" s="1131"/>
      <c r="J131" s="1131"/>
    </row>
    <row r="132" spans="1:10" ht="14.25" customHeight="1">
      <c r="A132" s="1131"/>
      <c r="B132" s="1131"/>
      <c r="C132" s="1131"/>
      <c r="D132" s="1131"/>
      <c r="E132" s="1131"/>
      <c r="F132" s="1131"/>
      <c r="G132" s="1131"/>
      <c r="H132" s="1131"/>
      <c r="I132" s="1131"/>
      <c r="J132" s="1131"/>
    </row>
    <row r="133" spans="1:10" ht="14.25" customHeight="1">
      <c r="A133" s="1131"/>
      <c r="B133" s="1131"/>
      <c r="C133" s="1131"/>
      <c r="D133" s="1131"/>
      <c r="E133" s="1131"/>
      <c r="F133" s="1131"/>
      <c r="G133" s="1131"/>
      <c r="H133" s="1131"/>
      <c r="I133" s="1131"/>
      <c r="J133" s="1131"/>
    </row>
    <row r="134" spans="1:10" ht="14.25" customHeight="1">
      <c r="A134" s="1131"/>
      <c r="B134" s="1131"/>
      <c r="C134" s="1131"/>
      <c r="D134" s="1131"/>
      <c r="E134" s="1131"/>
      <c r="F134" s="1131"/>
      <c r="G134" s="1131"/>
      <c r="H134" s="1131"/>
      <c r="I134" s="1131"/>
      <c r="J134" s="1131"/>
    </row>
    <row r="135" spans="1:10" ht="14.25" customHeight="1">
      <c r="A135" s="1131"/>
      <c r="B135" s="1131"/>
      <c r="C135" s="1131"/>
      <c r="D135" s="1131"/>
      <c r="E135" s="1131"/>
      <c r="F135" s="1131"/>
      <c r="G135" s="1131"/>
      <c r="H135" s="1131"/>
      <c r="I135" s="1131"/>
      <c r="J135" s="1131"/>
    </row>
    <row r="136" spans="1:10" ht="14.25" customHeight="1">
      <c r="A136" s="1131"/>
      <c r="B136" s="1131"/>
      <c r="C136" s="1131"/>
      <c r="D136" s="1131"/>
      <c r="E136" s="1131"/>
      <c r="F136" s="1131"/>
      <c r="G136" s="1131"/>
      <c r="H136" s="1131"/>
      <c r="I136" s="1131"/>
      <c r="J136" s="1131"/>
    </row>
    <row r="137" spans="1:10" ht="14.25" customHeight="1">
      <c r="A137" s="1131"/>
      <c r="B137" s="1131"/>
      <c r="C137" s="1131"/>
      <c r="D137" s="1131"/>
      <c r="E137" s="1131"/>
      <c r="F137" s="1131"/>
      <c r="G137" s="1131"/>
      <c r="H137" s="1131"/>
      <c r="I137" s="1131"/>
      <c r="J137" s="1131"/>
    </row>
    <row r="138" spans="1:10" ht="14.25" customHeight="1">
      <c r="A138" s="1131"/>
      <c r="B138" s="1131"/>
      <c r="C138" s="1131"/>
      <c r="D138" s="1131"/>
      <c r="E138" s="1131"/>
      <c r="F138" s="1131"/>
      <c r="G138" s="1131"/>
      <c r="H138" s="1131"/>
      <c r="I138" s="1131"/>
      <c r="J138" s="1131"/>
    </row>
    <row r="139" spans="1:10" ht="14.25" customHeight="1">
      <c r="A139" s="1131"/>
      <c r="B139" s="1131"/>
      <c r="C139" s="1131"/>
      <c r="D139" s="1131"/>
      <c r="E139" s="1131"/>
      <c r="F139" s="1131"/>
      <c r="G139" s="1131"/>
      <c r="H139" s="1131"/>
      <c r="I139" s="1131"/>
      <c r="J139" s="1131"/>
    </row>
    <row r="140" spans="1:10" ht="14.25" customHeight="1">
      <c r="A140" s="1131"/>
      <c r="B140" s="1131"/>
      <c r="C140" s="1131"/>
      <c r="D140" s="1131"/>
      <c r="E140" s="1131"/>
      <c r="F140" s="1131"/>
      <c r="G140" s="1131"/>
      <c r="H140" s="1131"/>
      <c r="I140" s="1131"/>
      <c r="J140" s="1131"/>
    </row>
    <row r="141" spans="1:10" ht="14.25" customHeight="1">
      <c r="A141" s="1131"/>
      <c r="B141" s="1131"/>
      <c r="C141" s="1131"/>
      <c r="D141" s="1131"/>
      <c r="E141" s="1131"/>
      <c r="F141" s="1131"/>
      <c r="G141" s="1131"/>
      <c r="H141" s="1131"/>
      <c r="I141" s="1131"/>
      <c r="J141" s="1131"/>
    </row>
    <row r="142" spans="1:10" ht="14.25" customHeight="1">
      <c r="A142" s="1131"/>
      <c r="B142" s="1131"/>
      <c r="C142" s="1131"/>
      <c r="D142" s="1131"/>
      <c r="E142" s="1131"/>
      <c r="F142" s="1131"/>
      <c r="G142" s="1131"/>
      <c r="H142" s="1131"/>
      <c r="I142" s="1131"/>
      <c r="J142" s="1131"/>
    </row>
    <row r="143" spans="1:10" ht="14.25" customHeight="1">
      <c r="A143" s="1131"/>
      <c r="B143" s="1131"/>
      <c r="C143" s="1131"/>
      <c r="D143" s="1131"/>
      <c r="E143" s="1131"/>
      <c r="F143" s="1131"/>
      <c r="G143" s="1131"/>
      <c r="H143" s="1131"/>
      <c r="I143" s="1131"/>
      <c r="J143" s="1131"/>
    </row>
    <row r="144" spans="1:10" ht="14.25" customHeight="1">
      <c r="A144" s="1131"/>
      <c r="B144" s="1131"/>
      <c r="C144" s="1131"/>
      <c r="D144" s="1131"/>
      <c r="E144" s="1131"/>
      <c r="F144" s="1131"/>
      <c r="G144" s="1131"/>
      <c r="H144" s="1131"/>
      <c r="I144" s="1131"/>
      <c r="J144" s="1131"/>
    </row>
    <row r="145" spans="1:10" ht="14.25" customHeight="1">
      <c r="A145" s="1131"/>
      <c r="B145" s="1131"/>
      <c r="C145" s="1131"/>
      <c r="D145" s="1131"/>
      <c r="E145" s="1131"/>
      <c r="F145" s="1131"/>
      <c r="G145" s="1131"/>
      <c r="H145" s="1131"/>
      <c r="I145" s="1131"/>
      <c r="J145" s="1131"/>
    </row>
    <row r="146" spans="1:10" ht="14.25" customHeight="1">
      <c r="A146" s="1131"/>
      <c r="B146" s="1131"/>
      <c r="C146" s="1131"/>
      <c r="D146" s="1131"/>
      <c r="E146" s="1131"/>
      <c r="F146" s="1131"/>
      <c r="G146" s="1131"/>
      <c r="H146" s="1131"/>
      <c r="I146" s="1131"/>
      <c r="J146" s="1131"/>
    </row>
    <row r="147" spans="1:10" ht="14.25" customHeight="1">
      <c r="A147" s="1131"/>
      <c r="B147" s="1131"/>
      <c r="C147" s="1131"/>
      <c r="D147" s="1131"/>
      <c r="E147" s="1131"/>
      <c r="F147" s="1131"/>
      <c r="G147" s="1131"/>
      <c r="H147" s="1131"/>
      <c r="I147" s="1131"/>
      <c r="J147" s="1131"/>
    </row>
    <row r="148" spans="1:10" ht="14.25" customHeight="1">
      <c r="A148" s="1131"/>
      <c r="B148" s="1131"/>
      <c r="C148" s="1131"/>
      <c r="D148" s="1131"/>
      <c r="E148" s="1131"/>
      <c r="F148" s="1131"/>
      <c r="G148" s="1131"/>
      <c r="H148" s="1131"/>
      <c r="I148" s="1131"/>
      <c r="J148" s="1131"/>
    </row>
    <row r="149" spans="1:10" ht="14.25" customHeight="1">
      <c r="A149" s="1131"/>
      <c r="B149" s="1131"/>
      <c r="C149" s="1131"/>
      <c r="D149" s="1131"/>
      <c r="E149" s="1131"/>
      <c r="F149" s="1131"/>
      <c r="G149" s="1131"/>
      <c r="H149" s="1131"/>
      <c r="I149" s="1131"/>
      <c r="J149" s="1131"/>
    </row>
    <row r="150" spans="1:10" ht="14.25" customHeight="1">
      <c r="A150" s="1131"/>
      <c r="B150" s="1131"/>
      <c r="C150" s="1131"/>
      <c r="D150" s="1131"/>
      <c r="E150" s="1131"/>
      <c r="F150" s="1131"/>
      <c r="G150" s="1131"/>
      <c r="H150" s="1131"/>
      <c r="I150" s="1131"/>
      <c r="J150" s="1131"/>
    </row>
    <row r="151" spans="1:10" ht="14.25" customHeight="1">
      <c r="A151" s="1131"/>
      <c r="B151" s="1131"/>
      <c r="C151" s="1131"/>
      <c r="D151" s="1131"/>
      <c r="E151" s="1131"/>
      <c r="F151" s="1131"/>
      <c r="G151" s="1131"/>
      <c r="H151" s="1131"/>
      <c r="I151" s="1131"/>
      <c r="J151" s="1131"/>
    </row>
    <row r="152" spans="1:10" ht="14.25" customHeight="1">
      <c r="A152" s="1131"/>
      <c r="B152" s="1131"/>
      <c r="C152" s="1131"/>
      <c r="D152" s="1131"/>
      <c r="E152" s="1131"/>
      <c r="F152" s="1131"/>
      <c r="G152" s="1131"/>
      <c r="H152" s="1131"/>
      <c r="I152" s="1131"/>
      <c r="J152" s="1131"/>
    </row>
    <row r="153" spans="1:10" ht="14.25" customHeight="1">
      <c r="A153" s="1131"/>
      <c r="B153" s="1131"/>
      <c r="C153" s="1131"/>
      <c r="D153" s="1131"/>
      <c r="E153" s="1131"/>
      <c r="F153" s="1131"/>
      <c r="G153" s="1131"/>
      <c r="H153" s="1131"/>
      <c r="I153" s="1131"/>
      <c r="J153" s="1131"/>
    </row>
    <row r="154" spans="1:10" ht="14.25" customHeight="1">
      <c r="A154" s="1131"/>
      <c r="B154" s="1131"/>
      <c r="C154" s="1131"/>
      <c r="D154" s="1131"/>
      <c r="E154" s="1131"/>
      <c r="F154" s="1131"/>
      <c r="G154" s="1131"/>
      <c r="H154" s="1131"/>
      <c r="I154" s="1131"/>
      <c r="J154" s="1131"/>
    </row>
    <row r="155" spans="1:10" ht="14.25" customHeight="1">
      <c r="A155" s="1131"/>
      <c r="B155" s="1131"/>
      <c r="C155" s="1131"/>
      <c r="D155" s="1131"/>
      <c r="E155" s="1131"/>
      <c r="F155" s="1131"/>
      <c r="G155" s="1131"/>
      <c r="H155" s="1131"/>
      <c r="I155" s="1131"/>
      <c r="J155" s="1131"/>
    </row>
    <row r="156" spans="1:10" ht="14.25" customHeight="1">
      <c r="A156" s="1131"/>
      <c r="B156" s="1131"/>
      <c r="C156" s="1131"/>
      <c r="D156" s="1131"/>
      <c r="E156" s="1131"/>
      <c r="F156" s="1131"/>
      <c r="G156" s="1131"/>
      <c r="H156" s="1131"/>
      <c r="I156" s="1131"/>
      <c r="J156" s="1131"/>
    </row>
    <row r="157" spans="1:10" ht="14.25" customHeight="1">
      <c r="A157" s="1131"/>
      <c r="B157" s="1131"/>
      <c r="C157" s="1131"/>
      <c r="D157" s="1131"/>
      <c r="E157" s="1131"/>
      <c r="F157" s="1131"/>
      <c r="G157" s="1131"/>
      <c r="H157" s="1131"/>
      <c r="I157" s="1131"/>
      <c r="J157" s="1131"/>
    </row>
    <row r="158" spans="1:10" ht="14.25" customHeight="1">
      <c r="A158" s="1131"/>
      <c r="B158" s="1131"/>
      <c r="C158" s="1131"/>
      <c r="D158" s="1131"/>
      <c r="E158" s="1131"/>
      <c r="F158" s="1131"/>
      <c r="G158" s="1131"/>
      <c r="H158" s="1131"/>
      <c r="I158" s="1131"/>
      <c r="J158" s="1131"/>
    </row>
    <row r="159" spans="1:10" ht="14.25" customHeight="1">
      <c r="A159" s="1131"/>
      <c r="B159" s="1131"/>
      <c r="C159" s="1131"/>
      <c r="D159" s="1131"/>
      <c r="E159" s="1131"/>
      <c r="F159" s="1131"/>
      <c r="G159" s="1131"/>
      <c r="H159" s="1131"/>
      <c r="I159" s="1131"/>
      <c r="J159" s="1131"/>
    </row>
    <row r="160" spans="1:10" ht="14.25" customHeight="1">
      <c r="A160" s="1131"/>
      <c r="B160" s="1131"/>
      <c r="C160" s="1131"/>
      <c r="D160" s="1131"/>
      <c r="E160" s="1131"/>
      <c r="F160" s="1131"/>
      <c r="G160" s="1131"/>
      <c r="H160" s="1131"/>
      <c r="I160" s="1131"/>
      <c r="J160" s="1131"/>
    </row>
    <row r="161" spans="1:10" ht="14.25" customHeight="1">
      <c r="A161" s="1131"/>
      <c r="B161" s="1131"/>
      <c r="C161" s="1131"/>
      <c r="D161" s="1131"/>
      <c r="E161" s="1131"/>
      <c r="F161" s="1131"/>
      <c r="G161" s="1131"/>
      <c r="H161" s="1131"/>
      <c r="I161" s="1131"/>
      <c r="J161" s="1131"/>
    </row>
    <row r="162" spans="1:10" ht="14.25" customHeight="1">
      <c r="A162" s="1131"/>
      <c r="B162" s="1131"/>
      <c r="C162" s="1131"/>
      <c r="D162" s="1131"/>
      <c r="E162" s="1131"/>
      <c r="F162" s="1131"/>
      <c r="G162" s="1131"/>
      <c r="H162" s="1131"/>
      <c r="I162" s="1131"/>
      <c r="J162" s="1131"/>
    </row>
    <row r="163" spans="1:10" ht="14.25" customHeight="1">
      <c r="A163" s="1131"/>
      <c r="B163" s="1131"/>
      <c r="C163" s="1131"/>
      <c r="D163" s="1131"/>
      <c r="E163" s="1131"/>
      <c r="F163" s="1131"/>
      <c r="G163" s="1131"/>
      <c r="H163" s="1131"/>
      <c r="I163" s="1131"/>
      <c r="J163" s="1131"/>
    </row>
    <row r="164" spans="1:10" ht="14.25" customHeight="1">
      <c r="A164" s="1131"/>
      <c r="B164" s="1131"/>
      <c r="C164" s="1131"/>
      <c r="D164" s="1131"/>
      <c r="E164" s="1131"/>
      <c r="F164" s="1131"/>
      <c r="G164" s="1131"/>
      <c r="H164" s="1131"/>
      <c r="I164" s="1131"/>
      <c r="J164" s="1131"/>
    </row>
    <row r="165" spans="1:10" ht="14.25" customHeight="1">
      <c r="A165" s="1131"/>
      <c r="B165" s="1131"/>
      <c r="C165" s="1131"/>
      <c r="D165" s="1131"/>
      <c r="E165" s="1131"/>
      <c r="F165" s="1131"/>
      <c r="G165" s="1131"/>
      <c r="H165" s="1131"/>
      <c r="I165" s="1131"/>
      <c r="J165" s="1131"/>
    </row>
    <row r="166" spans="1:10" ht="14.25" customHeight="1">
      <c r="A166" s="1131"/>
      <c r="B166" s="1131"/>
      <c r="C166" s="1131"/>
      <c r="D166" s="1131"/>
      <c r="E166" s="1131"/>
      <c r="F166" s="1131"/>
      <c r="G166" s="1131"/>
      <c r="H166" s="1131"/>
      <c r="I166" s="1131"/>
      <c r="J166" s="1131"/>
    </row>
    <row r="167" spans="1:10" ht="14.25" customHeight="1">
      <c r="A167" s="1131"/>
      <c r="B167" s="1131"/>
      <c r="C167" s="1131"/>
      <c r="D167" s="1131"/>
      <c r="E167" s="1131"/>
      <c r="F167" s="1131"/>
      <c r="G167" s="1131"/>
      <c r="H167" s="1131"/>
      <c r="I167" s="1131"/>
      <c r="J167" s="1131"/>
    </row>
    <row r="168" spans="1:10" ht="14.25" customHeight="1">
      <c r="A168" s="1131"/>
      <c r="B168" s="1131"/>
      <c r="C168" s="1131"/>
      <c r="D168" s="1131"/>
      <c r="E168" s="1131"/>
      <c r="F168" s="1131"/>
      <c r="G168" s="1131"/>
      <c r="H168" s="1131"/>
      <c r="I168" s="1131"/>
      <c r="J168" s="1131"/>
    </row>
    <row r="169" spans="1:10" ht="14.25" customHeight="1">
      <c r="A169" s="1131"/>
      <c r="B169" s="1131"/>
      <c r="C169" s="1131"/>
      <c r="D169" s="1131"/>
      <c r="E169" s="1131"/>
      <c r="F169" s="1131"/>
      <c r="G169" s="1131"/>
      <c r="H169" s="1131"/>
      <c r="I169" s="1131"/>
      <c r="J169" s="1131"/>
    </row>
    <row r="170" spans="1:10" ht="14.25" customHeight="1">
      <c r="A170" s="1131"/>
      <c r="B170" s="1131"/>
      <c r="C170" s="1131"/>
      <c r="D170" s="1131"/>
      <c r="E170" s="1131"/>
      <c r="F170" s="1131"/>
      <c r="G170" s="1131"/>
      <c r="H170" s="1131"/>
      <c r="I170" s="1131"/>
      <c r="J170" s="1131"/>
    </row>
    <row r="171" spans="1:10" ht="14.25" customHeight="1">
      <c r="A171" s="1131"/>
      <c r="B171" s="1131"/>
      <c r="C171" s="1131"/>
      <c r="D171" s="1131"/>
      <c r="E171" s="1131"/>
      <c r="F171" s="1131"/>
      <c r="G171" s="1131"/>
      <c r="H171" s="1131"/>
      <c r="I171" s="1131"/>
      <c r="J171" s="1131"/>
    </row>
    <row r="172" spans="1:10" ht="14.25" customHeight="1">
      <c r="A172" s="1131"/>
      <c r="B172" s="1131"/>
      <c r="C172" s="1131"/>
      <c r="D172" s="1131"/>
      <c r="E172" s="1131"/>
      <c r="F172" s="1131"/>
      <c r="G172" s="1131"/>
      <c r="H172" s="1131"/>
      <c r="I172" s="1131"/>
      <c r="J172" s="1131"/>
    </row>
    <row r="173" spans="1:10" ht="14.25" customHeight="1">
      <c r="A173" s="1131"/>
      <c r="B173" s="1131"/>
      <c r="C173" s="1131"/>
      <c r="D173" s="1131"/>
      <c r="E173" s="1131"/>
      <c r="F173" s="1131"/>
      <c r="G173" s="1131"/>
      <c r="H173" s="1131"/>
      <c r="I173" s="1131"/>
      <c r="J173" s="1131"/>
    </row>
    <row r="174" spans="1:10" ht="14.25" customHeight="1">
      <c r="A174" s="1131"/>
      <c r="B174" s="1131"/>
      <c r="C174" s="1131"/>
      <c r="D174" s="1131"/>
      <c r="E174" s="1131"/>
      <c r="F174" s="1131"/>
      <c r="G174" s="1131"/>
      <c r="H174" s="1131"/>
      <c r="I174" s="1131"/>
      <c r="J174" s="1131"/>
    </row>
    <row r="175" spans="1:10" ht="14.25" customHeight="1">
      <c r="A175" s="1131"/>
      <c r="B175" s="1131"/>
      <c r="C175" s="1131"/>
      <c r="D175" s="1131"/>
      <c r="E175" s="1131"/>
      <c r="F175" s="1131"/>
      <c r="G175" s="1131"/>
      <c r="H175" s="1131"/>
      <c r="I175" s="1131"/>
      <c r="J175" s="1131"/>
    </row>
    <row r="176" spans="1:10" ht="14.25" customHeight="1">
      <c r="A176" s="1131"/>
      <c r="B176" s="1131"/>
      <c r="C176" s="1131"/>
      <c r="D176" s="1131"/>
      <c r="E176" s="1131"/>
      <c r="F176" s="1131"/>
      <c r="G176" s="1131"/>
      <c r="H176" s="1131"/>
      <c r="I176" s="1131"/>
      <c r="J176" s="1131"/>
    </row>
    <row r="177" spans="1:10" ht="14.25" customHeight="1">
      <c r="A177" s="1131"/>
      <c r="B177" s="1131"/>
      <c r="C177" s="1131"/>
      <c r="D177" s="1131"/>
      <c r="E177" s="1131"/>
      <c r="F177" s="1131"/>
      <c r="G177" s="1131"/>
      <c r="H177" s="1131"/>
      <c r="I177" s="1131"/>
      <c r="J177" s="1131"/>
    </row>
    <row r="178" spans="1:10" ht="14.25" customHeight="1">
      <c r="A178" s="1131"/>
      <c r="B178" s="1131"/>
      <c r="C178" s="1131"/>
      <c r="D178" s="1131"/>
      <c r="E178" s="1131"/>
      <c r="F178" s="1131"/>
      <c r="G178" s="1131"/>
      <c r="H178" s="1131"/>
      <c r="I178" s="1131"/>
      <c r="J178" s="1131"/>
    </row>
    <row r="179" spans="1:10" ht="14.25" customHeight="1">
      <c r="A179" s="1131"/>
      <c r="B179" s="1131"/>
      <c r="C179" s="1131"/>
      <c r="D179" s="1131"/>
      <c r="E179" s="1131"/>
      <c r="F179" s="1131"/>
      <c r="G179" s="1131"/>
      <c r="H179" s="1131"/>
      <c r="I179" s="1131"/>
      <c r="J179" s="1131"/>
    </row>
    <row r="180" spans="1:10" ht="14.25" customHeight="1">
      <c r="A180" s="1131"/>
      <c r="B180" s="1131"/>
      <c r="C180" s="1131"/>
      <c r="D180" s="1131"/>
      <c r="E180" s="1131"/>
      <c r="F180" s="1131"/>
      <c r="G180" s="1131"/>
      <c r="H180" s="1131"/>
      <c r="I180" s="1131"/>
      <c r="J180" s="1131"/>
    </row>
    <row r="181" spans="1:10" ht="14.25" customHeight="1">
      <c r="A181" s="1131"/>
      <c r="B181" s="1131"/>
      <c r="C181" s="1131"/>
      <c r="D181" s="1131"/>
      <c r="E181" s="1131"/>
      <c r="F181" s="1131"/>
      <c r="G181" s="1131"/>
      <c r="H181" s="1131"/>
      <c r="I181" s="1131"/>
      <c r="J181" s="1131"/>
    </row>
    <row r="182" spans="1:10" ht="14.25" customHeight="1">
      <c r="A182" s="1131"/>
      <c r="B182" s="1131"/>
      <c r="C182" s="1131"/>
      <c r="D182" s="1131"/>
      <c r="E182" s="1131"/>
      <c r="F182" s="1131"/>
      <c r="G182" s="1131"/>
      <c r="H182" s="1131"/>
      <c r="I182" s="1131"/>
      <c r="J182" s="1131"/>
    </row>
    <row r="183" spans="1:10" ht="14.25" customHeight="1">
      <c r="A183" s="1131"/>
      <c r="B183" s="1131"/>
      <c r="C183" s="1131"/>
      <c r="D183" s="1131"/>
      <c r="E183" s="1131"/>
      <c r="F183" s="1131"/>
      <c r="G183" s="1131"/>
      <c r="H183" s="1131"/>
      <c r="I183" s="1131"/>
      <c r="J183" s="1131"/>
    </row>
    <row r="184" spans="1:10" ht="14.25" customHeight="1">
      <c r="A184" s="1131"/>
      <c r="B184" s="1131"/>
      <c r="C184" s="1131"/>
      <c r="D184" s="1131"/>
      <c r="E184" s="1131"/>
      <c r="F184" s="1131"/>
      <c r="G184" s="1131"/>
      <c r="H184" s="1131"/>
      <c r="I184" s="1131"/>
      <c r="J184" s="1131"/>
    </row>
    <row r="185" spans="1:10" ht="14.25" customHeight="1">
      <c r="A185" s="1131"/>
      <c r="B185" s="1131"/>
      <c r="C185" s="1131"/>
      <c r="D185" s="1131"/>
      <c r="E185" s="1131"/>
      <c r="F185" s="1131"/>
      <c r="G185" s="1131"/>
      <c r="H185" s="1131"/>
      <c r="I185" s="1131"/>
      <c r="J185" s="1131"/>
    </row>
    <row r="186" spans="1:10" ht="14.25" customHeight="1">
      <c r="A186" s="1131"/>
      <c r="B186" s="1131"/>
      <c r="C186" s="1131"/>
      <c r="D186" s="1131"/>
      <c r="E186" s="1131"/>
      <c r="F186" s="1131"/>
      <c r="G186" s="1131"/>
      <c r="H186" s="1131"/>
      <c r="I186" s="1131"/>
      <c r="J186" s="1131"/>
    </row>
    <row r="187" spans="1:10" ht="14.25" customHeight="1">
      <c r="A187" s="1131"/>
      <c r="B187" s="1131"/>
      <c r="C187" s="1131"/>
      <c r="D187" s="1131"/>
      <c r="E187" s="1131"/>
      <c r="F187" s="1131"/>
      <c r="G187" s="1131"/>
      <c r="H187" s="1131"/>
      <c r="I187" s="1131"/>
      <c r="J187" s="1131"/>
    </row>
    <row r="188" spans="1:10" ht="14.25" customHeight="1">
      <c r="A188" s="1131"/>
      <c r="B188" s="1131"/>
      <c r="C188" s="1131"/>
      <c r="D188" s="1131"/>
      <c r="E188" s="1131"/>
      <c r="F188" s="1131"/>
      <c r="G188" s="1131"/>
      <c r="H188" s="1131"/>
      <c r="I188" s="1131"/>
      <c r="J188" s="1131"/>
    </row>
    <row r="189" spans="1:10" ht="14.25" customHeight="1">
      <c r="A189" s="1131"/>
      <c r="B189" s="1131"/>
      <c r="C189" s="1131"/>
      <c r="D189" s="1131"/>
      <c r="E189" s="1131"/>
      <c r="F189" s="1131"/>
      <c r="G189" s="1131"/>
      <c r="H189" s="1131"/>
      <c r="I189" s="1131"/>
      <c r="J189" s="1131"/>
    </row>
    <row r="190" spans="1:10" ht="14.25" customHeight="1">
      <c r="A190" s="1131"/>
      <c r="B190" s="1131"/>
      <c r="C190" s="1131"/>
      <c r="D190" s="1131"/>
      <c r="E190" s="1131"/>
      <c r="F190" s="1131"/>
      <c r="G190" s="1131"/>
      <c r="H190" s="1131"/>
      <c r="I190" s="1131"/>
      <c r="J190" s="1131"/>
    </row>
    <row r="191" spans="1:10" ht="14.25" customHeight="1">
      <c r="A191" s="1131"/>
      <c r="B191" s="1131"/>
      <c r="C191" s="1131"/>
      <c r="D191" s="1131"/>
      <c r="E191" s="1131"/>
      <c r="F191" s="1131"/>
      <c r="G191" s="1131"/>
      <c r="H191" s="1131"/>
      <c r="I191" s="1131"/>
      <c r="J191" s="1131"/>
    </row>
    <row r="192" spans="1:10" ht="14.25" customHeight="1">
      <c r="A192" s="1131"/>
      <c r="B192" s="1131"/>
      <c r="C192" s="1131"/>
      <c r="D192" s="1131"/>
      <c r="E192" s="1131"/>
      <c r="F192" s="1131"/>
      <c r="G192" s="1131"/>
      <c r="H192" s="1131"/>
      <c r="I192" s="1131"/>
      <c r="J192" s="1131"/>
    </row>
    <row r="193" spans="1:10" ht="14.25" customHeight="1">
      <c r="A193" s="1131"/>
      <c r="B193" s="1131"/>
      <c r="C193" s="1131"/>
      <c r="D193" s="1131"/>
      <c r="E193" s="1131"/>
      <c r="F193" s="1131"/>
      <c r="G193" s="1131"/>
      <c r="H193" s="1131"/>
      <c r="I193" s="1131"/>
      <c r="J193" s="1131"/>
    </row>
    <row r="194" spans="1:10" ht="14.25" customHeight="1">
      <c r="A194" s="1131"/>
      <c r="B194" s="1131"/>
      <c r="C194" s="1131"/>
      <c r="D194" s="1131"/>
      <c r="E194" s="1131"/>
      <c r="F194" s="1131"/>
      <c r="G194" s="1131"/>
      <c r="H194" s="1131"/>
      <c r="I194" s="1131"/>
      <c r="J194" s="1131"/>
    </row>
    <row r="195" spans="1:10" ht="14.25" customHeight="1">
      <c r="A195" s="1131"/>
      <c r="B195" s="1131"/>
      <c r="C195" s="1131"/>
      <c r="D195" s="1131"/>
      <c r="E195" s="1131"/>
      <c r="F195" s="1131"/>
      <c r="G195" s="1131"/>
      <c r="H195" s="1131"/>
      <c r="I195" s="1131"/>
      <c r="J195" s="1131"/>
    </row>
    <row r="196" spans="1:10" ht="14.25" customHeight="1">
      <c r="A196" s="1131"/>
      <c r="B196" s="1131"/>
      <c r="C196" s="1131"/>
      <c r="D196" s="1131"/>
      <c r="E196" s="1131"/>
      <c r="F196" s="1131"/>
      <c r="G196" s="1131"/>
      <c r="H196" s="1131"/>
      <c r="I196" s="1131"/>
      <c r="J196" s="1131"/>
    </row>
    <row r="197" spans="1:10" ht="14.25" customHeight="1">
      <c r="A197" s="1131"/>
      <c r="B197" s="1131"/>
      <c r="C197" s="1131"/>
      <c r="D197" s="1131"/>
      <c r="E197" s="1131"/>
      <c r="F197" s="1131"/>
      <c r="G197" s="1131"/>
      <c r="H197" s="1131"/>
      <c r="I197" s="1131"/>
      <c r="J197" s="1131"/>
    </row>
    <row r="198" spans="1:10" ht="14.25" customHeight="1">
      <c r="A198" s="1131"/>
      <c r="B198" s="1131"/>
      <c r="C198" s="1131"/>
      <c r="D198" s="1131"/>
      <c r="E198" s="1131"/>
      <c r="F198" s="1131"/>
      <c r="G198" s="1131"/>
      <c r="H198" s="1131"/>
      <c r="I198" s="1131"/>
      <c r="J198" s="1131"/>
    </row>
    <row r="199" spans="1:10" ht="14.25" customHeight="1">
      <c r="A199" s="1131"/>
      <c r="B199" s="1131"/>
      <c r="C199" s="1131"/>
      <c r="D199" s="1131"/>
      <c r="E199" s="1131"/>
      <c r="F199" s="1131"/>
      <c r="G199" s="1131"/>
      <c r="H199" s="1131"/>
      <c r="I199" s="1131"/>
      <c r="J199" s="1131"/>
    </row>
    <row r="200" spans="1:10" ht="14.25" customHeight="1">
      <c r="A200" s="1131"/>
      <c r="B200" s="1131"/>
      <c r="C200" s="1131"/>
      <c r="D200" s="1131"/>
      <c r="E200" s="1131"/>
      <c r="F200" s="1131"/>
      <c r="G200" s="1131"/>
      <c r="H200" s="1131"/>
      <c r="I200" s="1131"/>
      <c r="J200" s="1131"/>
    </row>
    <row r="201" spans="1:10" ht="14.25" customHeight="1">
      <c r="A201" s="1131"/>
      <c r="B201" s="1131"/>
      <c r="C201" s="1131"/>
      <c r="D201" s="1131"/>
      <c r="E201" s="1131"/>
      <c r="F201" s="1131"/>
      <c r="G201" s="1131"/>
      <c r="H201" s="1131"/>
      <c r="I201" s="1131"/>
      <c r="J201" s="1131"/>
    </row>
    <row r="202" spans="1:10" ht="14.25" customHeight="1">
      <c r="A202" s="1131"/>
      <c r="B202" s="1131"/>
      <c r="C202" s="1131"/>
      <c r="D202" s="1131"/>
      <c r="E202" s="1131"/>
      <c r="F202" s="1131"/>
      <c r="G202" s="1131"/>
      <c r="H202" s="1131"/>
      <c r="I202" s="1131"/>
      <c r="J202" s="1131"/>
    </row>
    <row r="203" spans="1:10" ht="14.25" customHeight="1">
      <c r="A203" s="1131"/>
      <c r="B203" s="1131"/>
      <c r="C203" s="1131"/>
      <c r="D203" s="1131"/>
      <c r="E203" s="1131"/>
      <c r="F203" s="1131"/>
      <c r="G203" s="1131"/>
      <c r="H203" s="1131"/>
      <c r="I203" s="1131"/>
      <c r="J203" s="1131"/>
    </row>
    <row r="204" spans="1:10" ht="14.25" customHeight="1">
      <c r="A204" s="1131"/>
      <c r="B204" s="1131"/>
      <c r="C204" s="1131"/>
      <c r="D204" s="1131"/>
      <c r="E204" s="1131"/>
      <c r="F204" s="1131"/>
      <c r="G204" s="1131"/>
      <c r="H204" s="1131"/>
      <c r="I204" s="1131"/>
      <c r="J204" s="1131"/>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6"/>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68" customWidth="1"/>
    <col min="2" max="2" width="10.25" style="368" customWidth="1"/>
    <col min="3" max="3" width="13.75" style="368" customWidth="1"/>
    <col min="4" max="4" width="10.75" style="368" customWidth="1"/>
    <col min="5" max="5" width="13.375" style="368" customWidth="1"/>
    <col min="6" max="6" width="13.75" style="368" customWidth="1"/>
    <col min="7" max="7" width="15.75" style="368" customWidth="1"/>
    <col min="8" max="8" width="9" style="368" customWidth="1"/>
    <col min="9" max="16384" width="9" style="368"/>
  </cols>
  <sheetData>
    <row r="1" spans="1:7" ht="16.5" customHeight="1">
      <c r="A1" s="2395" t="s">
        <v>101</v>
      </c>
      <c r="B1" s="2395"/>
      <c r="C1" s="2395"/>
      <c r="D1" s="2395"/>
      <c r="E1" s="2395"/>
      <c r="F1" s="2395"/>
      <c r="G1" s="2395"/>
    </row>
    <row r="2" spans="1:7" ht="17.25" customHeight="1">
      <c r="A2" s="368" t="s">
        <v>3960</v>
      </c>
    </row>
    <row r="3" spans="1:7" s="1096" customFormat="1" ht="51.75" customHeight="1">
      <c r="A3" s="1094"/>
      <c r="B3" s="1095" t="s">
        <v>3961</v>
      </c>
      <c r="C3" s="1095" t="s">
        <v>3962</v>
      </c>
      <c r="D3" s="1095" t="s">
        <v>3963</v>
      </c>
      <c r="E3" s="1095" t="s">
        <v>3964</v>
      </c>
      <c r="F3" s="1095" t="s">
        <v>3965</v>
      </c>
      <c r="G3" s="1095" t="s">
        <v>3966</v>
      </c>
    </row>
    <row r="4" spans="1:7" s="459" customFormat="1" ht="70.5" customHeight="1">
      <c r="A4" s="1094" t="s">
        <v>3967</v>
      </c>
      <c r="B4" s="1097"/>
      <c r="C4" s="1097"/>
      <c r="D4" s="1097"/>
      <c r="E4" s="1097"/>
      <c r="F4" s="1097"/>
      <c r="G4" s="1097"/>
    </row>
    <row r="5" spans="1:7" s="459" customFormat="1" ht="70.5" customHeight="1">
      <c r="A5" s="1094" t="s">
        <v>3968</v>
      </c>
      <c r="B5" s="1097"/>
      <c r="C5" s="1097"/>
      <c r="D5" s="1097"/>
      <c r="E5" s="1097"/>
      <c r="F5" s="1097"/>
      <c r="G5" s="1097"/>
    </row>
    <row r="6" spans="1:7" s="459" customFormat="1" ht="70.5" customHeight="1">
      <c r="A6" s="1094" t="s">
        <v>3969</v>
      </c>
      <c r="B6" s="1097"/>
      <c r="C6" s="1097"/>
      <c r="D6" s="1097"/>
      <c r="E6" s="1097"/>
      <c r="F6" s="1097"/>
      <c r="G6" s="1097"/>
    </row>
    <row r="7" spans="1:7" s="459" customFormat="1" ht="70.5" customHeight="1">
      <c r="A7" s="1094" t="s">
        <v>3970</v>
      </c>
      <c r="B7" s="1097"/>
      <c r="C7" s="1097"/>
      <c r="D7" s="1097"/>
      <c r="E7" s="1097"/>
      <c r="F7" s="1097"/>
      <c r="G7" s="1097"/>
    </row>
    <row r="8" spans="1:7" s="459" customFormat="1" ht="70.5" customHeight="1">
      <c r="A8" s="1094" t="s">
        <v>3971</v>
      </c>
      <c r="B8" s="1097"/>
      <c r="C8" s="1097"/>
      <c r="D8" s="1097"/>
      <c r="E8" s="1097"/>
      <c r="F8" s="1097"/>
      <c r="G8" s="1097"/>
    </row>
    <row r="9" spans="1:7" s="459" customFormat="1" ht="70.5" customHeight="1">
      <c r="A9" s="1094" t="s">
        <v>3972</v>
      </c>
      <c r="B9" s="1097"/>
      <c r="C9" s="1097"/>
      <c r="D9" s="1097"/>
      <c r="E9" s="1097"/>
      <c r="F9" s="1097"/>
      <c r="G9" s="1097"/>
    </row>
    <row r="10" spans="1:7" s="459" customFormat="1" ht="70.5" customHeight="1">
      <c r="A10" s="1094" t="s">
        <v>3973</v>
      </c>
      <c r="B10" s="1097"/>
      <c r="C10" s="1097"/>
      <c r="D10" s="1097"/>
      <c r="E10" s="1097"/>
      <c r="F10" s="1097"/>
      <c r="G10" s="1097"/>
    </row>
    <row r="11" spans="1:7" s="459" customFormat="1" ht="70.5" customHeight="1">
      <c r="A11" s="1094" t="s">
        <v>3974</v>
      </c>
      <c r="B11" s="1097"/>
      <c r="C11" s="1097"/>
      <c r="D11" s="1097"/>
      <c r="E11" s="1097"/>
      <c r="F11" s="1097"/>
      <c r="G11" s="1097"/>
    </row>
    <row r="12" spans="1:7" s="459" customFormat="1" ht="70.5" customHeight="1">
      <c r="A12" s="1094" t="s">
        <v>3975</v>
      </c>
      <c r="B12" s="1097"/>
      <c r="C12" s="1097"/>
      <c r="D12" s="1097"/>
      <c r="E12" s="1097"/>
      <c r="F12" s="1097"/>
      <c r="G12" s="1097"/>
    </row>
    <row r="13" spans="1:7" s="459" customFormat="1" ht="84.75" customHeight="1">
      <c r="A13" s="1094" t="s">
        <v>3976</v>
      </c>
      <c r="B13" s="1097"/>
      <c r="C13" s="1097"/>
      <c r="D13" s="1097"/>
      <c r="E13" s="1097"/>
      <c r="F13" s="1097"/>
      <c r="G13" s="1097"/>
    </row>
    <row r="14" spans="1:7" s="459" customFormat="1" ht="48" customHeight="1">
      <c r="A14" s="1098" t="s">
        <v>501</v>
      </c>
      <c r="B14" s="2531"/>
      <c r="C14" s="2532"/>
      <c r="D14" s="2532"/>
      <c r="E14" s="2532"/>
      <c r="F14" s="2532"/>
      <c r="G14" s="2533"/>
    </row>
  </sheetData>
  <sheetProtection formatCells="0"/>
  <mergeCells count="2">
    <mergeCell ref="A1:G1"/>
    <mergeCell ref="B14:G14"/>
  </mergeCells>
  <phoneticPr fontId="136"/>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3977</v>
      </c>
    </row>
    <row r="2" spans="1:7" ht="16.5" customHeight="1">
      <c r="A2" s="2395" t="s">
        <v>101</v>
      </c>
      <c r="B2" s="2395"/>
      <c r="C2" s="2395"/>
      <c r="D2" s="2395"/>
      <c r="E2" s="2395"/>
      <c r="F2" s="2395"/>
      <c r="G2" s="2395"/>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58.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 customHeight="1">
      <c r="A8" s="1094" t="s">
        <v>3970</v>
      </c>
      <c r="B8" s="1097"/>
      <c r="C8" s="1097"/>
      <c r="D8" s="1097"/>
      <c r="E8" s="1097"/>
      <c r="F8" s="1097"/>
      <c r="G8" s="1097"/>
    </row>
    <row r="9" spans="1:7" s="459" customFormat="1" ht="67.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67.5" customHeight="1">
      <c r="A11" s="1094" t="s">
        <v>3973</v>
      </c>
      <c r="B11" s="1097"/>
      <c r="C11" s="1097"/>
      <c r="D11" s="1097"/>
      <c r="E11" s="1097"/>
      <c r="F11" s="1097"/>
      <c r="G11" s="1097"/>
    </row>
    <row r="12" spans="1:7" s="459" customFormat="1" ht="67.5" customHeight="1">
      <c r="A12" s="1094" t="s">
        <v>3974</v>
      </c>
      <c r="B12" s="1097"/>
      <c r="C12" s="1097"/>
      <c r="D12" s="1097"/>
      <c r="E12" s="1097"/>
      <c r="F12" s="1097"/>
      <c r="G12" s="1097"/>
    </row>
    <row r="13" spans="1:7" s="459" customFormat="1" ht="62.25" customHeight="1">
      <c r="A13" s="1094" t="s">
        <v>3975</v>
      </c>
      <c r="B13" s="1097"/>
      <c r="C13" s="1097"/>
      <c r="D13" s="1097"/>
      <c r="E13" s="1097"/>
      <c r="F13" s="1097"/>
      <c r="G13" s="1097"/>
    </row>
    <row r="14" spans="1:7" s="459" customFormat="1" ht="80.25" customHeight="1">
      <c r="A14" s="1094" t="s">
        <v>3976</v>
      </c>
      <c r="B14" s="1097"/>
      <c r="C14" s="1097"/>
      <c r="D14" s="1097"/>
      <c r="E14" s="1097"/>
      <c r="F14" s="1097"/>
      <c r="G14" s="1097"/>
    </row>
    <row r="15" spans="1:7" s="459" customFormat="1" ht="56.25" customHeight="1">
      <c r="A15" s="1094" t="s">
        <v>3978</v>
      </c>
      <c r="B15" s="1097"/>
      <c r="C15" s="1097"/>
      <c r="D15" s="1097"/>
      <c r="E15" s="1097"/>
      <c r="F15" s="1097"/>
      <c r="G15" s="1097"/>
    </row>
    <row r="16" spans="1:7" s="459" customFormat="1" ht="42" customHeight="1">
      <c r="A16" s="1100" t="s">
        <v>501</v>
      </c>
      <c r="B16" s="2531"/>
      <c r="C16" s="2532"/>
      <c r="D16" s="2532"/>
      <c r="E16" s="2532"/>
      <c r="F16" s="2532"/>
      <c r="G16" s="2533"/>
    </row>
  </sheetData>
  <mergeCells count="2">
    <mergeCell ref="A2:G2"/>
    <mergeCell ref="B16:G16"/>
  </mergeCells>
  <phoneticPr fontId="136"/>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77" t="s">
        <v>3531</v>
      </c>
      <c r="C11" s="2277"/>
      <c r="D11" s="2277"/>
      <c r="E11" s="2277"/>
      <c r="F11" s="2277"/>
      <c r="G11" s="2277"/>
    </row>
    <row r="12" spans="2:7" ht="18.75" customHeight="1">
      <c r="E12" s="220">
        <v>43887</v>
      </c>
      <c r="F12" s="20" t="s">
        <v>2629</v>
      </c>
      <c r="G12" s="20" t="s">
        <v>3527</v>
      </c>
    </row>
    <row r="13" spans="2:7" ht="18.75" customHeight="1">
      <c r="E13" s="220">
        <v>43934</v>
      </c>
      <c r="F13" s="20" t="s">
        <v>2629</v>
      </c>
      <c r="G13" s="20" t="s">
        <v>3528</v>
      </c>
    </row>
    <row r="14" spans="2:7" ht="18.75" customHeight="1">
      <c r="E14" s="220">
        <v>43936</v>
      </c>
      <c r="F14" s="20" t="s">
        <v>2629</v>
      </c>
      <c r="G14" s="20" t="s">
        <v>3529</v>
      </c>
    </row>
    <row r="15" spans="2:7" ht="18.75" customHeight="1">
      <c r="E15" s="220">
        <v>43942</v>
      </c>
      <c r="F15" s="20" t="s">
        <v>2764</v>
      </c>
      <c r="G15" s="20" t="s">
        <v>3530</v>
      </c>
    </row>
    <row r="16" spans="2:7" ht="18.75" customHeight="1">
      <c r="E16" s="220">
        <v>43949</v>
      </c>
      <c r="F16" s="20" t="s">
        <v>2629</v>
      </c>
      <c r="G16" s="20" t="s">
        <v>3532</v>
      </c>
    </row>
    <row r="17" spans="5:7" ht="18.75" customHeight="1">
      <c r="E17" s="220">
        <v>43951</v>
      </c>
      <c r="F17" s="20" t="s">
        <v>2629</v>
      </c>
      <c r="G17" s="20" t="s">
        <v>3580</v>
      </c>
    </row>
    <row r="18" spans="5:7" ht="18.75" customHeight="1">
      <c r="E18" s="220">
        <v>43963</v>
      </c>
      <c r="F18" s="20" t="s">
        <v>2629</v>
      </c>
      <c r="G18" s="20" t="s">
        <v>3582</v>
      </c>
    </row>
    <row r="19" spans="5:7" ht="18.75" customHeight="1">
      <c r="E19" s="220">
        <v>43965</v>
      </c>
      <c r="F19" s="20" t="s">
        <v>2629</v>
      </c>
      <c r="G19" s="20" t="s">
        <v>3583</v>
      </c>
    </row>
    <row r="20" spans="5:7" ht="18.75" customHeight="1">
      <c r="E20" s="220">
        <v>43969</v>
      </c>
      <c r="F20" s="20" t="s">
        <v>2629</v>
      </c>
      <c r="G20" s="20" t="s">
        <v>3584</v>
      </c>
    </row>
    <row r="21" spans="5:7" ht="18.75" customHeight="1">
      <c r="E21" s="220">
        <v>43971</v>
      </c>
      <c r="F21" s="20" t="s">
        <v>3587</v>
      </c>
      <c r="G21" s="20" t="s">
        <v>3588</v>
      </c>
    </row>
    <row r="22" spans="5:7" ht="18.75" customHeight="1">
      <c r="F22" s="20" t="s">
        <v>3589</v>
      </c>
      <c r="G22" s="20" t="s">
        <v>3590</v>
      </c>
    </row>
    <row r="23" spans="5:7" ht="18.75" customHeight="1">
      <c r="E23" s="220">
        <v>43972</v>
      </c>
      <c r="F23" s="20" t="s">
        <v>3587</v>
      </c>
      <c r="G23" s="20" t="s">
        <v>3591</v>
      </c>
    </row>
    <row r="24" spans="5:7" ht="18.75" customHeight="1">
      <c r="E24" s="220">
        <v>44011</v>
      </c>
      <c r="F24" s="20" t="s">
        <v>3589</v>
      </c>
      <c r="G24" s="20" t="s">
        <v>3685</v>
      </c>
    </row>
    <row r="25" spans="5:7" ht="18.75" customHeight="1">
      <c r="E25" s="220">
        <v>44012</v>
      </c>
      <c r="F25" s="20" t="s">
        <v>3589</v>
      </c>
      <c r="G25" s="20" t="s">
        <v>3692</v>
      </c>
    </row>
    <row r="26" spans="5:7" ht="18.75" customHeight="1">
      <c r="E26" s="220">
        <v>44015</v>
      </c>
      <c r="F26" s="20" t="s">
        <v>3589</v>
      </c>
      <c r="G26" s="20" t="s">
        <v>3693</v>
      </c>
    </row>
    <row r="27" spans="5:7" ht="18.75" customHeight="1">
      <c r="E27" s="220">
        <v>44018</v>
      </c>
      <c r="F27" s="20" t="s">
        <v>3589</v>
      </c>
      <c r="G27" s="20" t="s">
        <v>3714</v>
      </c>
    </row>
    <row r="28" spans="5:7" ht="18.75" customHeight="1">
      <c r="E28" s="220">
        <v>44025</v>
      </c>
      <c r="F28" s="20" t="s">
        <v>3589</v>
      </c>
      <c r="G28" s="20" t="s">
        <v>3715</v>
      </c>
    </row>
    <row r="29" spans="5:7" ht="18.75" customHeight="1">
      <c r="E29" s="220">
        <v>44026</v>
      </c>
      <c r="F29" s="20" t="s">
        <v>3717</v>
      </c>
      <c r="G29" s="20" t="s">
        <v>3718</v>
      </c>
    </row>
    <row r="30" spans="5:7" ht="18.75" customHeight="1">
      <c r="G30" s="20" t="s">
        <v>3719</v>
      </c>
    </row>
    <row r="31" spans="5:7" ht="18.75" customHeight="1">
      <c r="G31" s="20" t="s">
        <v>3720</v>
      </c>
    </row>
    <row r="32" spans="5:7" ht="18.75" customHeight="1">
      <c r="E32" s="220">
        <v>44064</v>
      </c>
      <c r="F32" s="20" t="s">
        <v>3589</v>
      </c>
      <c r="G32" s="20" t="s">
        <v>3721</v>
      </c>
    </row>
    <row r="33" spans="5:7" ht="18.75" customHeight="1">
      <c r="E33" s="220">
        <v>44103</v>
      </c>
      <c r="F33" s="20" t="s">
        <v>3589</v>
      </c>
      <c r="G33" s="20" t="s">
        <v>3724</v>
      </c>
    </row>
    <row r="34" spans="5:7" ht="18.75" customHeight="1">
      <c r="E34" s="220">
        <v>44104</v>
      </c>
      <c r="F34" s="20" t="s">
        <v>3717</v>
      </c>
      <c r="G34" s="20" t="s">
        <v>3727</v>
      </c>
    </row>
    <row r="35" spans="5:7" ht="18.75" customHeight="1">
      <c r="E35" s="220">
        <v>44105</v>
      </c>
      <c r="F35" s="20" t="s">
        <v>3589</v>
      </c>
      <c r="G35" s="20" t="s">
        <v>3749</v>
      </c>
    </row>
    <row r="36" spans="5:7" ht="18.75" customHeight="1">
      <c r="E36" s="220">
        <v>44134</v>
      </c>
      <c r="F36" s="20" t="s">
        <v>3587</v>
      </c>
      <c r="G36" s="20" t="s">
        <v>3751</v>
      </c>
    </row>
    <row r="37" spans="5:7" ht="18.75" customHeight="1">
      <c r="E37" s="220">
        <v>44175</v>
      </c>
      <c r="F37" s="20" t="s">
        <v>3824</v>
      </c>
      <c r="G37" s="20" t="s">
        <v>3825</v>
      </c>
    </row>
    <row r="38" spans="5:7" ht="18.75" customHeight="1">
      <c r="E38" s="220">
        <v>44182</v>
      </c>
      <c r="F38" s="20" t="s">
        <v>3824</v>
      </c>
      <c r="G38" s="20" t="s">
        <v>3948</v>
      </c>
    </row>
    <row r="39" spans="5:7" ht="18.75" customHeight="1">
      <c r="E39" s="220">
        <v>44183</v>
      </c>
      <c r="F39" s="20" t="s">
        <v>2764</v>
      </c>
      <c r="G39" s="20" t="s">
        <v>3949</v>
      </c>
    </row>
    <row r="40" spans="5:7" ht="18.75" customHeight="1">
      <c r="E40" s="220">
        <v>44189</v>
      </c>
      <c r="F40" s="20" t="s">
        <v>3589</v>
      </c>
      <c r="G40" s="20" t="s">
        <v>3950</v>
      </c>
    </row>
    <row r="41" spans="5:7" ht="18.75" customHeight="1">
      <c r="E41" s="220">
        <v>44190</v>
      </c>
      <c r="F41" s="20" t="s">
        <v>3824</v>
      </c>
      <c r="G41" s="20" t="s">
        <v>3958</v>
      </c>
    </row>
    <row r="42" spans="5:7" ht="18.75" customHeight="1">
      <c r="E42" s="220">
        <v>44203</v>
      </c>
      <c r="F42" s="20" t="s">
        <v>2764</v>
      </c>
      <c r="G42" s="20" t="s">
        <v>3959</v>
      </c>
    </row>
    <row r="43" spans="5:7" ht="18.75" customHeight="1">
      <c r="E43" s="220">
        <v>44225</v>
      </c>
      <c r="F43" s="20" t="s">
        <v>2629</v>
      </c>
      <c r="G43" s="20" t="s">
        <v>3985</v>
      </c>
    </row>
    <row r="44" spans="5:7" ht="18.75" customHeight="1">
      <c r="E44" s="220">
        <v>44236</v>
      </c>
      <c r="F44" s="20" t="s">
        <v>3589</v>
      </c>
      <c r="G44" s="20" t="s">
        <v>4092</v>
      </c>
    </row>
    <row r="45" spans="5:7" ht="18.75" customHeight="1">
      <c r="E45" s="220">
        <v>44237</v>
      </c>
      <c r="F45" s="20" t="s">
        <v>3589</v>
      </c>
      <c r="G45" s="20" t="s">
        <v>4108</v>
      </c>
    </row>
    <row r="46" spans="5:7" ht="18.75" customHeight="1">
      <c r="E46" s="220">
        <v>44239</v>
      </c>
      <c r="F46" s="20" t="s">
        <v>3589</v>
      </c>
      <c r="G46" s="20" t="s">
        <v>4110</v>
      </c>
    </row>
    <row r="47" spans="5:7" ht="18.75" customHeight="1">
      <c r="E47" s="220">
        <v>44242</v>
      </c>
      <c r="F47" s="20" t="s">
        <v>3589</v>
      </c>
      <c r="G47" s="20" t="s">
        <v>4109</v>
      </c>
    </row>
    <row r="48" spans="5:7" ht="18.75" customHeight="1">
      <c r="E48" s="220">
        <v>44249</v>
      </c>
      <c r="F48" s="20" t="s">
        <v>3589</v>
      </c>
      <c r="G48" s="20" t="s">
        <v>4111</v>
      </c>
    </row>
    <row r="49" spans="5:7" ht="18.75" customHeight="1">
      <c r="E49" s="220">
        <v>44260</v>
      </c>
      <c r="F49" s="20" t="s">
        <v>2764</v>
      </c>
      <c r="G49" s="20" t="s">
        <v>4112</v>
      </c>
    </row>
    <row r="50" spans="5:7" ht="18.75" customHeight="1">
      <c r="E50" s="220">
        <v>44316</v>
      </c>
      <c r="F50" s="20" t="s">
        <v>3589</v>
      </c>
      <c r="G50" s="20" t="s">
        <v>4130</v>
      </c>
    </row>
    <row r="51" spans="5:7" ht="18.75" customHeight="1">
      <c r="E51" s="220">
        <v>44326</v>
      </c>
      <c r="F51" s="20" t="s">
        <v>4435</v>
      </c>
      <c r="G51" s="20" t="s">
        <v>4436</v>
      </c>
    </row>
    <row r="52" spans="5:7" ht="18.75" customHeight="1">
      <c r="E52" s="220">
        <v>44327</v>
      </c>
      <c r="F52" s="20" t="s">
        <v>4435</v>
      </c>
      <c r="G52" s="20" t="s">
        <v>4438</v>
      </c>
    </row>
    <row r="53" spans="5:7" ht="18.75" customHeight="1">
      <c r="E53" s="220">
        <v>44328</v>
      </c>
      <c r="F53" s="20" t="s">
        <v>4435</v>
      </c>
      <c r="G53" s="20" t="s">
        <v>4439</v>
      </c>
    </row>
    <row r="54" spans="5:7" ht="18.75" customHeight="1">
      <c r="E54" s="220">
        <v>44329</v>
      </c>
      <c r="F54" s="20" t="s">
        <v>4435</v>
      </c>
      <c r="G54" s="20" t="s">
        <v>4439</v>
      </c>
    </row>
    <row r="55" spans="5:7" ht="18.75" customHeight="1">
      <c r="E55" s="220">
        <v>44333</v>
      </c>
      <c r="F55" s="20" t="s">
        <v>4435</v>
      </c>
      <c r="G55" s="20" t="s">
        <v>4476</v>
      </c>
    </row>
    <row r="56" spans="5:7" ht="18.75" customHeight="1">
      <c r="E56" s="220">
        <v>44365</v>
      </c>
      <c r="F56" s="20" t="s">
        <v>3589</v>
      </c>
      <c r="G56" s="20" t="s">
        <v>4494</v>
      </c>
    </row>
    <row r="57" spans="5:7" ht="18.75" customHeight="1">
      <c r="E57" s="220">
        <v>44440</v>
      </c>
      <c r="F57" s="20" t="s">
        <v>2629</v>
      </c>
      <c r="G57" s="20" t="s">
        <v>4495</v>
      </c>
    </row>
    <row r="58" spans="5:7" ht="18.75" customHeight="1">
      <c r="E58" s="220">
        <v>44461</v>
      </c>
      <c r="F58" s="20" t="s">
        <v>3589</v>
      </c>
      <c r="G58" s="20" t="s">
        <v>4524</v>
      </c>
    </row>
    <row r="59" spans="5:7" ht="18.75" customHeight="1">
      <c r="E59" s="220">
        <v>44469</v>
      </c>
      <c r="F59" s="20" t="s">
        <v>3589</v>
      </c>
      <c r="G59" s="20" t="s">
        <v>4525</v>
      </c>
    </row>
    <row r="60" spans="5:7" ht="18.75" customHeight="1">
      <c r="E60" s="220">
        <v>44504</v>
      </c>
      <c r="F60" s="20" t="s">
        <v>3589</v>
      </c>
      <c r="G60" s="20" t="s">
        <v>4527</v>
      </c>
    </row>
    <row r="61" spans="5:7" ht="18.75" customHeight="1">
      <c r="E61" s="220">
        <v>44510</v>
      </c>
      <c r="F61" s="20" t="s">
        <v>3589</v>
      </c>
      <c r="G61" s="20" t="s">
        <v>4528</v>
      </c>
    </row>
    <row r="62" spans="5:7" ht="18.75" customHeight="1">
      <c r="E62" s="220">
        <v>44574</v>
      </c>
      <c r="F62" s="20" t="s">
        <v>3589</v>
      </c>
      <c r="G62" s="20" t="s">
        <v>4539</v>
      </c>
    </row>
    <row r="63" spans="5:7" ht="18.75" customHeight="1">
      <c r="E63" s="220">
        <v>44580</v>
      </c>
      <c r="F63" s="20" t="s">
        <v>2764</v>
      </c>
      <c r="G63" s="20" t="s">
        <v>4542</v>
      </c>
    </row>
    <row r="64" spans="5:7" ht="18.75" customHeight="1">
      <c r="E64" s="220">
        <v>44596</v>
      </c>
      <c r="F64" s="20" t="s">
        <v>3589</v>
      </c>
      <c r="G64" s="20" t="s">
        <v>4543</v>
      </c>
    </row>
    <row r="65" spans="5:7" ht="18.75" customHeight="1">
      <c r="E65" s="220">
        <v>44609</v>
      </c>
      <c r="F65" s="20" t="s">
        <v>2629</v>
      </c>
      <c r="G65" s="20" t="s">
        <v>4756</v>
      </c>
    </row>
    <row r="66" spans="5:7" ht="18.75" customHeight="1">
      <c r="E66" s="220">
        <v>44610</v>
      </c>
      <c r="F66" s="20" t="s">
        <v>2629</v>
      </c>
      <c r="G66" s="20" t="s">
        <v>4757</v>
      </c>
    </row>
    <row r="67" spans="5:7" ht="18.75" customHeight="1">
      <c r="E67" s="220">
        <v>44617</v>
      </c>
      <c r="F67" s="20" t="s">
        <v>2629</v>
      </c>
      <c r="G67" s="20" t="s">
        <v>4763</v>
      </c>
    </row>
    <row r="68" spans="5:7" ht="18.75" customHeight="1">
      <c r="E68" s="220">
        <v>44628</v>
      </c>
      <c r="F68" s="20" t="s">
        <v>3589</v>
      </c>
      <c r="G68" s="20" t="s">
        <v>4766</v>
      </c>
    </row>
    <row r="70" spans="5:7" ht="18.75" customHeight="1">
      <c r="E70" s="220">
        <v>44635</v>
      </c>
      <c r="F70" s="20" t="s">
        <v>2764</v>
      </c>
      <c r="G70" s="20" t="s">
        <v>4804</v>
      </c>
    </row>
    <row r="71" spans="5:7" ht="18.75" customHeight="1">
      <c r="E71" s="220">
        <v>44635</v>
      </c>
      <c r="F71" s="20" t="s">
        <v>3589</v>
      </c>
      <c r="G71" s="20" t="s">
        <v>4808</v>
      </c>
    </row>
    <row r="72" spans="5:7" ht="18.75" customHeight="1">
      <c r="E72" s="220">
        <v>44637</v>
      </c>
      <c r="F72" s="20" t="s">
        <v>3589</v>
      </c>
      <c r="G72" s="20" t="s">
        <v>4809</v>
      </c>
    </row>
    <row r="73" spans="5:7" ht="18.75" customHeight="1">
      <c r="E73" s="220">
        <v>44638</v>
      </c>
      <c r="F73" s="20" t="s">
        <v>3589</v>
      </c>
      <c r="G73" s="20" t="s">
        <v>4810</v>
      </c>
    </row>
    <row r="74" spans="5:7" ht="18.75" customHeight="1">
      <c r="E74" s="220">
        <v>44643</v>
      </c>
      <c r="F74" s="20" t="s">
        <v>4435</v>
      </c>
      <c r="G74" s="20" t="s">
        <v>4853</v>
      </c>
    </row>
    <row r="75" spans="5:7" ht="18.75" customHeight="1">
      <c r="E75" s="220">
        <v>44648</v>
      </c>
      <c r="F75" s="20" t="s">
        <v>2764</v>
      </c>
      <c r="G75" s="20" t="s">
        <v>4112</v>
      </c>
    </row>
    <row r="76" spans="5:7" ht="18.75" customHeight="1">
      <c r="E76" s="220">
        <v>44649</v>
      </c>
      <c r="F76" s="20" t="s">
        <v>2764</v>
      </c>
      <c r="G76" s="20" t="s">
        <v>4911</v>
      </c>
    </row>
    <row r="77" spans="5:7" ht="18.75" customHeight="1">
      <c r="E77" s="220">
        <v>44670</v>
      </c>
      <c r="F77" s="20" t="s">
        <v>3589</v>
      </c>
      <c r="G77" s="20" t="s">
        <v>4914</v>
      </c>
    </row>
    <row r="78" spans="5:7" ht="18.75" customHeight="1">
      <c r="E78" s="220">
        <v>44699</v>
      </c>
      <c r="F78" s="20" t="s">
        <v>2629</v>
      </c>
      <c r="G78" s="20" t="s">
        <v>5022</v>
      </c>
    </row>
    <row r="79" spans="5:7" ht="18.75" customHeight="1">
      <c r="E79" s="220">
        <v>44708</v>
      </c>
      <c r="F79" s="20" t="s">
        <v>3589</v>
      </c>
      <c r="G79" s="20" t="s">
        <v>5026</v>
      </c>
    </row>
    <row r="80" spans="5:7" ht="18.75" customHeight="1">
      <c r="E80" s="220">
        <v>44743</v>
      </c>
      <c r="F80" s="20" t="s">
        <v>2764</v>
      </c>
      <c r="G80" s="20" t="s">
        <v>5029</v>
      </c>
    </row>
    <row r="81" spans="5:7" ht="18.75" customHeight="1">
      <c r="E81" s="220">
        <v>44812</v>
      </c>
      <c r="F81" s="20" t="s">
        <v>3589</v>
      </c>
      <c r="G81" s="20" t="s">
        <v>5099</v>
      </c>
    </row>
    <row r="82" spans="5:7" ht="18.75" customHeight="1">
      <c r="E82" s="220">
        <v>44840</v>
      </c>
      <c r="F82" s="20" t="s">
        <v>4435</v>
      </c>
      <c r="G82" s="20" t="s">
        <v>5103</v>
      </c>
    </row>
    <row r="83" spans="5:7" ht="18.75" customHeight="1">
      <c r="G83" s="20" t="s">
        <v>5104</v>
      </c>
    </row>
    <row r="84" spans="5:7" ht="18.75" customHeight="1">
      <c r="G84" s="20" t="s">
        <v>5105</v>
      </c>
    </row>
    <row r="86" spans="5:7" ht="18.75" customHeight="1">
      <c r="E86" s="220">
        <v>44852</v>
      </c>
      <c r="F86" s="20" t="s">
        <v>2764</v>
      </c>
      <c r="G86" s="20" t="s">
        <v>5107</v>
      </c>
    </row>
    <row r="87" spans="5:7" ht="18.75" customHeight="1">
      <c r="E87" s="220">
        <v>44902</v>
      </c>
      <c r="F87" s="20" t="s">
        <v>3589</v>
      </c>
      <c r="G87" s="20" t="s">
        <v>5851</v>
      </c>
    </row>
    <row r="88" spans="5:7" ht="18.75" customHeight="1">
      <c r="E88" s="220">
        <v>44903</v>
      </c>
      <c r="F88" s="20" t="s">
        <v>3589</v>
      </c>
      <c r="G88" s="20" t="s">
        <v>5876</v>
      </c>
    </row>
    <row r="89" spans="5:7" ht="18.75" customHeight="1">
      <c r="E89" s="220">
        <v>44908</v>
      </c>
      <c r="F89" s="20" t="s">
        <v>3589</v>
      </c>
      <c r="G89" s="20" t="s">
        <v>5888</v>
      </c>
    </row>
    <row r="90" spans="5:7" ht="18.75" customHeight="1">
      <c r="E90" s="220">
        <v>44914</v>
      </c>
      <c r="F90" s="20" t="s">
        <v>3589</v>
      </c>
      <c r="G90" s="20" t="s">
        <v>5890</v>
      </c>
    </row>
    <row r="91" spans="5:7" ht="18.75" customHeight="1">
      <c r="E91" s="220">
        <v>44916</v>
      </c>
      <c r="F91" s="20" t="s">
        <v>3589</v>
      </c>
      <c r="G91" s="20" t="s">
        <v>5921</v>
      </c>
    </row>
    <row r="92" spans="5:7" ht="18.75" customHeight="1">
      <c r="E92" s="220">
        <v>44918</v>
      </c>
      <c r="F92" s="20" t="s">
        <v>2629</v>
      </c>
      <c r="G92" s="20" t="s">
        <v>5922</v>
      </c>
    </row>
    <row r="93" spans="5:7" ht="18.75" customHeight="1">
      <c r="E93" s="220">
        <v>44967</v>
      </c>
      <c r="F93" s="20" t="s">
        <v>2629</v>
      </c>
      <c r="G93" s="20" t="s">
        <v>5923</v>
      </c>
    </row>
    <row r="94" spans="5:7" ht="18.75" customHeight="1">
      <c r="E94" s="220">
        <v>44979</v>
      </c>
      <c r="F94" s="20" t="s">
        <v>3717</v>
      </c>
      <c r="G94" s="20" t="s">
        <v>5958</v>
      </c>
    </row>
    <row r="95" spans="5:7" ht="18.75" customHeight="1">
      <c r="E95" s="220">
        <v>44995</v>
      </c>
      <c r="F95" s="20" t="s">
        <v>3589</v>
      </c>
      <c r="G95" s="20" t="s">
        <v>5960</v>
      </c>
    </row>
    <row r="96" spans="5:7" ht="18.75" customHeight="1">
      <c r="E96" s="220">
        <v>45001</v>
      </c>
      <c r="F96" s="20" t="s">
        <v>2629</v>
      </c>
      <c r="G96" s="20" t="s">
        <v>5987</v>
      </c>
    </row>
    <row r="97" spans="5:7" ht="18.75" customHeight="1">
      <c r="E97" s="220">
        <v>45001</v>
      </c>
      <c r="F97" s="20" t="s">
        <v>3589</v>
      </c>
      <c r="G97" s="20" t="s">
        <v>5989</v>
      </c>
    </row>
    <row r="98" spans="5:7" ht="18.75" customHeight="1">
      <c r="E98" s="220">
        <v>45002</v>
      </c>
      <c r="F98" s="20" t="s">
        <v>6011</v>
      </c>
      <c r="G98" s="20" t="s">
        <v>6012</v>
      </c>
    </row>
    <row r="99" spans="5:7" ht="18.75" customHeight="1">
      <c r="E99" s="220">
        <v>45063</v>
      </c>
      <c r="F99" s="20" t="s">
        <v>3589</v>
      </c>
      <c r="G99" s="20" t="s">
        <v>6019</v>
      </c>
    </row>
    <row r="100" spans="5:7" ht="18.75" customHeight="1">
      <c r="E100" s="220">
        <v>45110</v>
      </c>
      <c r="F100" s="20" t="s">
        <v>6011</v>
      </c>
      <c r="G100" s="20" t="s">
        <v>6021</v>
      </c>
    </row>
    <row r="101" spans="5:7" ht="18.75" customHeight="1">
      <c r="E101" s="220">
        <v>45113</v>
      </c>
      <c r="F101" s="20" t="s">
        <v>6011</v>
      </c>
      <c r="G101" s="20" t="s">
        <v>6022</v>
      </c>
    </row>
    <row r="102" spans="5:7" ht="18.75" customHeight="1">
      <c r="E102" s="220">
        <v>45120</v>
      </c>
      <c r="F102" s="20" t="s">
        <v>6011</v>
      </c>
      <c r="G102" s="20" t="s">
        <v>6028</v>
      </c>
    </row>
    <row r="103" spans="5:7" ht="18.75" customHeight="1">
      <c r="E103" s="220">
        <v>45126</v>
      </c>
      <c r="F103" s="20" t="s">
        <v>6011</v>
      </c>
      <c r="G103" s="20" t="s">
        <v>4108</v>
      </c>
    </row>
    <row r="104" spans="5:7" ht="18.75" customHeight="1">
      <c r="E104" s="220">
        <v>45133</v>
      </c>
      <c r="F104" s="20" t="s">
        <v>6029</v>
      </c>
      <c r="G104" s="20" t="s">
        <v>6030</v>
      </c>
    </row>
  </sheetData>
  <mergeCells count="1">
    <mergeCell ref="B11:G11"/>
  </mergeCells>
  <phoneticPr fontId="136"/>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68" customWidth="1"/>
    <col min="2" max="2" width="10.25" style="368" customWidth="1"/>
    <col min="3" max="4" width="12" style="368" customWidth="1"/>
    <col min="5" max="5" width="14" style="368" customWidth="1"/>
    <col min="6" max="6" width="12.125" style="368" customWidth="1"/>
    <col min="7" max="7" width="14.5" style="368" customWidth="1"/>
    <col min="8" max="8" width="9" style="368" customWidth="1"/>
    <col min="9" max="16384" width="9" style="368"/>
  </cols>
  <sheetData>
    <row r="1" spans="1:7" ht="14.25" customHeight="1">
      <c r="G1" s="1099" t="s">
        <v>3979</v>
      </c>
    </row>
    <row r="2" spans="1:7" ht="16.5" customHeight="1">
      <c r="A2" s="2395" t="s">
        <v>101</v>
      </c>
      <c r="B2" s="2395"/>
      <c r="C2" s="2395"/>
      <c r="D2" s="2395"/>
      <c r="E2" s="2395"/>
      <c r="F2" s="2395"/>
      <c r="G2" s="2395"/>
    </row>
    <row r="3" spans="1:7" ht="17.25" customHeight="1">
      <c r="A3" s="368" t="s">
        <v>3960</v>
      </c>
    </row>
    <row r="4" spans="1:7" s="1096" customFormat="1" ht="51.75" customHeight="1">
      <c r="A4" s="1094"/>
      <c r="B4" s="1095" t="s">
        <v>3961</v>
      </c>
      <c r="C4" s="1095" t="s">
        <v>3962</v>
      </c>
      <c r="D4" s="1095" t="s">
        <v>3963</v>
      </c>
      <c r="E4" s="1095" t="s">
        <v>3964</v>
      </c>
      <c r="F4" s="1095" t="s">
        <v>3965</v>
      </c>
      <c r="G4" s="1095" t="s">
        <v>3966</v>
      </c>
    </row>
    <row r="5" spans="1:7" s="459" customFormat="1" ht="63.75" customHeight="1">
      <c r="A5" s="1094" t="s">
        <v>3967</v>
      </c>
      <c r="B5" s="1097"/>
      <c r="C5" s="1097"/>
      <c r="D5" s="1097"/>
      <c r="E5" s="1097"/>
      <c r="F5" s="1097"/>
      <c r="G5" s="1097"/>
    </row>
    <row r="6" spans="1:7" s="459" customFormat="1" ht="70.5" customHeight="1">
      <c r="A6" s="1094" t="s">
        <v>3968</v>
      </c>
      <c r="B6" s="1097"/>
      <c r="C6" s="1097"/>
      <c r="D6" s="1097"/>
      <c r="E6" s="1097"/>
      <c r="F6" s="1097"/>
      <c r="G6" s="1097"/>
    </row>
    <row r="7" spans="1:7" s="459" customFormat="1" ht="66.75" customHeight="1">
      <c r="A7" s="1094" t="s">
        <v>3969</v>
      </c>
      <c r="B7" s="1097"/>
      <c r="C7" s="1097"/>
      <c r="D7" s="1097"/>
      <c r="E7" s="1097"/>
      <c r="F7" s="1097"/>
      <c r="G7" s="1097"/>
    </row>
    <row r="8" spans="1:7" s="459" customFormat="1" ht="63.75" customHeight="1">
      <c r="A8" s="1094" t="s">
        <v>3970</v>
      </c>
      <c r="B8" s="1097"/>
      <c r="C8" s="1097"/>
      <c r="D8" s="1097"/>
      <c r="E8" s="1097"/>
      <c r="F8" s="1097"/>
      <c r="G8" s="1097"/>
    </row>
    <row r="9" spans="1:7" s="459" customFormat="1" ht="73.5" customHeight="1">
      <c r="A9" s="1094" t="s">
        <v>3971</v>
      </c>
      <c r="B9" s="1097"/>
      <c r="C9" s="1097"/>
      <c r="D9" s="1097"/>
      <c r="E9" s="1097"/>
      <c r="F9" s="1097"/>
      <c r="G9" s="1097"/>
    </row>
    <row r="10" spans="1:7" s="459" customFormat="1" ht="70.5" customHeight="1">
      <c r="A10" s="1094" t="s">
        <v>3972</v>
      </c>
      <c r="B10" s="1097"/>
      <c r="C10" s="1097"/>
      <c r="D10" s="1097"/>
      <c r="E10" s="1097"/>
      <c r="F10" s="1097"/>
      <c r="G10" s="1097"/>
    </row>
    <row r="11" spans="1:7" s="459" customFormat="1" ht="73.5" customHeight="1">
      <c r="A11" s="1094" t="s">
        <v>3973</v>
      </c>
      <c r="B11" s="1097"/>
      <c r="C11" s="1097"/>
      <c r="D11" s="1097"/>
      <c r="E11" s="1097"/>
      <c r="F11" s="1097"/>
      <c r="G11" s="1097"/>
    </row>
    <row r="12" spans="1:7" s="459" customFormat="1" ht="73.5" customHeight="1">
      <c r="A12" s="1094" t="s">
        <v>3974</v>
      </c>
      <c r="B12" s="1097"/>
      <c r="C12" s="1097"/>
      <c r="D12" s="1097"/>
      <c r="E12" s="1097"/>
      <c r="F12" s="1097"/>
      <c r="G12" s="1097"/>
    </row>
    <row r="13" spans="1:7" s="459" customFormat="1" ht="72.75" customHeight="1">
      <c r="A13" s="1094" t="s">
        <v>3975</v>
      </c>
      <c r="B13" s="1097"/>
      <c r="C13" s="1097"/>
      <c r="D13" s="1097"/>
      <c r="E13" s="1097"/>
      <c r="F13" s="1097"/>
      <c r="G13" s="1097"/>
    </row>
    <row r="14" spans="1:7" s="459" customFormat="1" ht="81.75" customHeight="1">
      <c r="A14" s="1094" t="s">
        <v>3976</v>
      </c>
      <c r="B14" s="1097"/>
      <c r="C14" s="1097"/>
      <c r="D14" s="1097"/>
      <c r="E14" s="1097"/>
      <c r="F14" s="1097"/>
      <c r="G14" s="1097"/>
    </row>
    <row r="15" spans="1:7" s="459" customFormat="1" ht="54" customHeight="1">
      <c r="A15" s="1098" t="s">
        <v>501</v>
      </c>
      <c r="B15" s="2531"/>
      <c r="C15" s="2532"/>
      <c r="D15" s="2532"/>
      <c r="E15" s="2532"/>
      <c r="F15" s="2532"/>
      <c r="G15" s="2533"/>
    </row>
  </sheetData>
  <mergeCells count="2">
    <mergeCell ref="A2:G2"/>
    <mergeCell ref="B15:G15"/>
  </mergeCells>
  <phoneticPr fontId="136"/>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52" customWidth="1"/>
    <col min="39" max="39" width="9" style="1152" customWidth="1"/>
    <col min="40" max="16384" width="9" style="1152"/>
  </cols>
  <sheetData>
    <row r="1" spans="1:22" ht="18.75" customHeight="1">
      <c r="A1" s="2557" t="s">
        <v>4091</v>
      </c>
      <c r="B1" s="2557"/>
      <c r="C1" s="2557"/>
      <c r="D1" s="2557"/>
      <c r="E1" s="2557"/>
      <c r="F1" s="2557"/>
      <c r="G1" s="2557"/>
      <c r="H1" s="2557"/>
      <c r="I1" s="2557"/>
      <c r="J1" s="2557"/>
      <c r="K1" s="2557"/>
      <c r="L1" s="2557"/>
      <c r="M1" s="2557"/>
      <c r="N1" s="2557"/>
      <c r="O1" s="2557"/>
      <c r="P1" s="2557"/>
      <c r="Q1" s="2557"/>
      <c r="R1" s="2557"/>
      <c r="S1" s="2557"/>
      <c r="T1" s="2557"/>
      <c r="U1" s="2557"/>
      <c r="V1" s="2557"/>
    </row>
    <row r="2" spans="1:22" ht="18.75" customHeight="1">
      <c r="A2" s="2557"/>
      <c r="B2" s="2557"/>
      <c r="C2" s="2557"/>
      <c r="D2" s="2557"/>
      <c r="E2" s="2557"/>
      <c r="F2" s="2557"/>
      <c r="G2" s="2557"/>
      <c r="H2" s="2557"/>
      <c r="I2" s="2557"/>
      <c r="J2" s="2557"/>
      <c r="K2" s="2557"/>
      <c r="L2" s="2557"/>
      <c r="M2" s="2557"/>
      <c r="N2" s="2557"/>
      <c r="O2" s="2557"/>
      <c r="P2" s="2557"/>
      <c r="Q2" s="2557"/>
      <c r="R2" s="2557"/>
      <c r="S2" s="2557"/>
      <c r="T2" s="2557"/>
      <c r="U2" s="2557"/>
      <c r="V2" s="2557"/>
    </row>
    <row r="3" spans="1:22" ht="18.75" customHeight="1">
      <c r="A3" s="1153"/>
      <c r="B3" s="1153"/>
      <c r="C3" s="1153"/>
      <c r="L3" s="1153"/>
      <c r="O3" s="2561"/>
      <c r="P3" s="2562"/>
      <c r="Q3" s="2562"/>
      <c r="R3" s="1192" t="s">
        <v>477</v>
      </c>
      <c r="S3" s="1206"/>
      <c r="T3" s="1192" t="s">
        <v>5</v>
      </c>
      <c r="U3" s="1206"/>
      <c r="V3" s="1192" t="s">
        <v>478</v>
      </c>
    </row>
    <row r="4" spans="1:22" ht="18.75" customHeight="1">
      <c r="A4" s="1153" t="s">
        <v>3654</v>
      </c>
      <c r="B4" s="1153"/>
      <c r="C4" s="1153"/>
      <c r="D4" s="1153"/>
      <c r="E4" s="1153"/>
      <c r="F4" s="1153"/>
      <c r="G4" s="1153"/>
      <c r="H4" s="1153"/>
      <c r="I4" s="1153"/>
      <c r="J4" s="1153"/>
      <c r="K4" s="1153"/>
      <c r="L4" s="1153"/>
      <c r="M4" s="1153"/>
      <c r="N4" s="1153"/>
      <c r="O4" s="1153"/>
      <c r="P4" s="1153"/>
      <c r="Q4" s="1153"/>
      <c r="R4" s="1153"/>
      <c r="S4" s="1153"/>
      <c r="T4" s="1153"/>
      <c r="U4" s="1153"/>
      <c r="V4" s="1153"/>
    </row>
    <row r="5" spans="1:22" ht="12" customHeight="1">
      <c r="A5" s="1153"/>
      <c r="B5" s="1153"/>
      <c r="C5" s="1153"/>
      <c r="D5" s="1153"/>
      <c r="E5" s="1153"/>
      <c r="F5" s="1153"/>
      <c r="G5" s="1153"/>
      <c r="H5" s="1153"/>
      <c r="I5" s="1153"/>
      <c r="J5" s="1153"/>
      <c r="K5" s="1153"/>
      <c r="L5" s="1153"/>
      <c r="M5" s="1153"/>
      <c r="N5" s="1153"/>
      <c r="O5" s="1153"/>
      <c r="P5" s="1153"/>
      <c r="Q5" s="1153"/>
      <c r="R5" s="1153"/>
      <c r="S5" s="1153"/>
      <c r="T5" s="1153"/>
      <c r="U5" s="1153"/>
      <c r="V5" s="1153"/>
    </row>
    <row r="6" spans="1:22" ht="12" customHeight="1">
      <c r="A6" s="1153"/>
      <c r="B6" s="1153"/>
      <c r="C6" s="1153"/>
      <c r="D6" s="1153"/>
      <c r="E6" s="1153"/>
      <c r="F6" s="1153"/>
      <c r="G6" s="1153"/>
      <c r="H6" s="1153"/>
      <c r="I6" s="1153"/>
      <c r="J6" s="1153"/>
      <c r="K6" s="1153"/>
      <c r="L6" s="1153"/>
      <c r="M6" s="1153"/>
      <c r="N6" s="1153"/>
      <c r="O6" s="1153"/>
      <c r="P6" s="1153"/>
      <c r="Q6" s="1153"/>
      <c r="R6" s="1153"/>
      <c r="S6" s="1153"/>
      <c r="T6" s="1153"/>
      <c r="U6" s="1153"/>
      <c r="V6" s="1153"/>
    </row>
    <row r="7" spans="1:22" ht="18.75" customHeight="1">
      <c r="A7" s="1153" t="s">
        <v>4093</v>
      </c>
      <c r="B7" s="1153"/>
      <c r="C7" s="1153"/>
      <c r="D7" s="1153"/>
      <c r="E7" s="1153"/>
      <c r="F7" s="1153"/>
      <c r="G7" s="1153"/>
      <c r="H7" s="1153"/>
      <c r="I7" s="1153"/>
      <c r="J7" s="1153"/>
      <c r="K7" s="1153"/>
      <c r="L7" s="1153"/>
      <c r="M7" s="1153"/>
      <c r="N7" s="1153"/>
      <c r="O7" s="1153"/>
      <c r="P7" s="1153"/>
      <c r="Q7" s="1153"/>
      <c r="R7" s="1153"/>
      <c r="S7" s="1153"/>
      <c r="T7" s="1153"/>
      <c r="U7" s="1153"/>
      <c r="V7" s="1153"/>
    </row>
    <row r="8" spans="1:22" ht="18.75" customHeight="1">
      <c r="A8" s="1153" t="s">
        <v>4094</v>
      </c>
      <c r="B8" s="1153"/>
      <c r="C8" s="1153"/>
      <c r="D8" s="1153"/>
      <c r="E8" s="1153"/>
      <c r="F8" s="1153"/>
      <c r="G8" s="1153"/>
      <c r="H8" s="1153"/>
      <c r="I8" s="1153"/>
      <c r="J8" s="1153"/>
      <c r="K8" s="1153"/>
      <c r="L8" s="1153"/>
      <c r="M8" s="1153"/>
      <c r="N8" s="1153"/>
      <c r="O8" s="1153"/>
      <c r="P8" s="1153"/>
      <c r="Q8" s="1153"/>
      <c r="R8" s="1153"/>
      <c r="S8" s="1153"/>
      <c r="T8" s="1153"/>
      <c r="U8" s="1153"/>
      <c r="V8" s="1153"/>
    </row>
    <row r="9" spans="1:22" ht="18.75" customHeight="1">
      <c r="A9" s="1153"/>
      <c r="B9" s="1153"/>
      <c r="C9" s="1153"/>
      <c r="D9" s="1153"/>
      <c r="E9" s="1153"/>
      <c r="F9" s="1153"/>
      <c r="G9" s="1153"/>
      <c r="H9" s="1153"/>
      <c r="I9" s="1153"/>
      <c r="J9" s="1153"/>
      <c r="K9" s="1153"/>
      <c r="L9" s="1153"/>
      <c r="M9" s="1153"/>
      <c r="N9" s="1153"/>
      <c r="O9" s="1153"/>
      <c r="P9" s="1153"/>
      <c r="Q9" s="1153"/>
      <c r="R9" s="1153"/>
      <c r="S9" s="1153"/>
      <c r="T9" s="1153"/>
      <c r="U9" s="1153"/>
      <c r="V9" s="1153"/>
    </row>
    <row r="10" spans="1:22" ht="18.75" customHeight="1">
      <c r="A10" s="1153"/>
      <c r="B10" s="1153"/>
      <c r="C10" s="1153"/>
      <c r="D10" s="1153"/>
      <c r="E10" s="1153"/>
      <c r="F10" s="1153"/>
      <c r="G10" s="2558" t="s">
        <v>509</v>
      </c>
      <c r="H10" s="2558"/>
      <c r="I10" s="1154" t="s">
        <v>19</v>
      </c>
      <c r="J10" s="1154"/>
      <c r="K10" s="2559" t="str">
        <f>cst_wskakunin_owner1__address</f>
        <v/>
      </c>
      <c r="L10" s="2559"/>
      <c r="M10" s="2559"/>
      <c r="N10" s="2559"/>
      <c r="O10" s="2559"/>
      <c r="P10" s="2559"/>
      <c r="Q10" s="2559"/>
      <c r="R10" s="2559"/>
      <c r="S10" s="2559"/>
      <c r="T10" s="2559"/>
      <c r="U10" s="2559"/>
      <c r="V10" s="2559"/>
    </row>
    <row r="11" spans="1:22" ht="18.75" customHeight="1">
      <c r="A11" s="1153"/>
      <c r="B11" s="1153"/>
      <c r="C11" s="1153"/>
      <c r="D11" s="1153"/>
      <c r="E11" s="1153"/>
      <c r="F11" s="1153"/>
      <c r="G11" s="2558"/>
      <c r="H11" s="2558"/>
      <c r="I11" s="1155" t="s">
        <v>4</v>
      </c>
      <c r="J11" s="1155"/>
      <c r="K11" s="2560" t="str">
        <f>cst_wskakunin_owner1__space3</f>
        <v/>
      </c>
      <c r="L11" s="2560"/>
      <c r="M11" s="2560"/>
      <c r="N11" s="2560"/>
      <c r="O11" s="2560"/>
      <c r="P11" s="2560"/>
      <c r="Q11" s="2560"/>
      <c r="R11" s="2560"/>
      <c r="S11" s="2560"/>
      <c r="T11" s="2560"/>
      <c r="U11" s="2560"/>
      <c r="V11" s="2560"/>
    </row>
    <row r="12" spans="1:22" ht="18.75" customHeight="1">
      <c r="A12" s="1153"/>
      <c r="B12" s="1153"/>
      <c r="C12" s="1153"/>
      <c r="D12" s="1153"/>
      <c r="E12" s="1153"/>
      <c r="F12" s="1153"/>
      <c r="G12" s="1153"/>
      <c r="H12" s="1153"/>
      <c r="I12" s="1153"/>
      <c r="J12" s="1153"/>
      <c r="K12" s="2560"/>
      <c r="L12" s="2560"/>
      <c r="M12" s="2560"/>
      <c r="N12" s="2560"/>
      <c r="O12" s="2560"/>
      <c r="P12" s="2560"/>
      <c r="Q12" s="2560"/>
      <c r="R12" s="2560"/>
      <c r="S12" s="2560"/>
      <c r="T12" s="2560"/>
      <c r="U12" s="2560"/>
      <c r="V12" s="2560"/>
    </row>
    <row r="13" spans="1:22" ht="18.75" customHeight="1">
      <c r="A13" s="1153"/>
      <c r="B13" s="1153"/>
      <c r="C13" s="1153"/>
      <c r="D13" s="1153"/>
      <c r="E13" s="1153"/>
      <c r="F13" s="1153"/>
      <c r="G13" s="1153"/>
      <c r="H13" s="1153"/>
      <c r="I13" s="1153"/>
      <c r="J13" s="1153"/>
      <c r="K13" s="1153"/>
      <c r="L13" s="1153"/>
      <c r="M13" s="1153"/>
      <c r="N13" s="1156"/>
      <c r="O13" s="1156"/>
      <c r="P13" s="1156"/>
      <c r="Q13" s="1156"/>
      <c r="R13" s="1156"/>
      <c r="S13" s="1156"/>
      <c r="T13" s="1156"/>
      <c r="U13" s="1156"/>
      <c r="V13" s="1156"/>
    </row>
    <row r="14" spans="1:22" ht="18.75" customHeight="1">
      <c r="A14" s="1153"/>
      <c r="B14" s="1153"/>
      <c r="C14" s="1153"/>
      <c r="D14" s="1153"/>
      <c r="E14" s="1153"/>
      <c r="F14" s="1153"/>
      <c r="G14" s="1153"/>
      <c r="H14" s="1153"/>
      <c r="I14" s="1153"/>
      <c r="J14" s="1153"/>
      <c r="K14" s="1153" t="s">
        <v>0</v>
      </c>
      <c r="L14" s="1153"/>
      <c r="M14" s="1153"/>
      <c r="N14" s="1153"/>
      <c r="O14" s="1153"/>
      <c r="P14" s="1153"/>
      <c r="Q14" s="1153"/>
      <c r="R14" s="1153"/>
      <c r="S14" s="1153"/>
      <c r="T14" s="1153"/>
      <c r="U14" s="1153"/>
      <c r="V14" s="1153"/>
    </row>
    <row r="15" spans="1:22" ht="18.75" customHeight="1">
      <c r="A15" s="1153"/>
      <c r="B15" s="1153"/>
      <c r="C15" s="1153"/>
      <c r="D15" s="1153"/>
      <c r="E15" s="1153"/>
      <c r="F15" s="1153"/>
      <c r="G15" s="1153"/>
      <c r="H15" s="1153"/>
      <c r="I15" s="1153"/>
      <c r="J15" s="1153"/>
      <c r="K15" s="1153"/>
      <c r="L15" s="1153"/>
      <c r="M15" s="1153"/>
      <c r="N15" s="1153"/>
      <c r="O15" s="1153"/>
      <c r="P15" s="1153"/>
      <c r="Q15" s="1153"/>
      <c r="R15" s="1153"/>
      <c r="S15" s="1153"/>
      <c r="T15" s="1153"/>
      <c r="U15" s="1153"/>
      <c r="V15" s="1153"/>
    </row>
    <row r="16" spans="1:22" ht="18.75" customHeight="1">
      <c r="A16" s="1157" t="s">
        <v>4095</v>
      </c>
      <c r="B16" s="1158"/>
      <c r="C16" s="1158"/>
      <c r="D16" s="1158"/>
      <c r="E16" s="1158"/>
      <c r="F16" s="1158"/>
      <c r="G16" s="1158"/>
      <c r="H16" s="1159"/>
      <c r="I16" s="2554" t="str">
        <f>cst_shinsei_HIKIUKE_DATE</f>
        <v/>
      </c>
      <c r="J16" s="2555"/>
      <c r="K16" s="2555"/>
      <c r="L16" s="2555"/>
      <c r="M16" s="2555"/>
      <c r="N16" s="2555"/>
      <c r="O16" s="2555"/>
      <c r="P16" s="2555"/>
      <c r="Q16" s="2555"/>
      <c r="R16" s="2555"/>
      <c r="S16" s="2555"/>
      <c r="T16" s="2555"/>
      <c r="U16" s="2555"/>
      <c r="V16" s="2556"/>
    </row>
    <row r="17" spans="1:22" ht="18.75" customHeight="1">
      <c r="A17" s="1160" t="s">
        <v>4096</v>
      </c>
      <c r="B17" s="1161"/>
      <c r="C17" s="1161"/>
      <c r="D17" s="1161"/>
      <c r="E17" s="1161"/>
      <c r="F17" s="1161"/>
      <c r="G17" s="1161"/>
      <c r="H17" s="1162"/>
      <c r="I17" s="2545" t="str">
        <f>cst_shinsei_UKETUKE_NO</f>
        <v/>
      </c>
      <c r="J17" s="2546"/>
      <c r="K17" s="2546"/>
      <c r="L17" s="2546"/>
      <c r="M17" s="2546"/>
      <c r="N17" s="2546"/>
      <c r="O17" s="2546"/>
      <c r="P17" s="2546"/>
      <c r="Q17" s="2546"/>
      <c r="R17" s="2546"/>
      <c r="S17" s="2546"/>
      <c r="T17" s="2546"/>
      <c r="U17" s="2546"/>
      <c r="V17" s="2547"/>
    </row>
    <row r="18" spans="1:22" ht="18.75" customHeight="1">
      <c r="A18" s="1163" t="s">
        <v>4097</v>
      </c>
      <c r="B18" s="1153"/>
      <c r="C18" s="1153"/>
      <c r="D18" s="1153"/>
      <c r="E18" s="1153"/>
      <c r="F18" s="1153"/>
      <c r="G18" s="1153"/>
      <c r="H18" s="1164"/>
      <c r="I18" s="2548"/>
      <c r="J18" s="2549"/>
      <c r="K18" s="2549"/>
      <c r="L18" s="2549"/>
      <c r="M18" s="2549"/>
      <c r="N18" s="2549"/>
      <c r="O18" s="2549"/>
      <c r="P18" s="2549"/>
      <c r="Q18" s="2549"/>
      <c r="R18" s="2549"/>
      <c r="S18" s="2549"/>
      <c r="T18" s="2549"/>
      <c r="U18" s="2549"/>
      <c r="V18" s="2550"/>
    </row>
    <row r="19" spans="1:22" ht="18.75" customHeight="1">
      <c r="A19" s="1160" t="s">
        <v>4098</v>
      </c>
      <c r="B19" s="1161"/>
      <c r="C19" s="1161"/>
      <c r="D19" s="1161"/>
      <c r="E19" s="1161"/>
      <c r="F19" s="1161"/>
      <c r="G19" s="1161"/>
      <c r="H19" s="1162"/>
      <c r="I19" s="2551" t="str">
        <f>cst_wskakunin_BUILD_NAME</f>
        <v>eigyouテスト</v>
      </c>
      <c r="J19" s="2552"/>
      <c r="K19" s="2552"/>
      <c r="L19" s="2552"/>
      <c r="M19" s="2552"/>
      <c r="N19" s="2552"/>
      <c r="O19" s="2552"/>
      <c r="P19" s="2552"/>
      <c r="Q19" s="2552"/>
      <c r="R19" s="2552"/>
      <c r="S19" s="2552"/>
      <c r="T19" s="2552"/>
      <c r="U19" s="2552"/>
      <c r="V19" s="2553"/>
    </row>
    <row r="20" spans="1:22" ht="18.75" customHeight="1">
      <c r="A20" s="1163" t="s">
        <v>4099</v>
      </c>
      <c r="B20" s="1153"/>
      <c r="C20" s="1153"/>
      <c r="D20" s="1153"/>
      <c r="E20" s="1153"/>
      <c r="F20" s="1153"/>
      <c r="G20" s="1153"/>
      <c r="H20" s="1164"/>
      <c r="I20" s="2551" t="str">
        <f>cst_wskakunin_BUILD__address</f>
        <v>埼玉県さいたま市浦和区仲町</v>
      </c>
      <c r="J20" s="2552"/>
      <c r="K20" s="2552"/>
      <c r="L20" s="2552"/>
      <c r="M20" s="2552"/>
      <c r="N20" s="2552"/>
      <c r="O20" s="2552"/>
      <c r="P20" s="2552"/>
      <c r="Q20" s="2552"/>
      <c r="R20" s="2552"/>
      <c r="S20" s="2552"/>
      <c r="T20" s="2552"/>
      <c r="U20" s="2552"/>
      <c r="V20" s="2553"/>
    </row>
    <row r="21" spans="1:22" ht="18.75" customHeight="1">
      <c r="A21" s="1160" t="s">
        <v>4100</v>
      </c>
      <c r="B21" s="1161"/>
      <c r="C21" s="1161"/>
      <c r="D21" s="1161"/>
      <c r="E21" s="1161"/>
      <c r="F21" s="1161"/>
      <c r="G21" s="1161"/>
      <c r="H21" s="1162"/>
      <c r="I21" s="2548"/>
      <c r="J21" s="2549"/>
      <c r="K21" s="2549"/>
      <c r="L21" s="2549"/>
      <c r="M21" s="2549"/>
      <c r="N21" s="2549"/>
      <c r="O21" s="2549"/>
      <c r="P21" s="2549"/>
      <c r="Q21" s="2549"/>
      <c r="R21" s="2549"/>
      <c r="S21" s="2549"/>
      <c r="T21" s="2549"/>
      <c r="U21" s="2549"/>
      <c r="V21" s="2550"/>
    </row>
    <row r="22" spans="1:22" ht="18.75" customHeight="1">
      <c r="A22" s="1163" t="s">
        <v>4101</v>
      </c>
      <c r="B22" s="1153"/>
      <c r="C22" s="1153"/>
      <c r="D22" s="1153"/>
      <c r="E22" s="1153"/>
      <c r="F22" s="1153"/>
      <c r="G22" s="1153"/>
      <c r="H22" s="1164"/>
      <c r="I22" s="2534"/>
      <c r="J22" s="2535"/>
      <c r="K22" s="2535"/>
      <c r="L22" s="2535"/>
      <c r="M22" s="2535"/>
      <c r="N22" s="2535"/>
      <c r="O22" s="2535"/>
      <c r="P22" s="2535"/>
      <c r="Q22" s="2535"/>
      <c r="R22" s="2535"/>
      <c r="S22" s="2535"/>
      <c r="T22" s="2535"/>
      <c r="U22" s="2535"/>
      <c r="V22" s="2536"/>
    </row>
    <row r="23" spans="1:22" ht="18.75" customHeight="1">
      <c r="A23" s="1163"/>
      <c r="B23" s="1153"/>
      <c r="C23" s="1153"/>
      <c r="D23" s="1153"/>
      <c r="E23" s="1153"/>
      <c r="F23" s="1153"/>
      <c r="G23" s="1153"/>
      <c r="H23" s="1164"/>
      <c r="I23" s="2537"/>
      <c r="J23" s="2538"/>
      <c r="K23" s="2538"/>
      <c r="L23" s="2538"/>
      <c r="M23" s="2538"/>
      <c r="N23" s="2538"/>
      <c r="O23" s="2538"/>
      <c r="P23" s="2538"/>
      <c r="Q23" s="2538"/>
      <c r="R23" s="2538"/>
      <c r="S23" s="2538"/>
      <c r="T23" s="2538"/>
      <c r="U23" s="2538"/>
      <c r="V23" s="2539"/>
    </row>
    <row r="24" spans="1:22" ht="18.75" customHeight="1">
      <c r="A24" s="1163"/>
      <c r="B24" s="1153"/>
      <c r="C24" s="1153"/>
      <c r="D24" s="1153"/>
      <c r="E24" s="1153"/>
      <c r="F24" s="1153"/>
      <c r="G24" s="1153"/>
      <c r="H24" s="1164"/>
      <c r="I24" s="2537"/>
      <c r="J24" s="2538"/>
      <c r="K24" s="2538"/>
      <c r="L24" s="2538"/>
      <c r="M24" s="2538"/>
      <c r="N24" s="2538"/>
      <c r="O24" s="2538"/>
      <c r="P24" s="2538"/>
      <c r="Q24" s="2538"/>
      <c r="R24" s="2538"/>
      <c r="S24" s="2538"/>
      <c r="T24" s="2538"/>
      <c r="U24" s="2538"/>
      <c r="V24" s="2539"/>
    </row>
    <row r="25" spans="1:22" ht="18.75" customHeight="1">
      <c r="A25" s="1163"/>
      <c r="B25" s="1153"/>
      <c r="C25" s="1153"/>
      <c r="D25" s="1153"/>
      <c r="E25" s="1153"/>
      <c r="F25" s="1153"/>
      <c r="G25" s="1153"/>
      <c r="H25" s="1164"/>
      <c r="I25" s="2537"/>
      <c r="J25" s="2538"/>
      <c r="K25" s="2538"/>
      <c r="L25" s="2538"/>
      <c r="M25" s="2538"/>
      <c r="N25" s="2538"/>
      <c r="O25" s="2538"/>
      <c r="P25" s="2538"/>
      <c r="Q25" s="2538"/>
      <c r="R25" s="2538"/>
      <c r="S25" s="2538"/>
      <c r="T25" s="2538"/>
      <c r="U25" s="2538"/>
      <c r="V25" s="2539"/>
    </row>
    <row r="26" spans="1:22" ht="18.75" customHeight="1">
      <c r="A26" s="1163"/>
      <c r="B26" s="1153"/>
      <c r="C26" s="1153"/>
      <c r="D26" s="1153"/>
      <c r="E26" s="1153"/>
      <c r="F26" s="1153"/>
      <c r="G26" s="1153"/>
      <c r="H26" s="1164"/>
      <c r="I26" s="2537"/>
      <c r="J26" s="2538"/>
      <c r="K26" s="2538"/>
      <c r="L26" s="2538"/>
      <c r="M26" s="2538"/>
      <c r="N26" s="2538"/>
      <c r="O26" s="2538"/>
      <c r="P26" s="2538"/>
      <c r="Q26" s="2538"/>
      <c r="R26" s="2538"/>
      <c r="S26" s="2538"/>
      <c r="T26" s="2538"/>
      <c r="U26" s="2538"/>
      <c r="V26" s="2539"/>
    </row>
    <row r="27" spans="1:22" ht="18.75" customHeight="1">
      <c r="A27" s="1163"/>
      <c r="B27" s="1153"/>
      <c r="C27" s="1153"/>
      <c r="D27" s="1153"/>
      <c r="E27" s="1153"/>
      <c r="F27" s="1153"/>
      <c r="G27" s="1153"/>
      <c r="H27" s="1164"/>
      <c r="I27" s="2540"/>
      <c r="J27" s="2541"/>
      <c r="K27" s="2541"/>
      <c r="L27" s="2541"/>
      <c r="M27" s="2541"/>
      <c r="N27" s="2541"/>
      <c r="O27" s="2541"/>
      <c r="P27" s="2541"/>
      <c r="Q27" s="2541"/>
      <c r="R27" s="2541"/>
      <c r="S27" s="2541"/>
      <c r="T27" s="2541"/>
      <c r="U27" s="2541"/>
      <c r="V27" s="2542"/>
    </row>
    <row r="28" spans="1:22" ht="18.75" customHeight="1">
      <c r="A28" s="1157" t="s">
        <v>4102</v>
      </c>
      <c r="B28" s="1158"/>
      <c r="C28" s="1158"/>
      <c r="D28" s="1158"/>
      <c r="E28" s="1158"/>
      <c r="F28" s="1158"/>
      <c r="G28" s="1158"/>
      <c r="H28" s="1159"/>
      <c r="I28" s="2534"/>
      <c r="J28" s="2535"/>
      <c r="K28" s="2535"/>
      <c r="L28" s="2535"/>
      <c r="M28" s="2535"/>
      <c r="N28" s="2535"/>
      <c r="O28" s="2535"/>
      <c r="P28" s="2535"/>
      <c r="Q28" s="2535"/>
      <c r="R28" s="2535"/>
      <c r="S28" s="2535"/>
      <c r="T28" s="2535"/>
      <c r="U28" s="2535"/>
      <c r="V28" s="2536"/>
    </row>
    <row r="29" spans="1:22" ht="18.75" customHeight="1">
      <c r="A29" s="1163"/>
      <c r="B29" s="1153"/>
      <c r="C29" s="1153"/>
      <c r="D29" s="1153"/>
      <c r="E29" s="1153"/>
      <c r="F29" s="1153"/>
      <c r="G29" s="1153"/>
      <c r="H29" s="1164"/>
      <c r="I29" s="2537"/>
      <c r="J29" s="2538"/>
      <c r="K29" s="2538"/>
      <c r="L29" s="2538"/>
      <c r="M29" s="2538"/>
      <c r="N29" s="2538"/>
      <c r="O29" s="2538"/>
      <c r="P29" s="2538"/>
      <c r="Q29" s="2538"/>
      <c r="R29" s="2538"/>
      <c r="S29" s="2538"/>
      <c r="T29" s="2538"/>
      <c r="U29" s="2538"/>
      <c r="V29" s="2539"/>
    </row>
    <row r="30" spans="1:22" ht="18.75" customHeight="1">
      <c r="A30" s="1163"/>
      <c r="B30" s="1153"/>
      <c r="C30" s="1153"/>
      <c r="D30" s="1153"/>
      <c r="E30" s="1153"/>
      <c r="F30" s="1153"/>
      <c r="G30" s="1153"/>
      <c r="H30" s="1164"/>
      <c r="I30" s="2537"/>
      <c r="J30" s="2538"/>
      <c r="K30" s="2538"/>
      <c r="L30" s="2538"/>
      <c r="M30" s="2538"/>
      <c r="N30" s="2538"/>
      <c r="O30" s="2538"/>
      <c r="P30" s="2538"/>
      <c r="Q30" s="2538"/>
      <c r="R30" s="2538"/>
      <c r="S30" s="2538"/>
      <c r="T30" s="2538"/>
      <c r="U30" s="2538"/>
      <c r="V30" s="2539"/>
    </row>
    <row r="31" spans="1:22" ht="18.75" customHeight="1">
      <c r="A31" s="1163"/>
      <c r="B31" s="1153"/>
      <c r="C31" s="1153"/>
      <c r="D31" s="1153"/>
      <c r="E31" s="1153"/>
      <c r="F31" s="1153"/>
      <c r="G31" s="1153"/>
      <c r="H31" s="1164"/>
      <c r="I31" s="2537"/>
      <c r="J31" s="2538"/>
      <c r="K31" s="2538"/>
      <c r="L31" s="2538"/>
      <c r="M31" s="2538"/>
      <c r="N31" s="2538"/>
      <c r="O31" s="2538"/>
      <c r="P31" s="2538"/>
      <c r="Q31" s="2538"/>
      <c r="R31" s="2538"/>
      <c r="S31" s="2538"/>
      <c r="T31" s="2538"/>
      <c r="U31" s="2538"/>
      <c r="V31" s="2539"/>
    </row>
    <row r="32" spans="1:22" ht="18.75" customHeight="1">
      <c r="A32" s="1163"/>
      <c r="B32" s="1153"/>
      <c r="C32" s="1153"/>
      <c r="D32" s="1153"/>
      <c r="E32" s="1153"/>
      <c r="F32" s="1153"/>
      <c r="G32" s="1153"/>
      <c r="H32" s="1164"/>
      <c r="I32" s="2537"/>
      <c r="J32" s="2538"/>
      <c r="K32" s="2538"/>
      <c r="L32" s="2538"/>
      <c r="M32" s="2538"/>
      <c r="N32" s="2538"/>
      <c r="O32" s="2538"/>
      <c r="P32" s="2538"/>
      <c r="Q32" s="2538"/>
      <c r="R32" s="2538"/>
      <c r="S32" s="2538"/>
      <c r="T32" s="2538"/>
      <c r="U32" s="2538"/>
      <c r="V32" s="2539"/>
    </row>
    <row r="33" spans="1:22" ht="18.75" customHeight="1">
      <c r="A33" s="1165"/>
      <c r="B33" s="1166"/>
      <c r="C33" s="1166"/>
      <c r="D33" s="1166"/>
      <c r="E33" s="1166"/>
      <c r="F33" s="1166"/>
      <c r="G33" s="1166"/>
      <c r="H33" s="1167"/>
      <c r="I33" s="2540"/>
      <c r="J33" s="2541"/>
      <c r="K33" s="2541"/>
      <c r="L33" s="2541"/>
      <c r="M33" s="2541"/>
      <c r="N33" s="2541"/>
      <c r="O33" s="2541"/>
      <c r="P33" s="2541"/>
      <c r="Q33" s="2541"/>
      <c r="R33" s="2541"/>
      <c r="S33" s="2541"/>
      <c r="T33" s="2541"/>
      <c r="U33" s="2541"/>
      <c r="V33" s="2542"/>
    </row>
    <row r="34" spans="1:22" s="1168" customFormat="1" ht="18.75" customHeight="1">
      <c r="A34" s="2543" t="s">
        <v>4103</v>
      </c>
      <c r="B34" s="2543"/>
      <c r="C34" s="2543"/>
      <c r="D34" s="2543"/>
      <c r="E34" s="2543"/>
      <c r="F34" s="2543"/>
      <c r="G34" s="2543"/>
      <c r="H34" s="2543"/>
      <c r="I34" s="2543"/>
      <c r="J34" s="2543"/>
      <c r="K34" s="2543"/>
      <c r="L34" s="2543"/>
      <c r="M34" s="2543"/>
      <c r="N34" s="2543"/>
      <c r="O34" s="2543"/>
      <c r="P34" s="2543"/>
      <c r="Q34" s="2543"/>
      <c r="R34" s="2543"/>
      <c r="S34" s="2543"/>
      <c r="T34" s="2543"/>
      <c r="U34" s="2543"/>
      <c r="V34" s="2543"/>
    </row>
    <row r="35" spans="1:22" ht="18.75" customHeight="1">
      <c r="A35" s="1153"/>
      <c r="B35" s="1153"/>
      <c r="C35" s="1153"/>
      <c r="D35" s="1153"/>
      <c r="E35" s="1153"/>
      <c r="F35" s="1153"/>
      <c r="G35" s="1153"/>
      <c r="H35" s="1153"/>
      <c r="I35" s="1153"/>
      <c r="J35" s="1153"/>
      <c r="K35" s="1153"/>
      <c r="L35" s="1153"/>
      <c r="M35" s="1153"/>
      <c r="N35" s="1153"/>
      <c r="O35" s="1153"/>
      <c r="P35" s="1153"/>
      <c r="Q35" s="1153"/>
      <c r="R35" s="1153"/>
      <c r="S35" s="1153"/>
      <c r="T35" s="1153"/>
      <c r="U35" s="1153"/>
      <c r="V35" s="1153"/>
    </row>
    <row r="36" spans="1:22" ht="18.75" customHeight="1">
      <c r="A36" s="1169" t="s">
        <v>3034</v>
      </c>
      <c r="B36" s="1153"/>
      <c r="C36" s="1153"/>
      <c r="D36" s="1153"/>
      <c r="E36" s="1153"/>
      <c r="F36" s="1153"/>
      <c r="G36" s="1153"/>
      <c r="H36" s="1153"/>
      <c r="I36" s="1153"/>
      <c r="J36" s="1153"/>
      <c r="K36" s="1153"/>
      <c r="L36" s="1153"/>
      <c r="M36" s="1153"/>
      <c r="N36" s="1153"/>
      <c r="O36" s="1153"/>
      <c r="P36" s="1153"/>
      <c r="Q36" s="1153"/>
      <c r="R36" s="1153"/>
      <c r="S36" s="1153"/>
      <c r="T36" s="1153"/>
      <c r="U36" s="1153"/>
      <c r="V36" s="1153"/>
    </row>
    <row r="37" spans="1:22" ht="18.75" customHeight="1">
      <c r="A37" s="1170" t="s">
        <v>3035</v>
      </c>
      <c r="B37" s="1171"/>
      <c r="C37" s="1171"/>
      <c r="D37" s="1171"/>
      <c r="E37" s="1171"/>
      <c r="F37" s="1171"/>
      <c r="G37" s="1171"/>
      <c r="H37" s="1171"/>
      <c r="I37" s="1171"/>
      <c r="J37" s="1171"/>
      <c r="K37" s="1172"/>
      <c r="L37" s="1170" t="s">
        <v>3036</v>
      </c>
      <c r="M37" s="1171"/>
      <c r="N37" s="1171"/>
      <c r="O37" s="1171"/>
      <c r="P37" s="1158"/>
      <c r="Q37" s="1173" t="s">
        <v>139</v>
      </c>
      <c r="R37" s="1171" t="s">
        <v>3037</v>
      </c>
      <c r="S37" s="1158"/>
      <c r="T37" s="1173" t="s">
        <v>139</v>
      </c>
      <c r="U37" s="1171" t="s">
        <v>243</v>
      </c>
      <c r="V37" s="1172"/>
    </row>
    <row r="38" spans="1:22" ht="18.75" customHeight="1">
      <c r="A38" s="1174"/>
      <c r="B38" s="1175"/>
      <c r="C38" s="1175"/>
      <c r="D38" s="1175"/>
      <c r="E38" s="1175"/>
      <c r="F38" s="1175"/>
      <c r="G38" s="1175"/>
      <c r="H38" s="1175"/>
      <c r="I38" s="1175"/>
      <c r="J38" s="1175"/>
      <c r="K38" s="1176"/>
      <c r="L38" s="1177"/>
      <c r="M38" s="1178"/>
      <c r="N38" s="1178"/>
      <c r="O38" s="1178"/>
      <c r="P38" s="1179" t="s">
        <v>523</v>
      </c>
      <c r="Q38" s="1178"/>
      <c r="R38" s="1178"/>
      <c r="S38" s="1178"/>
      <c r="T38" s="1178"/>
      <c r="U38" s="1178"/>
      <c r="V38" s="1180"/>
    </row>
    <row r="39" spans="1:22" ht="18.75" customHeight="1">
      <c r="A39" s="1174"/>
      <c r="B39" s="1175"/>
      <c r="C39" s="1175"/>
      <c r="D39" s="1175"/>
      <c r="E39" s="1175"/>
      <c r="F39" s="1175"/>
      <c r="G39" s="1175"/>
      <c r="H39" s="1175"/>
      <c r="I39" s="1175"/>
      <c r="J39" s="1175"/>
      <c r="K39" s="1176"/>
      <c r="L39" s="1170" t="s">
        <v>3038</v>
      </c>
      <c r="M39" s="1171"/>
      <c r="N39" s="1171"/>
      <c r="O39" s="1171"/>
      <c r="P39" s="1171"/>
      <c r="Q39" s="1173" t="s">
        <v>139</v>
      </c>
      <c r="R39" s="1171" t="s">
        <v>3037</v>
      </c>
      <c r="S39" s="1158"/>
      <c r="T39" s="1173" t="s">
        <v>139</v>
      </c>
      <c r="U39" s="1171" t="s">
        <v>243</v>
      </c>
      <c r="V39" s="1172"/>
    </row>
    <row r="40" spans="1:22" ht="18.75" customHeight="1">
      <c r="A40" s="1174"/>
      <c r="B40" s="1175"/>
      <c r="C40" s="1175"/>
      <c r="D40" s="1175"/>
      <c r="E40" s="1175"/>
      <c r="F40" s="1175"/>
      <c r="G40" s="1175"/>
      <c r="H40" s="1175"/>
      <c r="I40" s="1175"/>
      <c r="J40" s="1175"/>
      <c r="K40" s="1176"/>
      <c r="L40" s="1181" t="s">
        <v>3039</v>
      </c>
      <c r="M40" s="1175"/>
      <c r="N40" s="1175"/>
      <c r="O40" s="1175"/>
      <c r="P40" s="1182"/>
      <c r="Q40" s="1182"/>
      <c r="R40" s="1182" t="s">
        <v>114</v>
      </c>
      <c r="S40" s="1182" t="s">
        <v>523</v>
      </c>
      <c r="T40" s="1182"/>
      <c r="U40" s="1182"/>
      <c r="V40" s="1183" t="s">
        <v>114</v>
      </c>
    </row>
    <row r="41" spans="1:22" ht="18.75" customHeight="1">
      <c r="A41" s="1174"/>
      <c r="B41" s="1175"/>
      <c r="C41" s="1175"/>
      <c r="D41" s="1175"/>
      <c r="E41" s="1175"/>
      <c r="F41" s="1175"/>
      <c r="G41" s="1175"/>
      <c r="H41" s="1175"/>
      <c r="I41" s="1175"/>
      <c r="J41" s="1175"/>
      <c r="K41" s="1176"/>
      <c r="L41" s="1181" t="s">
        <v>3040</v>
      </c>
      <c r="M41" s="1175"/>
      <c r="N41" s="1175"/>
      <c r="O41" s="1175"/>
      <c r="P41" s="1182"/>
      <c r="Q41" s="1182"/>
      <c r="R41" s="1182" t="s">
        <v>114</v>
      </c>
      <c r="S41" s="1182" t="s">
        <v>523</v>
      </c>
      <c r="T41" s="1182"/>
      <c r="U41" s="1182"/>
      <c r="V41" s="1183" t="s">
        <v>114</v>
      </c>
    </row>
    <row r="42" spans="1:22" ht="18.75" customHeight="1">
      <c r="A42" s="1174"/>
      <c r="B42" s="1175"/>
      <c r="C42" s="1175"/>
      <c r="D42" s="1175"/>
      <c r="E42" s="1175"/>
      <c r="F42" s="1175"/>
      <c r="G42" s="1175"/>
      <c r="H42" s="1175"/>
      <c r="I42" s="1175"/>
      <c r="J42" s="1175"/>
      <c r="K42" s="1176"/>
      <c r="L42" s="1184" t="s">
        <v>3041</v>
      </c>
      <c r="M42" s="1178"/>
      <c r="N42" s="1178"/>
      <c r="O42" s="1178"/>
      <c r="P42" s="1179"/>
      <c r="Q42" s="1179"/>
      <c r="R42" s="1179" t="s">
        <v>114</v>
      </c>
      <c r="S42" s="1179" t="s">
        <v>523</v>
      </c>
      <c r="T42" s="1179"/>
      <c r="U42" s="1179"/>
      <c r="V42" s="1185" t="s">
        <v>114</v>
      </c>
    </row>
    <row r="43" spans="1:22" ht="18.75" customHeight="1">
      <c r="A43" s="1174"/>
      <c r="B43" s="1175"/>
      <c r="C43" s="1175"/>
      <c r="D43" s="1175"/>
      <c r="E43" s="1175"/>
      <c r="F43" s="1175"/>
      <c r="G43" s="1175"/>
      <c r="H43" s="1175"/>
      <c r="I43" s="1175"/>
      <c r="J43" s="1175"/>
      <c r="K43" s="1176"/>
      <c r="L43" s="1174" t="s">
        <v>3042</v>
      </c>
      <c r="M43" s="1175"/>
      <c r="N43" s="1175"/>
      <c r="O43" s="1175"/>
      <c r="P43" s="1175"/>
      <c r="Q43" s="1173" t="s">
        <v>139</v>
      </c>
      <c r="R43" s="1171" t="s">
        <v>3037</v>
      </c>
      <c r="S43" s="1158"/>
      <c r="T43" s="1173" t="s">
        <v>139</v>
      </c>
      <c r="U43" s="1171" t="s">
        <v>243</v>
      </c>
      <c r="V43" s="1176"/>
    </row>
    <row r="44" spans="1:22" ht="18.75" customHeight="1">
      <c r="A44" s="1174"/>
      <c r="B44" s="1175"/>
      <c r="C44" s="1175"/>
      <c r="D44" s="1175"/>
      <c r="E44" s="1175"/>
      <c r="F44" s="1175"/>
      <c r="G44" s="1175"/>
      <c r="H44" s="1175"/>
      <c r="I44" s="1175"/>
      <c r="J44" s="1175"/>
      <c r="K44" s="1176"/>
      <c r="L44" s="1177"/>
      <c r="M44" s="1178"/>
      <c r="N44" s="1178"/>
      <c r="O44" s="1179" t="s">
        <v>3043</v>
      </c>
      <c r="P44" s="1179" t="s">
        <v>523</v>
      </c>
      <c r="Q44" s="2544"/>
      <c r="R44" s="2544"/>
      <c r="S44" s="1179" t="s">
        <v>3043</v>
      </c>
      <c r="T44" s="1178"/>
      <c r="U44" s="1178"/>
      <c r="V44" s="1180"/>
    </row>
    <row r="45" spans="1:22" ht="18.75" customHeight="1">
      <c r="A45" s="1174"/>
      <c r="B45" s="1175"/>
      <c r="C45" s="1175"/>
      <c r="D45" s="1175"/>
      <c r="E45" s="1175"/>
      <c r="F45" s="1175"/>
      <c r="G45" s="1175"/>
      <c r="H45" s="1175"/>
      <c r="I45" s="1175"/>
      <c r="J45" s="1175"/>
      <c r="K45" s="1176"/>
      <c r="L45" s="1175" t="s">
        <v>8</v>
      </c>
      <c r="M45" s="1175"/>
      <c r="N45" s="1175"/>
      <c r="O45" s="1175"/>
      <c r="P45" s="1175"/>
      <c r="Q45" s="1173" t="s">
        <v>139</v>
      </c>
      <c r="R45" s="1171" t="s">
        <v>3037</v>
      </c>
      <c r="S45" s="1158"/>
      <c r="T45" s="1173" t="s">
        <v>139</v>
      </c>
      <c r="U45" s="1171" t="s">
        <v>243</v>
      </c>
      <c r="V45" s="1176"/>
    </row>
    <row r="46" spans="1:22" ht="18.75" customHeight="1">
      <c r="A46" s="1177"/>
      <c r="B46" s="1178"/>
      <c r="C46" s="1178"/>
      <c r="D46" s="1178"/>
      <c r="E46" s="1178"/>
      <c r="F46" s="1178"/>
      <c r="G46" s="1178"/>
      <c r="H46" s="1178"/>
      <c r="I46" s="1178"/>
      <c r="J46" s="1178"/>
      <c r="K46" s="1180"/>
      <c r="L46" s="1177"/>
      <c r="M46" s="1178"/>
      <c r="N46" s="1178"/>
      <c r="O46" s="1178"/>
      <c r="P46" s="1179" t="s">
        <v>523</v>
      </c>
      <c r="Q46" s="1178"/>
      <c r="R46" s="1178"/>
      <c r="S46" s="1178"/>
      <c r="T46" s="1178"/>
      <c r="U46" s="1178"/>
      <c r="V46" s="1180"/>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6"/>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49" customWidth="1"/>
    <col min="2" max="31" width="2.875" style="1849" customWidth="1"/>
    <col min="32" max="32" width="3.125" style="1849" customWidth="1"/>
    <col min="33" max="33" width="9" style="1849" customWidth="1"/>
    <col min="34" max="16384" width="9" style="1849"/>
  </cols>
  <sheetData>
    <row r="1" spans="1:42" ht="15" customHeight="1">
      <c r="A1" s="1847" t="s">
        <v>5155</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row>
    <row r="2" spans="1:42" ht="12.75" customHeight="1">
      <c r="A2" s="1848"/>
      <c r="B2" s="1848"/>
      <c r="C2" s="1848"/>
      <c r="D2" s="1848"/>
      <c r="E2" s="1848"/>
      <c r="F2" s="1848"/>
      <c r="G2" s="1848"/>
      <c r="H2" s="1848"/>
      <c r="I2" s="1848"/>
      <c r="J2" s="1848"/>
      <c r="K2" s="1848"/>
      <c r="L2" s="1848"/>
      <c r="M2" s="1848"/>
      <c r="N2" s="1848"/>
      <c r="O2" s="1848"/>
      <c r="P2" s="1848"/>
      <c r="Q2" s="1848"/>
      <c r="R2" s="1850"/>
      <c r="S2" s="1850"/>
      <c r="T2" s="1848"/>
      <c r="U2" s="1848"/>
      <c r="V2" s="1848"/>
      <c r="W2" s="1848"/>
      <c r="X2" s="1848"/>
      <c r="Y2" s="1848"/>
      <c r="Z2" s="1848"/>
      <c r="AA2" s="1848"/>
      <c r="AB2" s="1848"/>
      <c r="AC2" s="1848"/>
      <c r="AD2" s="1848"/>
      <c r="AE2" s="1848"/>
      <c r="AF2" s="1848"/>
      <c r="AG2" s="1851"/>
      <c r="AH2" s="1851"/>
      <c r="AI2" s="1851"/>
    </row>
    <row r="3" spans="1:42" ht="19.5" customHeight="1">
      <c r="A3" s="2571" t="s">
        <v>5156</v>
      </c>
      <c r="B3" s="2571"/>
      <c r="C3" s="2571"/>
      <c r="D3" s="2571"/>
      <c r="E3" s="2571"/>
      <c r="F3" s="2571"/>
      <c r="G3" s="2571"/>
      <c r="H3" s="2571"/>
      <c r="I3" s="2571"/>
      <c r="J3" s="2571"/>
      <c r="K3" s="2571"/>
      <c r="L3" s="2571"/>
      <c r="M3" s="2571"/>
      <c r="N3" s="2571"/>
      <c r="O3" s="2571"/>
      <c r="P3" s="2571"/>
      <c r="Q3" s="2571"/>
      <c r="R3" s="2571"/>
      <c r="S3" s="2571"/>
      <c r="T3" s="2571"/>
      <c r="U3" s="2571"/>
      <c r="V3" s="2571"/>
      <c r="W3" s="2571"/>
      <c r="X3" s="2571"/>
      <c r="Y3" s="2571"/>
      <c r="Z3" s="2571"/>
      <c r="AA3" s="2571"/>
      <c r="AB3" s="2571"/>
      <c r="AC3" s="2571"/>
      <c r="AD3" s="2571"/>
      <c r="AE3" s="2571"/>
      <c r="AF3" s="2571"/>
      <c r="AG3" s="1851"/>
      <c r="AH3" s="1851"/>
      <c r="AI3" s="1851"/>
      <c r="AN3" s="1851"/>
      <c r="AO3" s="1851"/>
      <c r="AP3" s="1851"/>
    </row>
    <row r="4" spans="1:42" ht="12" customHeight="1">
      <c r="A4" s="1852"/>
      <c r="B4" s="1852"/>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1"/>
      <c r="AH4" s="1851"/>
      <c r="AI4" s="1851"/>
      <c r="AN4" s="1851"/>
      <c r="AO4" s="1851"/>
      <c r="AP4" s="1851"/>
    </row>
    <row r="5" spans="1:42" ht="17.100000000000001" customHeight="1">
      <c r="A5" s="1853" t="s">
        <v>5157</v>
      </c>
      <c r="B5" s="1850"/>
      <c r="C5" s="1850"/>
      <c r="D5" s="1850"/>
      <c r="E5" s="1850"/>
      <c r="F5" s="1850"/>
      <c r="G5" s="1850"/>
      <c r="H5" s="1850"/>
      <c r="I5" s="1850"/>
      <c r="J5" s="1850"/>
      <c r="K5" s="1850"/>
      <c r="L5" s="1850"/>
      <c r="M5" s="1850"/>
      <c r="N5" s="1850"/>
      <c r="O5" s="1850"/>
      <c r="P5" s="1850"/>
      <c r="Q5" s="1850"/>
      <c r="R5" s="1854"/>
      <c r="S5" s="1854"/>
      <c r="T5" s="1850"/>
      <c r="U5" s="1850"/>
      <c r="V5" s="1850"/>
      <c r="W5" s="1850"/>
      <c r="X5" s="1850"/>
      <c r="Y5" s="1850"/>
      <c r="Z5" s="1850"/>
      <c r="AA5" s="1850"/>
      <c r="AB5" s="1850"/>
      <c r="AC5" s="1850"/>
      <c r="AD5" s="1850"/>
      <c r="AE5" s="1850"/>
      <c r="AF5" s="1850"/>
      <c r="AG5" s="1851"/>
      <c r="AH5" s="1851"/>
      <c r="AI5" s="1851"/>
      <c r="AN5" s="1851"/>
      <c r="AO5" s="1851"/>
      <c r="AP5" s="1851"/>
    </row>
    <row r="6" spans="1:42" ht="17.100000000000001" customHeight="1">
      <c r="A6" s="1855" t="s">
        <v>5158</v>
      </c>
      <c r="B6" s="1848"/>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c r="AE6" s="1848"/>
      <c r="AF6" s="1848"/>
      <c r="AG6" s="1851"/>
      <c r="AH6" s="1851"/>
      <c r="AI6" s="1851"/>
      <c r="AN6" s="1851"/>
      <c r="AO6" s="1851"/>
      <c r="AP6" s="1851"/>
    </row>
    <row r="7" spans="1:42" ht="17.100000000000001" customHeight="1">
      <c r="A7" s="2563" t="s">
        <v>5159</v>
      </c>
      <c r="B7" s="2564"/>
      <c r="C7" s="2564"/>
      <c r="D7" s="2564"/>
      <c r="E7" s="2564"/>
      <c r="F7" s="2564"/>
      <c r="G7" s="2565"/>
      <c r="H7" s="2572" t="str">
        <f>cst_wskakunin_BUILD__address</f>
        <v>埼玉県さいたま市浦和区仲町</v>
      </c>
      <c r="I7" s="2573"/>
      <c r="J7" s="2573"/>
      <c r="K7" s="2573"/>
      <c r="L7" s="2573"/>
      <c r="M7" s="2573"/>
      <c r="N7" s="2573"/>
      <c r="O7" s="2573"/>
      <c r="P7" s="2573"/>
      <c r="Q7" s="2573"/>
      <c r="R7" s="2573"/>
      <c r="S7" s="2573"/>
      <c r="T7" s="2573"/>
      <c r="U7" s="2573"/>
      <c r="V7" s="2573"/>
      <c r="W7" s="2573"/>
      <c r="X7" s="2573"/>
      <c r="Y7" s="2573"/>
      <c r="Z7" s="2573"/>
      <c r="AA7" s="2573"/>
      <c r="AB7" s="2573"/>
      <c r="AC7" s="2573"/>
      <c r="AD7" s="2573"/>
      <c r="AE7" s="2573"/>
      <c r="AF7" s="2574"/>
      <c r="AG7" s="1851"/>
      <c r="AH7" s="1851"/>
      <c r="AI7" s="1851"/>
      <c r="AN7" s="1851"/>
      <c r="AO7" s="1851"/>
      <c r="AP7" s="1851"/>
    </row>
    <row r="8" spans="1:42" ht="17.100000000000001" customHeight="1">
      <c r="A8" s="2563" t="s">
        <v>5160</v>
      </c>
      <c r="B8" s="2564"/>
      <c r="C8" s="2564"/>
      <c r="D8" s="2564"/>
      <c r="E8" s="2564"/>
      <c r="F8" s="2564"/>
      <c r="G8" s="2565"/>
      <c r="H8" s="2572" t="str">
        <f>cst_wskakunin_owner1__space</f>
        <v/>
      </c>
      <c r="I8" s="2573"/>
      <c r="J8" s="2573"/>
      <c r="K8" s="2573"/>
      <c r="L8" s="2573"/>
      <c r="M8" s="2573"/>
      <c r="N8" s="2573"/>
      <c r="O8" s="2573"/>
      <c r="P8" s="2573"/>
      <c r="Q8" s="2573"/>
      <c r="R8" s="2573"/>
      <c r="S8" s="2573"/>
      <c r="T8" s="2573"/>
      <c r="U8" s="2573"/>
      <c r="V8" s="2573"/>
      <c r="W8" s="2573"/>
      <c r="X8" s="2573"/>
      <c r="Y8" s="2573"/>
      <c r="Z8" s="2573"/>
      <c r="AA8" s="2573"/>
      <c r="AB8" s="2573"/>
      <c r="AC8" s="2573"/>
      <c r="AD8" s="2573"/>
      <c r="AE8" s="2573"/>
      <c r="AF8" s="2574"/>
      <c r="AG8" s="1851"/>
      <c r="AH8" s="1851"/>
      <c r="AI8" s="1851"/>
      <c r="AN8" s="1851"/>
      <c r="AO8" s="1851"/>
      <c r="AP8" s="1851"/>
    </row>
    <row r="9" spans="1:42" ht="17.100000000000001" customHeight="1">
      <c r="A9" s="2563" t="s">
        <v>5161</v>
      </c>
      <c r="B9" s="2564"/>
      <c r="C9" s="2564"/>
      <c r="D9" s="2564"/>
      <c r="E9" s="2564"/>
      <c r="F9" s="2564"/>
      <c r="G9" s="2565"/>
      <c r="H9" s="2566" t="s">
        <v>5162</v>
      </c>
      <c r="I9" s="2567"/>
      <c r="J9" s="2567"/>
      <c r="K9" s="2567"/>
      <c r="L9" s="2568"/>
      <c r="M9" s="2568"/>
      <c r="N9" s="2568"/>
      <c r="O9" s="2568"/>
      <c r="P9" s="2568"/>
      <c r="Q9" s="2568"/>
      <c r="R9" s="2568"/>
      <c r="S9" s="2568"/>
      <c r="T9" s="2568"/>
      <c r="U9" s="2568"/>
      <c r="V9" s="2568"/>
      <c r="W9" s="2568"/>
      <c r="X9" s="2568"/>
      <c r="Y9" s="2569" t="s">
        <v>5163</v>
      </c>
      <c r="Z9" s="2569"/>
      <c r="AA9" s="2569"/>
      <c r="AB9" s="2569"/>
      <c r="AC9" s="2569"/>
      <c r="AD9" s="2569"/>
      <c r="AE9" s="2569"/>
      <c r="AF9" s="2570"/>
      <c r="AG9" s="1851"/>
      <c r="AH9" s="1851"/>
      <c r="AI9" s="1851"/>
      <c r="AN9" s="1851"/>
      <c r="AO9" s="1851"/>
      <c r="AP9" s="1851"/>
    </row>
    <row r="10" spans="1:42" ht="17.100000000000001" customHeight="1">
      <c r="A10" s="2563" t="s">
        <v>5164</v>
      </c>
      <c r="B10" s="2564"/>
      <c r="C10" s="2564"/>
      <c r="D10" s="2564"/>
      <c r="E10" s="2564"/>
      <c r="F10" s="2564"/>
      <c r="G10" s="2565"/>
      <c r="H10" s="2575"/>
      <c r="I10" s="2569"/>
      <c r="J10" s="1856" t="s">
        <v>477</v>
      </c>
      <c r="K10" s="1857"/>
      <c r="L10" s="1858" t="s">
        <v>5</v>
      </c>
      <c r="M10" s="1859"/>
      <c r="N10" s="1858" t="s">
        <v>478</v>
      </c>
      <c r="O10" s="2576"/>
      <c r="P10" s="2576"/>
      <c r="Q10" s="2576"/>
      <c r="R10" s="2576"/>
      <c r="S10" s="2576"/>
      <c r="T10" s="2576"/>
      <c r="U10" s="2576"/>
      <c r="V10" s="2576"/>
      <c r="W10" s="2576"/>
      <c r="X10" s="2576"/>
      <c r="Y10" s="2576"/>
      <c r="Z10" s="2576"/>
      <c r="AA10" s="2576"/>
      <c r="AB10" s="2576"/>
      <c r="AC10" s="2576"/>
      <c r="AD10" s="2576"/>
      <c r="AE10" s="2576"/>
      <c r="AF10" s="2577"/>
      <c r="AG10" s="1851"/>
      <c r="AH10" s="1851"/>
      <c r="AI10" s="1851"/>
      <c r="AN10" s="1851"/>
      <c r="AO10" s="1851"/>
      <c r="AP10" s="1851"/>
    </row>
    <row r="11" spans="1:42" ht="16.5" customHeight="1">
      <c r="A11" s="1850"/>
      <c r="B11" s="1850"/>
      <c r="C11" s="1850"/>
      <c r="D11" s="1850"/>
      <c r="E11" s="1850"/>
      <c r="F11" s="1850"/>
      <c r="G11" s="1850"/>
      <c r="H11" s="1850"/>
      <c r="I11" s="1850"/>
      <c r="J11" s="1850"/>
      <c r="K11" s="1850"/>
      <c r="L11" s="1850"/>
      <c r="M11" s="1861"/>
      <c r="N11" s="1861"/>
      <c r="O11" s="1861"/>
      <c r="P11" s="1861"/>
      <c r="Q11" s="1861"/>
      <c r="R11" s="1861"/>
      <c r="S11" s="1861"/>
      <c r="T11" s="1861"/>
      <c r="U11" s="1861"/>
      <c r="V11" s="1862"/>
      <c r="W11" s="1862"/>
      <c r="X11" s="1850"/>
      <c r="Y11" s="1850"/>
      <c r="Z11" s="1850"/>
      <c r="AA11" s="1850"/>
      <c r="AB11" s="1850"/>
      <c r="AC11" s="1850"/>
      <c r="AD11" s="1850"/>
      <c r="AE11" s="1850"/>
      <c r="AF11" s="1850"/>
      <c r="AG11" s="1851"/>
      <c r="AH11" s="1851"/>
      <c r="AI11" s="1851"/>
      <c r="AN11" s="1851"/>
      <c r="AO11" s="1851"/>
      <c r="AP11" s="1851"/>
    </row>
    <row r="12" spans="1:42" ht="17.100000000000001" customHeight="1">
      <c r="A12" s="1863" t="s">
        <v>5165</v>
      </c>
      <c r="B12" s="1850"/>
      <c r="C12" s="1850"/>
      <c r="D12" s="1850"/>
      <c r="E12" s="1850"/>
      <c r="F12" s="1850"/>
      <c r="G12" s="1850"/>
      <c r="H12" s="1850"/>
      <c r="I12" s="1850"/>
      <c r="J12" s="1850"/>
      <c r="K12" s="1850"/>
      <c r="L12" s="1850"/>
      <c r="M12" s="1850"/>
      <c r="N12" s="1850"/>
      <c r="O12" s="1850"/>
      <c r="P12" s="1850"/>
      <c r="Q12" s="1850"/>
      <c r="R12" s="1848"/>
      <c r="S12" s="1862"/>
      <c r="T12" s="1848"/>
      <c r="U12" s="1848"/>
      <c r="V12" s="1862"/>
      <c r="W12" s="1862"/>
      <c r="X12" s="1864"/>
      <c r="Y12" s="1864"/>
      <c r="Z12" s="1864"/>
      <c r="AA12" s="1864"/>
      <c r="AB12" s="1864"/>
      <c r="AC12" s="1864"/>
      <c r="AD12" s="1864"/>
      <c r="AE12" s="1864"/>
      <c r="AF12" s="1864"/>
      <c r="AG12" s="1851"/>
      <c r="AH12" s="1851"/>
      <c r="AI12" s="1851"/>
      <c r="AN12" s="1851"/>
      <c r="AO12" s="1851"/>
      <c r="AP12" s="1851"/>
    </row>
    <row r="13" spans="1:42" ht="17.100000000000001" customHeight="1">
      <c r="A13" s="1865" t="s">
        <v>5166</v>
      </c>
      <c r="B13" s="1850"/>
      <c r="C13" s="1850"/>
      <c r="D13" s="1850"/>
      <c r="E13" s="1850"/>
      <c r="F13" s="1850"/>
      <c r="G13" s="1850"/>
      <c r="H13" s="1850"/>
      <c r="I13" s="1850"/>
      <c r="J13" s="1850"/>
      <c r="K13" s="1850"/>
      <c r="L13" s="1850"/>
      <c r="M13" s="1850"/>
      <c r="N13" s="1850"/>
      <c r="O13" s="1850"/>
      <c r="P13" s="1850"/>
      <c r="Q13" s="1850"/>
      <c r="R13" s="1850"/>
      <c r="S13" s="1862"/>
      <c r="T13" s="1850"/>
      <c r="U13" s="1850"/>
      <c r="V13" s="1862"/>
      <c r="W13" s="1862"/>
      <c r="X13" s="1864"/>
      <c r="Y13" s="1864"/>
      <c r="Z13" s="1864"/>
      <c r="AA13" s="1864"/>
      <c r="AB13" s="1864"/>
      <c r="AC13" s="1864"/>
      <c r="AD13" s="1864"/>
      <c r="AE13" s="1864"/>
      <c r="AF13" s="1864"/>
      <c r="AG13" s="1851"/>
      <c r="AH13" s="1851"/>
      <c r="AI13" s="1851"/>
      <c r="AN13" s="1851"/>
      <c r="AO13" s="1851"/>
      <c r="AP13" s="1851"/>
    </row>
    <row r="14" spans="1:42" ht="17.100000000000001" customHeight="1">
      <c r="A14" s="1855" t="s">
        <v>5167</v>
      </c>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51"/>
      <c r="AH14" s="1851"/>
      <c r="AI14" s="1851"/>
      <c r="AN14" s="1851"/>
      <c r="AO14" s="1851"/>
      <c r="AP14" s="1851"/>
    </row>
    <row r="15" spans="1:42" ht="17.100000000000001" customHeight="1">
      <c r="A15" s="2578" t="s">
        <v>5168</v>
      </c>
      <c r="B15" s="2579"/>
      <c r="C15" s="2579"/>
      <c r="D15" s="2579"/>
      <c r="E15" s="2579"/>
      <c r="F15" s="2579"/>
      <c r="G15" s="2579"/>
      <c r="H15" s="2579"/>
      <c r="I15" s="2579"/>
      <c r="J15" s="2578" t="s">
        <v>627</v>
      </c>
      <c r="K15" s="2579"/>
      <c r="L15" s="2579"/>
      <c r="M15" s="2580"/>
      <c r="N15" s="2581" t="s">
        <v>5169</v>
      </c>
      <c r="O15" s="2582"/>
      <c r="P15" s="2582"/>
      <c r="Q15" s="2582"/>
      <c r="R15" s="2582"/>
      <c r="S15" s="2583"/>
      <c r="T15" s="2582" t="s">
        <v>501</v>
      </c>
      <c r="U15" s="2582"/>
      <c r="V15" s="2582"/>
      <c r="W15" s="2582"/>
      <c r="X15" s="2582"/>
      <c r="Y15" s="2582"/>
      <c r="Z15" s="2582"/>
      <c r="AA15" s="2582"/>
      <c r="AB15" s="2582"/>
      <c r="AC15" s="2582"/>
      <c r="AD15" s="2582"/>
      <c r="AE15" s="2582"/>
      <c r="AF15" s="2583"/>
      <c r="AG15" s="1851"/>
      <c r="AH15" s="1851"/>
      <c r="AI15" s="1851"/>
      <c r="AN15" s="1851"/>
      <c r="AO15" s="1851"/>
      <c r="AP15" s="1851"/>
    </row>
    <row r="16" spans="1:42" ht="17.100000000000001" customHeight="1">
      <c r="A16" s="2585"/>
      <c r="B16" s="2586"/>
      <c r="C16" s="2586"/>
      <c r="D16" s="2586"/>
      <c r="E16" s="2586"/>
      <c r="F16" s="2586"/>
      <c r="G16" s="2586"/>
      <c r="H16" s="2586"/>
      <c r="I16" s="2586"/>
      <c r="J16" s="2587"/>
      <c r="K16" s="2588"/>
      <c r="L16" s="2588"/>
      <c r="M16" s="1866" t="s">
        <v>5170</v>
      </c>
      <c r="N16" s="2589"/>
      <c r="O16" s="2590"/>
      <c r="P16" s="2590"/>
      <c r="Q16" s="2590"/>
      <c r="R16" s="2590"/>
      <c r="S16" s="2591"/>
      <c r="T16" s="2592"/>
      <c r="U16" s="2592"/>
      <c r="V16" s="2592"/>
      <c r="W16" s="2592"/>
      <c r="X16" s="2592"/>
      <c r="Y16" s="2592"/>
      <c r="Z16" s="2592"/>
      <c r="AA16" s="2592"/>
      <c r="AB16" s="2592"/>
      <c r="AC16" s="2592"/>
      <c r="AD16" s="2592"/>
      <c r="AE16" s="2592"/>
      <c r="AF16" s="2593"/>
      <c r="AG16" s="1851"/>
      <c r="AH16" s="1851"/>
      <c r="AI16" s="1851"/>
      <c r="AN16" s="1851"/>
      <c r="AO16" s="1851"/>
      <c r="AP16" s="1851"/>
    </row>
    <row r="17" spans="1:42" ht="17.100000000000001" customHeight="1">
      <c r="A17" s="2594"/>
      <c r="B17" s="2568"/>
      <c r="C17" s="2568"/>
      <c r="D17" s="2568"/>
      <c r="E17" s="2568"/>
      <c r="F17" s="2568"/>
      <c r="G17" s="2568"/>
      <c r="H17" s="2568"/>
      <c r="I17" s="2568"/>
      <c r="J17" s="2595"/>
      <c r="K17" s="2596"/>
      <c r="L17" s="2596"/>
      <c r="M17" s="1860" t="s">
        <v>5170</v>
      </c>
      <c r="N17" s="2597"/>
      <c r="O17" s="2598"/>
      <c r="P17" s="2598"/>
      <c r="Q17" s="2598"/>
      <c r="R17" s="2598"/>
      <c r="S17" s="2599"/>
      <c r="T17" s="2600"/>
      <c r="U17" s="2600"/>
      <c r="V17" s="2600"/>
      <c r="W17" s="2600"/>
      <c r="X17" s="2600"/>
      <c r="Y17" s="2600"/>
      <c r="Z17" s="2600"/>
      <c r="AA17" s="2600"/>
      <c r="AB17" s="2600"/>
      <c r="AC17" s="2600"/>
      <c r="AD17" s="2600"/>
      <c r="AE17" s="2600"/>
      <c r="AF17" s="2601"/>
      <c r="AG17" s="1851"/>
      <c r="AH17" s="1851"/>
      <c r="AI17" s="1851"/>
      <c r="AN17" s="1851"/>
      <c r="AO17" s="1851"/>
      <c r="AP17" s="1851"/>
    </row>
    <row r="18" spans="1:42" ht="17.100000000000001" customHeight="1">
      <c r="A18" s="2602"/>
      <c r="B18" s="2603"/>
      <c r="C18" s="2603"/>
      <c r="D18" s="2603"/>
      <c r="E18" s="2603"/>
      <c r="F18" s="2603"/>
      <c r="G18" s="2603"/>
      <c r="H18" s="2603"/>
      <c r="I18" s="2603"/>
      <c r="J18" s="2604"/>
      <c r="K18" s="2605"/>
      <c r="L18" s="2605"/>
      <c r="M18" s="1867" t="s">
        <v>5170</v>
      </c>
      <c r="N18" s="2606"/>
      <c r="O18" s="2607"/>
      <c r="P18" s="2607"/>
      <c r="Q18" s="2607"/>
      <c r="R18" s="2607"/>
      <c r="S18" s="2608"/>
      <c r="T18" s="2609"/>
      <c r="U18" s="2609"/>
      <c r="V18" s="2609"/>
      <c r="W18" s="2609"/>
      <c r="X18" s="2609"/>
      <c r="Y18" s="2609"/>
      <c r="Z18" s="2609"/>
      <c r="AA18" s="2609"/>
      <c r="AB18" s="2609"/>
      <c r="AC18" s="2609"/>
      <c r="AD18" s="2609"/>
      <c r="AE18" s="2609"/>
      <c r="AF18" s="2610"/>
      <c r="AG18" s="1851"/>
      <c r="AH18" s="1851"/>
      <c r="AI18" s="1851"/>
      <c r="AN18" s="1851"/>
      <c r="AO18" s="1851"/>
      <c r="AP18" s="1851"/>
    </row>
    <row r="19" spans="1:42" ht="17.100000000000001" customHeight="1">
      <c r="A19" s="2584" t="s">
        <v>5171</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1851"/>
      <c r="AH19" s="1851"/>
      <c r="AI19" s="1851"/>
      <c r="AN19" s="1851"/>
      <c r="AO19" s="1851"/>
      <c r="AP19" s="1851"/>
    </row>
    <row r="20" spans="1:42" ht="17.100000000000001" customHeight="1">
      <c r="A20" s="2584" t="s">
        <v>5172</v>
      </c>
      <c r="B20" s="2584"/>
      <c r="C20" s="2584"/>
      <c r="D20" s="2584"/>
      <c r="E20" s="2584"/>
      <c r="F20" s="2584"/>
      <c r="G20" s="2584"/>
      <c r="H20" s="2584"/>
      <c r="I20" s="2584"/>
      <c r="J20" s="2584"/>
      <c r="K20" s="2584"/>
      <c r="L20" s="2584"/>
      <c r="M20" s="2584"/>
      <c r="N20" s="2584"/>
      <c r="O20" s="2584"/>
      <c r="P20" s="2584"/>
      <c r="Q20" s="2584"/>
      <c r="R20" s="2584"/>
      <c r="S20" s="2584"/>
      <c r="T20" s="2584"/>
      <c r="U20" s="2584"/>
      <c r="V20" s="2584"/>
      <c r="W20" s="2584"/>
      <c r="X20" s="2584"/>
      <c r="Y20" s="2584"/>
      <c r="Z20" s="2584"/>
      <c r="AA20" s="2584"/>
      <c r="AB20" s="2584"/>
      <c r="AC20" s="2584"/>
      <c r="AD20" s="2584"/>
      <c r="AE20" s="2584"/>
      <c r="AF20" s="2584"/>
      <c r="AG20" s="1851"/>
      <c r="AH20" s="1851"/>
      <c r="AI20" s="1851"/>
      <c r="AN20" s="1851"/>
      <c r="AO20" s="1851"/>
      <c r="AP20" s="1851"/>
    </row>
    <row r="21" spans="1:42" ht="17.100000000000001" customHeight="1">
      <c r="A21" s="2584" t="s">
        <v>5173</v>
      </c>
      <c r="B21" s="2584"/>
      <c r="C21" s="2584"/>
      <c r="D21" s="2584"/>
      <c r="E21" s="2584"/>
      <c r="F21" s="2584"/>
      <c r="G21" s="2584"/>
      <c r="H21" s="2584"/>
      <c r="I21" s="2584"/>
      <c r="J21" s="2584"/>
      <c r="K21" s="2584"/>
      <c r="L21" s="2584"/>
      <c r="M21" s="2584"/>
      <c r="N21" s="2584"/>
      <c r="O21" s="2584"/>
      <c r="P21" s="2584"/>
      <c r="Q21" s="2584"/>
      <c r="R21" s="2584"/>
      <c r="S21" s="2584"/>
      <c r="T21" s="2584"/>
      <c r="U21" s="2584"/>
      <c r="V21" s="2584"/>
      <c r="W21" s="2584"/>
      <c r="X21" s="2584"/>
      <c r="Y21" s="2584"/>
      <c r="Z21" s="2584"/>
      <c r="AA21" s="2584"/>
      <c r="AB21" s="2584"/>
      <c r="AC21" s="2584"/>
      <c r="AD21" s="2584"/>
      <c r="AE21" s="2584"/>
      <c r="AF21" s="2584"/>
      <c r="AG21" s="1851"/>
      <c r="AH21" s="1851"/>
      <c r="AI21" s="1851"/>
      <c r="AN21" s="1851"/>
      <c r="AO21" s="1851"/>
      <c r="AP21" s="1851"/>
    </row>
    <row r="22" spans="1:42" ht="17.100000000000001" customHeight="1">
      <c r="A22" s="1853" t="s">
        <v>5174</v>
      </c>
      <c r="B22" s="1850"/>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1"/>
      <c r="AH22" s="1851"/>
      <c r="AI22" s="1851"/>
      <c r="AN22" s="1851"/>
      <c r="AO22" s="1851"/>
      <c r="AP22" s="1851"/>
    </row>
    <row r="23" spans="1:42" ht="17.100000000000001" customHeight="1">
      <c r="A23" s="1868" t="s">
        <v>5175</v>
      </c>
      <c r="B23" s="1850"/>
      <c r="C23" s="1869"/>
      <c r="D23" s="1869"/>
      <c r="E23" s="1869"/>
      <c r="F23" s="1869"/>
      <c r="G23" s="1869"/>
      <c r="H23" s="1869"/>
      <c r="I23" s="1869"/>
      <c r="J23" s="1848"/>
      <c r="K23" s="1848"/>
      <c r="L23" s="1869"/>
      <c r="M23" s="1869"/>
      <c r="N23" s="1850"/>
      <c r="O23" s="1850"/>
      <c r="P23" s="1850"/>
      <c r="Q23" s="1850"/>
      <c r="R23" s="1850"/>
      <c r="S23" s="1850"/>
      <c r="T23" s="1850"/>
      <c r="U23" s="1850"/>
      <c r="V23" s="1850"/>
      <c r="W23" s="1850"/>
      <c r="X23" s="1850"/>
      <c r="Y23" s="1850"/>
      <c r="Z23" s="1850"/>
      <c r="AA23" s="1850"/>
      <c r="AB23" s="1850"/>
      <c r="AC23" s="1850"/>
      <c r="AD23" s="1850"/>
      <c r="AE23" s="1850"/>
      <c r="AF23" s="1850"/>
      <c r="AG23" s="1851"/>
      <c r="AH23" s="1851"/>
      <c r="AI23" s="1851"/>
      <c r="AN23" s="1851"/>
      <c r="AO23" s="1851"/>
      <c r="AP23" s="1851"/>
    </row>
    <row r="24" spans="1:42" ht="17.100000000000001" customHeight="1">
      <c r="A24" s="1868" t="s">
        <v>5176</v>
      </c>
      <c r="B24" s="1854"/>
      <c r="C24" s="1850"/>
      <c r="D24" s="1850"/>
      <c r="E24" s="1850"/>
      <c r="F24" s="1850"/>
      <c r="G24" s="1850"/>
      <c r="H24" s="1850"/>
      <c r="J24" s="1862"/>
      <c r="K24" s="1862"/>
      <c r="L24" s="1870"/>
      <c r="M24" s="1871"/>
      <c r="N24" s="1870"/>
      <c r="O24" s="1871"/>
      <c r="P24" s="1870"/>
      <c r="Q24" s="1870"/>
      <c r="R24" s="1871"/>
      <c r="S24" s="1871"/>
      <c r="T24" s="1848"/>
      <c r="U24" s="1862"/>
      <c r="V24" s="1862"/>
      <c r="W24" s="1862"/>
      <c r="X24" s="1864"/>
      <c r="Y24" s="1864"/>
      <c r="Z24" s="1864"/>
      <c r="AA24" s="1864"/>
      <c r="AB24" s="1864"/>
      <c r="AC24" s="1864"/>
      <c r="AD24" s="1864"/>
      <c r="AE24" s="1864"/>
      <c r="AF24" s="1850"/>
      <c r="AN24" s="1851"/>
      <c r="AO24" s="1851"/>
      <c r="AP24" s="1851"/>
    </row>
    <row r="25" spans="1:42" ht="16.5" customHeight="1">
      <c r="A25" s="1854"/>
      <c r="B25" s="1850"/>
      <c r="C25" s="1848"/>
      <c r="D25" s="1848"/>
      <c r="E25" s="1848"/>
      <c r="F25" s="1848"/>
      <c r="G25" s="1848"/>
      <c r="H25" s="1848"/>
      <c r="I25" s="1848"/>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H25" s="1851"/>
    </row>
    <row r="26" spans="1:42" ht="17.100000000000001" customHeight="1">
      <c r="A26" s="1872" t="s">
        <v>5177</v>
      </c>
      <c r="B26" s="1848"/>
      <c r="C26" s="1848"/>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H26" s="1851"/>
    </row>
    <row r="27" spans="1:42" ht="17.100000000000001" customHeight="1">
      <c r="A27" s="1853" t="s">
        <v>5178</v>
      </c>
      <c r="B27" s="1850"/>
      <c r="C27" s="1850"/>
      <c r="D27" s="1850"/>
      <c r="E27" s="1850"/>
      <c r="F27" s="1850"/>
      <c r="G27" s="1850"/>
      <c r="H27" s="1850"/>
      <c r="I27" s="1850"/>
      <c r="J27" s="1850"/>
      <c r="K27" s="1850"/>
      <c r="M27" s="1850"/>
      <c r="N27" s="1850"/>
      <c r="O27" s="1850"/>
      <c r="P27" s="1850"/>
      <c r="Q27" s="1850"/>
      <c r="R27" s="1850"/>
      <c r="S27" s="1850"/>
      <c r="T27" s="1850"/>
      <c r="U27" s="1850"/>
      <c r="V27" s="1850"/>
      <c r="W27" s="1850"/>
      <c r="X27" s="1850"/>
      <c r="Y27" s="1850"/>
      <c r="Z27" s="1850"/>
      <c r="AA27" s="1850"/>
      <c r="AB27" s="1850"/>
      <c r="AC27" s="1850"/>
      <c r="AD27" s="1850"/>
      <c r="AE27" s="1850"/>
      <c r="AF27" s="1850"/>
    </row>
    <row r="28" spans="1:42" ht="17.100000000000001" customHeight="1">
      <c r="A28" s="1853" t="s">
        <v>5179</v>
      </c>
      <c r="B28" s="1850"/>
      <c r="C28" s="1850"/>
      <c r="D28" s="1850"/>
      <c r="E28" s="1850"/>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row>
    <row r="29" spans="1:42" ht="17.100000000000001" customHeight="1">
      <c r="A29" s="1873" t="s">
        <v>5180</v>
      </c>
      <c r="B29" s="1850"/>
      <c r="E29" s="1848"/>
      <c r="F29" s="1848"/>
      <c r="G29" s="1848"/>
      <c r="H29" s="1848"/>
      <c r="I29" s="1874"/>
      <c r="J29" s="1874"/>
      <c r="K29" s="1874"/>
      <c r="L29" s="1874"/>
      <c r="M29" s="1874"/>
      <c r="N29" s="1874"/>
      <c r="O29" s="1874"/>
      <c r="P29" s="1874"/>
      <c r="Q29" s="1874"/>
      <c r="R29" s="1874"/>
      <c r="S29" s="1874"/>
      <c r="T29" s="1874"/>
      <c r="U29" s="1874"/>
      <c r="V29" s="1874"/>
      <c r="W29" s="1875"/>
      <c r="X29" s="1874"/>
      <c r="Y29" s="1874"/>
      <c r="Z29" s="1874"/>
      <c r="AA29" s="1874"/>
      <c r="AB29" s="1874"/>
      <c r="AC29" s="1874"/>
      <c r="AD29" s="1874"/>
      <c r="AE29" s="1874"/>
      <c r="AF29" s="1874"/>
      <c r="AH29" s="1851"/>
      <c r="AI29" s="1851"/>
    </row>
    <row r="30" spans="1:42" ht="17.100000000000001" customHeight="1">
      <c r="A30" s="2611">
        <v>1</v>
      </c>
      <c r="B30" s="1876" t="s">
        <v>139</v>
      </c>
      <c r="C30" s="1877" t="s">
        <v>462</v>
      </c>
      <c r="D30" s="1877"/>
      <c r="E30" s="1878"/>
      <c r="F30" s="1878"/>
      <c r="G30" s="1877"/>
      <c r="H30" s="1877"/>
      <c r="I30" s="1879"/>
      <c r="J30" s="1879"/>
      <c r="K30" s="1879"/>
      <c r="L30" s="1879"/>
      <c r="M30" s="1879"/>
      <c r="N30" s="1879"/>
      <c r="O30" s="1879"/>
      <c r="P30" s="1879"/>
      <c r="Q30" s="1879"/>
      <c r="R30" s="1879"/>
      <c r="S30" s="1879"/>
      <c r="T30" s="1876" t="s">
        <v>139</v>
      </c>
      <c r="U30" s="1879" t="s">
        <v>5181</v>
      </c>
      <c r="V30" s="1879"/>
      <c r="W30" s="1879"/>
      <c r="X30" s="1880" t="s">
        <v>139</v>
      </c>
      <c r="Y30" s="1879" t="s">
        <v>5182</v>
      </c>
      <c r="Z30" s="1881"/>
      <c r="AA30" s="1879"/>
      <c r="AB30" s="1880" t="s">
        <v>139</v>
      </c>
      <c r="AC30" s="1879" t="s">
        <v>5183</v>
      </c>
      <c r="AD30" s="1879"/>
      <c r="AE30" s="1879"/>
      <c r="AF30" s="1882"/>
    </row>
    <row r="31" spans="1:42" ht="17.100000000000001" customHeight="1">
      <c r="A31" s="2612"/>
      <c r="B31" s="1883" t="s">
        <v>9</v>
      </c>
      <c r="C31" s="1884" t="s">
        <v>139</v>
      </c>
      <c r="D31" s="1885" t="s">
        <v>466</v>
      </c>
      <c r="G31" s="1885"/>
      <c r="H31" s="1884" t="s">
        <v>139</v>
      </c>
      <c r="I31" s="1886" t="s">
        <v>467</v>
      </c>
      <c r="K31" s="1886"/>
      <c r="L31" s="1887"/>
      <c r="M31" s="1888"/>
      <c r="N31" s="1884" t="s">
        <v>139</v>
      </c>
      <c r="O31" s="1889" t="s">
        <v>2896</v>
      </c>
      <c r="Q31" s="1889"/>
      <c r="R31" s="1890"/>
      <c r="S31" s="1890"/>
      <c r="T31" s="1891" t="s">
        <v>139</v>
      </c>
      <c r="U31" s="1892" t="s">
        <v>5184</v>
      </c>
      <c r="V31" s="1892"/>
      <c r="W31" s="1892"/>
      <c r="X31" s="1893" t="s">
        <v>139</v>
      </c>
      <c r="Y31" s="1892" t="s">
        <v>5185</v>
      </c>
      <c r="AA31" s="1892"/>
      <c r="AB31" s="1893" t="s">
        <v>139</v>
      </c>
      <c r="AC31" s="1892" t="s">
        <v>5186</v>
      </c>
      <c r="AD31" s="1892"/>
      <c r="AE31" s="1892"/>
      <c r="AF31" s="1894"/>
    </row>
    <row r="32" spans="1:42" ht="17.100000000000001" customHeight="1">
      <c r="A32" s="2612"/>
      <c r="B32" s="1895"/>
      <c r="C32" s="1877"/>
      <c r="D32" s="1877"/>
      <c r="E32" s="1877"/>
      <c r="F32" s="1877"/>
      <c r="G32" s="1877"/>
      <c r="H32" s="1877"/>
      <c r="I32" s="1896"/>
      <c r="J32" s="1896"/>
      <c r="K32" s="1896"/>
      <c r="L32" s="1896"/>
      <c r="M32" s="1896"/>
      <c r="N32" s="1896"/>
      <c r="O32" s="1896"/>
      <c r="P32" s="1897"/>
      <c r="Q32" s="1897"/>
      <c r="R32" s="1897"/>
      <c r="S32" s="1897"/>
      <c r="T32" s="1891" t="s">
        <v>139</v>
      </c>
      <c r="U32" s="1892" t="s">
        <v>5187</v>
      </c>
      <c r="V32" s="1892"/>
      <c r="W32" s="1892"/>
      <c r="X32" s="1893" t="s">
        <v>139</v>
      </c>
      <c r="Y32" s="1892" t="s">
        <v>5188</v>
      </c>
      <c r="AA32" s="1892"/>
      <c r="AB32" s="1893" t="s">
        <v>139</v>
      </c>
      <c r="AC32" s="1892" t="s">
        <v>5189</v>
      </c>
      <c r="AD32" s="1892"/>
      <c r="AE32" s="1892"/>
      <c r="AF32" s="1894"/>
    </row>
    <row r="33" spans="1:35" ht="17.100000000000001" customHeight="1">
      <c r="A33" s="2612"/>
      <c r="B33" s="1891" t="s">
        <v>139</v>
      </c>
      <c r="C33" s="1855" t="s">
        <v>463</v>
      </c>
      <c r="D33" s="1855"/>
      <c r="E33" s="1855"/>
      <c r="F33" s="1855"/>
      <c r="G33" s="1855"/>
      <c r="H33" s="1855"/>
      <c r="I33" s="1898"/>
      <c r="J33" s="1898"/>
      <c r="K33" s="1898"/>
      <c r="L33" s="1898"/>
      <c r="M33" s="1898"/>
      <c r="N33" s="1898"/>
      <c r="O33" s="1898"/>
      <c r="P33" s="1899"/>
      <c r="Q33" s="1899"/>
      <c r="R33" s="1899"/>
      <c r="S33" s="1899"/>
      <c r="T33" s="1891" t="s">
        <v>139</v>
      </c>
      <c r="U33" s="1892" t="s">
        <v>566</v>
      </c>
      <c r="V33" s="1892"/>
      <c r="W33" s="1892"/>
      <c r="X33" s="1893" t="s">
        <v>139</v>
      </c>
      <c r="Y33" s="1892" t="s">
        <v>5190</v>
      </c>
      <c r="AA33" s="1892"/>
      <c r="AB33" s="1893" t="s">
        <v>139</v>
      </c>
      <c r="AC33" s="1892" t="s">
        <v>561</v>
      </c>
      <c r="AD33" s="1892"/>
      <c r="AE33" s="1892"/>
      <c r="AF33" s="1894"/>
    </row>
    <row r="34" spans="1:35" ht="17.100000000000001" customHeight="1">
      <c r="A34" s="2612"/>
      <c r="B34" s="1900"/>
      <c r="C34" s="1885"/>
      <c r="D34" s="1885"/>
      <c r="E34" s="1885"/>
      <c r="F34" s="1885"/>
      <c r="G34" s="1885"/>
      <c r="H34" s="1885"/>
      <c r="I34" s="1885"/>
      <c r="J34" s="1885"/>
      <c r="K34" s="1885"/>
      <c r="L34" s="1885"/>
      <c r="M34" s="1885"/>
      <c r="N34" s="1885"/>
      <c r="O34" s="1885"/>
      <c r="P34" s="1885"/>
      <c r="Q34" s="1885"/>
      <c r="R34" s="1885"/>
      <c r="S34" s="1885"/>
      <c r="T34" s="1901" t="s">
        <v>139</v>
      </c>
      <c r="U34" s="1886" t="s">
        <v>5191</v>
      </c>
      <c r="V34" s="1886"/>
      <c r="W34" s="1886"/>
      <c r="X34" s="1884" t="s">
        <v>139</v>
      </c>
      <c r="Y34" s="1886" t="s">
        <v>5192</v>
      </c>
      <c r="AA34" s="1886"/>
      <c r="AB34" s="1885"/>
      <c r="AC34" s="1885"/>
      <c r="AD34" s="1885"/>
      <c r="AE34" s="1886"/>
      <c r="AF34" s="1902"/>
      <c r="AG34" s="1903"/>
      <c r="AH34" s="1851"/>
      <c r="AI34" s="1851"/>
    </row>
    <row r="35" spans="1:35" ht="17.100000000000001" customHeight="1">
      <c r="A35" s="2612"/>
      <c r="B35" s="1904" t="s">
        <v>139</v>
      </c>
      <c r="C35" s="1905" t="s">
        <v>2361</v>
      </c>
      <c r="D35" s="1905"/>
      <c r="E35" s="1905"/>
      <c r="F35" s="1905"/>
      <c r="G35" s="1905"/>
      <c r="H35" s="1905"/>
      <c r="I35" s="1905"/>
      <c r="J35" s="1906"/>
      <c r="K35" s="1906"/>
      <c r="L35" s="1907"/>
      <c r="M35" s="1908"/>
      <c r="N35" s="1908"/>
      <c r="O35" s="1908"/>
      <c r="P35" s="1905"/>
      <c r="Q35" s="1905"/>
      <c r="R35" s="1905"/>
      <c r="S35" s="1905"/>
      <c r="T35" s="1905"/>
      <c r="U35" s="1905"/>
      <c r="V35" s="1905"/>
      <c r="W35" s="1905"/>
      <c r="X35" s="1907"/>
      <c r="Y35" s="1909"/>
      <c r="Z35" s="1910"/>
      <c r="AA35" s="1909"/>
      <c r="AB35" s="1910"/>
      <c r="AC35" s="1910"/>
      <c r="AD35" s="1910"/>
      <c r="AE35" s="1909"/>
      <c r="AF35" s="1911"/>
      <c r="AH35" s="1851"/>
      <c r="AI35" s="1851"/>
    </row>
    <row r="36" spans="1:35" ht="17.100000000000001" customHeight="1">
      <c r="A36" s="2613"/>
      <c r="B36" s="1904" t="s">
        <v>139</v>
      </c>
      <c r="C36" s="1912" t="s">
        <v>5193</v>
      </c>
      <c r="D36" s="1912"/>
      <c r="E36" s="1912"/>
      <c r="F36" s="1912"/>
      <c r="G36" s="1912"/>
      <c r="H36" s="1912"/>
      <c r="I36" s="1912"/>
      <c r="J36" s="1906"/>
      <c r="K36" s="1906"/>
      <c r="L36" s="1907"/>
      <c r="M36" s="1908"/>
      <c r="N36" s="1908"/>
      <c r="O36" s="1908"/>
      <c r="P36" s="1905"/>
      <c r="Q36" s="1905"/>
      <c r="R36" s="1905"/>
      <c r="S36" s="1905"/>
      <c r="T36" s="1905"/>
      <c r="U36" s="1905"/>
      <c r="V36" s="1905"/>
      <c r="W36" s="1905"/>
      <c r="X36" s="1907"/>
      <c r="Y36" s="1909"/>
      <c r="Z36" s="1910"/>
      <c r="AA36" s="1909"/>
      <c r="AB36" s="1910"/>
      <c r="AC36" s="1910"/>
      <c r="AD36" s="1910"/>
      <c r="AE36" s="1909"/>
      <c r="AF36" s="1911"/>
      <c r="AH36" s="1851"/>
      <c r="AI36" s="1851"/>
    </row>
    <row r="37" spans="1:35" ht="17.100000000000001" customHeight="1">
      <c r="A37" s="1913">
        <v>2</v>
      </c>
      <c r="B37" s="1905" t="s">
        <v>5194</v>
      </c>
      <c r="C37" s="1912"/>
      <c r="D37" s="1912"/>
      <c r="E37" s="1912"/>
      <c r="F37" s="1912"/>
      <c r="G37" s="1912"/>
      <c r="H37" s="1912"/>
      <c r="I37" s="1912"/>
      <c r="J37" s="1912"/>
      <c r="K37" s="1912"/>
      <c r="L37" s="1914" t="s">
        <v>5195</v>
      </c>
      <c r="M37" s="1915"/>
      <c r="N37" s="1908"/>
      <c r="O37" s="1908"/>
      <c r="P37" s="1905"/>
      <c r="Q37" s="1905"/>
      <c r="R37" s="1905"/>
      <c r="S37" s="1916"/>
      <c r="T37" s="1904" t="s">
        <v>139</v>
      </c>
      <c r="U37" s="1912" t="s">
        <v>5196</v>
      </c>
      <c r="V37" s="1915"/>
      <c r="W37" s="1912"/>
      <c r="X37" s="1917" t="s">
        <v>139</v>
      </c>
      <c r="Y37" s="1912" t="s">
        <v>3001</v>
      </c>
      <c r="Z37" s="1915"/>
      <c r="AA37" s="1915"/>
      <c r="AB37" s="1918"/>
      <c r="AC37" s="1918"/>
      <c r="AD37" s="1918"/>
      <c r="AE37" s="1912"/>
      <c r="AF37" s="1916"/>
      <c r="AH37" s="1851"/>
      <c r="AI37" s="1851"/>
    </row>
    <row r="38" spans="1:35" ht="17.100000000000001" customHeight="1">
      <c r="A38" s="1913">
        <v>3</v>
      </c>
      <c r="B38" s="1905" t="s">
        <v>5197</v>
      </c>
      <c r="C38" s="1912"/>
      <c r="D38" s="1912"/>
      <c r="E38" s="1912"/>
      <c r="F38" s="1912"/>
      <c r="G38" s="1912"/>
      <c r="H38" s="1912"/>
      <c r="I38" s="1912"/>
      <c r="J38" s="1912"/>
      <c r="K38" s="1912"/>
      <c r="L38" s="1914" t="s">
        <v>5198</v>
      </c>
      <c r="M38" s="1915"/>
      <c r="N38" s="1918"/>
      <c r="O38" s="1919"/>
      <c r="P38" s="1905"/>
      <c r="Q38" s="1905"/>
      <c r="R38" s="1905"/>
      <c r="S38" s="1916"/>
      <c r="T38" s="1904" t="s">
        <v>139</v>
      </c>
      <c r="U38" s="1912" t="s">
        <v>5196</v>
      </c>
      <c r="V38" s="1915"/>
      <c r="W38" s="1912"/>
      <c r="X38" s="1884" t="s">
        <v>139</v>
      </c>
      <c r="Y38" s="1885" t="s">
        <v>3001</v>
      </c>
      <c r="AB38" s="1918"/>
      <c r="AC38" s="1918"/>
      <c r="AD38" s="1918"/>
      <c r="AE38" s="1912"/>
      <c r="AF38" s="1916"/>
      <c r="AH38" s="1851"/>
      <c r="AI38" s="1851"/>
    </row>
    <row r="39" spans="1:35" ht="17.100000000000001" customHeight="1">
      <c r="A39" s="2614">
        <v>4</v>
      </c>
      <c r="B39" s="2616" t="s">
        <v>5199</v>
      </c>
      <c r="C39" s="2616"/>
      <c r="D39" s="2616"/>
      <c r="E39" s="2616"/>
      <c r="F39" s="2616"/>
      <c r="G39" s="2616"/>
      <c r="H39" s="2616"/>
      <c r="I39" s="2616"/>
      <c r="J39" s="2616"/>
      <c r="K39" s="2616"/>
      <c r="L39" s="2618" t="s">
        <v>5200</v>
      </c>
      <c r="M39" s="2619"/>
      <c r="N39" s="2619"/>
      <c r="O39" s="2619"/>
      <c r="P39" s="2619"/>
      <c r="Q39" s="2619"/>
      <c r="R39" s="2619"/>
      <c r="S39" s="2620"/>
      <c r="T39" s="1876" t="s">
        <v>139</v>
      </c>
      <c r="U39" s="1877" t="s">
        <v>5201</v>
      </c>
      <c r="V39" s="1881"/>
      <c r="W39" s="1877"/>
      <c r="X39" s="1880" t="s">
        <v>139</v>
      </c>
      <c r="Y39" s="1877" t="s">
        <v>5202</v>
      </c>
      <c r="Z39" s="1881"/>
      <c r="AA39" s="1877"/>
      <c r="AB39" s="1880" t="s">
        <v>139</v>
      </c>
      <c r="AC39" s="1878" t="s">
        <v>5203</v>
      </c>
      <c r="AD39" s="1921"/>
      <c r="AE39" s="1877"/>
      <c r="AF39" s="1922"/>
      <c r="AH39" s="1851"/>
      <c r="AI39" s="1851"/>
    </row>
    <row r="40" spans="1:35" ht="17.100000000000001" customHeight="1">
      <c r="A40" s="2615"/>
      <c r="B40" s="2617"/>
      <c r="C40" s="2617"/>
      <c r="D40" s="2617"/>
      <c r="E40" s="2617"/>
      <c r="F40" s="2617"/>
      <c r="G40" s="2617"/>
      <c r="H40" s="2617"/>
      <c r="I40" s="2617"/>
      <c r="J40" s="2617"/>
      <c r="K40" s="2617"/>
      <c r="L40" s="2621"/>
      <c r="M40" s="2622"/>
      <c r="N40" s="2622"/>
      <c r="O40" s="2622"/>
      <c r="P40" s="2622"/>
      <c r="Q40" s="2622"/>
      <c r="R40" s="2622"/>
      <c r="S40" s="2623"/>
      <c r="T40" s="1901" t="s">
        <v>139</v>
      </c>
      <c r="U40" s="1885" t="s">
        <v>3001</v>
      </c>
      <c r="V40" s="1924"/>
      <c r="W40" s="1885"/>
      <c r="X40" s="1887"/>
      <c r="Y40" s="1885"/>
      <c r="Z40" s="1885"/>
      <c r="AA40" s="1885"/>
      <c r="AB40" s="1884" t="s">
        <v>139</v>
      </c>
      <c r="AC40" s="1888" t="s">
        <v>5204</v>
      </c>
      <c r="AD40" s="1887"/>
      <c r="AE40" s="1885"/>
      <c r="AF40" s="1925"/>
      <c r="AH40" s="1851"/>
      <c r="AI40" s="1851"/>
    </row>
    <row r="41" spans="1:35" ht="17.100000000000001" customHeight="1">
      <c r="A41" s="1926">
        <v>5</v>
      </c>
      <c r="B41" s="1853" t="s">
        <v>5205</v>
      </c>
      <c r="C41" s="1855"/>
      <c r="D41" s="1855"/>
      <c r="E41" s="1855"/>
      <c r="F41" s="1855"/>
      <c r="G41" s="1855"/>
      <c r="H41" s="1855"/>
      <c r="I41" s="1855"/>
      <c r="J41" s="1855"/>
      <c r="K41" s="1855"/>
      <c r="L41" s="1927" t="s">
        <v>5206</v>
      </c>
      <c r="N41" s="1928"/>
      <c r="O41" s="1929"/>
      <c r="P41" s="1929"/>
      <c r="Q41" s="1853"/>
      <c r="R41" s="1853"/>
      <c r="S41" s="1930"/>
      <c r="T41" s="1891" t="s">
        <v>139</v>
      </c>
      <c r="U41" s="1855" t="s">
        <v>5196</v>
      </c>
      <c r="W41" s="1855"/>
      <c r="X41" s="1893" t="s">
        <v>139</v>
      </c>
      <c r="Y41" s="1912" t="s">
        <v>3001</v>
      </c>
      <c r="Z41" s="1915"/>
      <c r="AA41" s="1915"/>
      <c r="AB41" s="1928"/>
      <c r="AC41" s="1928"/>
      <c r="AD41" s="1928"/>
      <c r="AE41" s="1855"/>
      <c r="AF41" s="1930"/>
      <c r="AH41" s="1851"/>
      <c r="AI41" s="1851"/>
    </row>
    <row r="42" spans="1:35" ht="17.100000000000001" customHeight="1">
      <c r="A42" s="1913">
        <v>6</v>
      </c>
      <c r="B42" s="1905" t="s">
        <v>5207</v>
      </c>
      <c r="C42" s="1912"/>
      <c r="D42" s="1912"/>
      <c r="E42" s="1912"/>
      <c r="F42" s="1912"/>
      <c r="G42" s="1912"/>
      <c r="H42" s="1912"/>
      <c r="I42" s="1912"/>
      <c r="J42" s="1912"/>
      <c r="K42" s="1912"/>
      <c r="L42" s="1914" t="s">
        <v>5208</v>
      </c>
      <c r="M42" s="1915"/>
      <c r="N42" s="1918"/>
      <c r="O42" s="1919"/>
      <c r="P42" s="1919"/>
      <c r="Q42" s="1905"/>
      <c r="R42" s="1905"/>
      <c r="S42" s="1916"/>
      <c r="T42" s="1904" t="s">
        <v>139</v>
      </c>
      <c r="U42" s="1912" t="s">
        <v>5196</v>
      </c>
      <c r="V42" s="1915"/>
      <c r="W42" s="1912"/>
      <c r="X42" s="1917" t="s">
        <v>139</v>
      </c>
      <c r="Y42" s="1885" t="s">
        <v>3001</v>
      </c>
      <c r="Z42" s="1924"/>
      <c r="AA42" s="1924"/>
      <c r="AB42" s="1918"/>
      <c r="AC42" s="1918"/>
      <c r="AD42" s="1918"/>
      <c r="AE42" s="1912"/>
      <c r="AF42" s="1916"/>
      <c r="AH42" s="1851"/>
      <c r="AI42" s="1851"/>
    </row>
    <row r="43" spans="1:35" ht="17.100000000000001" customHeight="1">
      <c r="A43" s="2632">
        <v>7</v>
      </c>
      <c r="B43" s="2640" t="s">
        <v>5209</v>
      </c>
      <c r="C43" s="2640"/>
      <c r="D43" s="2640"/>
      <c r="E43" s="2640"/>
      <c r="F43" s="2640"/>
      <c r="G43" s="2640"/>
      <c r="H43" s="2640"/>
      <c r="I43" s="2640"/>
      <c r="J43" s="2640"/>
      <c r="K43" s="2640"/>
      <c r="L43" s="2641" t="s">
        <v>5210</v>
      </c>
      <c r="M43" s="2642"/>
      <c r="N43" s="2642"/>
      <c r="O43" s="2642"/>
      <c r="P43" s="2642"/>
      <c r="Q43" s="2642"/>
      <c r="R43" s="2642"/>
      <c r="S43" s="2643"/>
      <c r="T43" s="2639" t="s">
        <v>139</v>
      </c>
      <c r="U43" s="2626" t="s">
        <v>5196</v>
      </c>
      <c r="V43" s="2626"/>
      <c r="W43" s="2626"/>
      <c r="X43" s="2624" t="s">
        <v>139</v>
      </c>
      <c r="Y43" s="2626" t="s">
        <v>3001</v>
      </c>
      <c r="Z43" s="2626"/>
      <c r="AA43" s="2626"/>
      <c r="AB43" s="2626"/>
      <c r="AC43" s="2626"/>
      <c r="AD43" s="2626"/>
      <c r="AE43" s="2626"/>
      <c r="AF43" s="2627"/>
      <c r="AH43" s="1933"/>
      <c r="AI43" s="1934"/>
    </row>
    <row r="44" spans="1:35" ht="17.100000000000001" customHeight="1">
      <c r="A44" s="2632"/>
      <c r="B44" s="2640"/>
      <c r="C44" s="2640"/>
      <c r="D44" s="2640"/>
      <c r="E44" s="2640"/>
      <c r="F44" s="2640"/>
      <c r="G44" s="2640"/>
      <c r="H44" s="2640"/>
      <c r="I44" s="2640"/>
      <c r="J44" s="2640"/>
      <c r="K44" s="2640"/>
      <c r="L44" s="2641"/>
      <c r="M44" s="2642"/>
      <c r="N44" s="2642"/>
      <c r="O44" s="2642"/>
      <c r="P44" s="2642"/>
      <c r="Q44" s="2642"/>
      <c r="R44" s="2642"/>
      <c r="S44" s="2643"/>
      <c r="T44" s="2639"/>
      <c r="U44" s="2628"/>
      <c r="V44" s="2628"/>
      <c r="W44" s="2628"/>
      <c r="X44" s="2625"/>
      <c r="Y44" s="2628"/>
      <c r="Z44" s="2628"/>
      <c r="AA44" s="2628"/>
      <c r="AB44" s="2628"/>
      <c r="AC44" s="2628"/>
      <c r="AD44" s="2628"/>
      <c r="AE44" s="2628"/>
      <c r="AF44" s="2629"/>
      <c r="AH44" s="1933"/>
      <c r="AI44" s="1934"/>
    </row>
    <row r="45" spans="1:35" ht="17.100000000000001" customHeight="1">
      <c r="A45" s="1913">
        <v>8</v>
      </c>
      <c r="B45" s="1905" t="s">
        <v>5211</v>
      </c>
      <c r="C45" s="1912"/>
      <c r="D45" s="1912"/>
      <c r="E45" s="1912"/>
      <c r="F45" s="1912"/>
      <c r="G45" s="1912"/>
      <c r="H45" s="1912"/>
      <c r="I45" s="1912"/>
      <c r="J45" s="1912"/>
      <c r="K45" s="1912"/>
      <c r="L45" s="1914" t="s">
        <v>5212</v>
      </c>
      <c r="M45" s="1915"/>
      <c r="N45" s="1918"/>
      <c r="O45" s="1919"/>
      <c r="P45" s="1919"/>
      <c r="Q45" s="1905"/>
      <c r="R45" s="1905"/>
      <c r="S45" s="1916"/>
      <c r="T45" s="1904" t="s">
        <v>139</v>
      </c>
      <c r="U45" s="1912" t="s">
        <v>5196</v>
      </c>
      <c r="V45" s="1915"/>
      <c r="W45" s="1912"/>
      <c r="X45" s="1917" t="s">
        <v>139</v>
      </c>
      <c r="Y45" s="1912" t="s">
        <v>3001</v>
      </c>
      <c r="Z45" s="1915"/>
      <c r="AA45" s="1915"/>
      <c r="AB45" s="1918"/>
      <c r="AC45" s="1918"/>
      <c r="AD45" s="1918"/>
      <c r="AE45" s="1912"/>
      <c r="AF45" s="1916"/>
      <c r="AH45" s="1933"/>
      <c r="AI45" s="1934"/>
    </row>
    <row r="46" spans="1:35" ht="17.100000000000001" customHeight="1">
      <c r="A46" s="1926">
        <v>9</v>
      </c>
      <c r="B46" s="1853" t="s">
        <v>5213</v>
      </c>
      <c r="C46" s="1855"/>
      <c r="D46" s="1855"/>
      <c r="E46" s="1855"/>
      <c r="F46" s="1855"/>
      <c r="G46" s="1855"/>
      <c r="H46" s="1855"/>
      <c r="I46" s="1855"/>
      <c r="J46" s="1855"/>
      <c r="K46" s="1855"/>
      <c r="L46" s="1927" t="s">
        <v>5214</v>
      </c>
      <c r="N46" s="1928"/>
      <c r="O46" s="1929"/>
      <c r="P46" s="1929"/>
      <c r="Q46" s="1853"/>
      <c r="R46" s="1853"/>
      <c r="S46" s="1930"/>
      <c r="T46" s="1891" t="s">
        <v>139</v>
      </c>
      <c r="U46" s="1855" t="s">
        <v>5196</v>
      </c>
      <c r="W46" s="1855"/>
      <c r="X46" s="1893" t="s">
        <v>139</v>
      </c>
      <c r="Y46" s="1912" t="s">
        <v>3001</v>
      </c>
      <c r="Z46" s="1915"/>
      <c r="AA46" s="1915"/>
      <c r="AB46" s="1928"/>
      <c r="AC46" s="1928"/>
      <c r="AD46" s="1928"/>
      <c r="AE46" s="1855"/>
      <c r="AF46" s="1930"/>
      <c r="AH46" s="1933"/>
      <c r="AI46" s="1934"/>
    </row>
    <row r="47" spans="1:35" ht="17.100000000000001" customHeight="1">
      <c r="A47" s="1913">
        <v>10</v>
      </c>
      <c r="B47" s="1905" t="s">
        <v>5215</v>
      </c>
      <c r="C47" s="1912"/>
      <c r="D47" s="1912"/>
      <c r="E47" s="1912"/>
      <c r="F47" s="1912"/>
      <c r="G47" s="1912"/>
      <c r="H47" s="1912"/>
      <c r="I47" s="1912"/>
      <c r="J47" s="1912"/>
      <c r="K47" s="1912"/>
      <c r="L47" s="1914" t="s">
        <v>5216</v>
      </c>
      <c r="M47" s="1915"/>
      <c r="N47" s="1918"/>
      <c r="O47" s="1919"/>
      <c r="P47" s="1919"/>
      <c r="Q47" s="1905"/>
      <c r="R47" s="1905"/>
      <c r="S47" s="1916"/>
      <c r="T47" s="1904" t="s">
        <v>139</v>
      </c>
      <c r="U47" s="1912" t="s">
        <v>5196</v>
      </c>
      <c r="V47" s="1915"/>
      <c r="W47" s="1912"/>
      <c r="X47" s="1917" t="s">
        <v>139</v>
      </c>
      <c r="Y47" s="1912" t="s">
        <v>3001</v>
      </c>
      <c r="Z47" s="1915"/>
      <c r="AA47" s="1915"/>
      <c r="AB47" s="1918"/>
      <c r="AC47" s="1918"/>
      <c r="AD47" s="1918"/>
      <c r="AE47" s="1912"/>
      <c r="AF47" s="1916"/>
      <c r="AH47" s="1933"/>
      <c r="AI47" s="1934"/>
    </row>
    <row r="48" spans="1:35" ht="17.100000000000001" customHeight="1">
      <c r="A48" s="1926">
        <v>11</v>
      </c>
      <c r="B48" s="1853" t="s">
        <v>5217</v>
      </c>
      <c r="C48" s="1855"/>
      <c r="D48" s="1855"/>
      <c r="E48" s="1855"/>
      <c r="F48" s="1855"/>
      <c r="G48" s="1855"/>
      <c r="H48" s="1855"/>
      <c r="I48" s="1855"/>
      <c r="J48" s="1855"/>
      <c r="K48" s="1855"/>
      <c r="L48" s="1927" t="s">
        <v>5216</v>
      </c>
      <c r="N48" s="1928"/>
      <c r="O48" s="1929"/>
      <c r="P48" s="1929"/>
      <c r="Q48" s="1853"/>
      <c r="R48" s="1853"/>
      <c r="S48" s="1930"/>
      <c r="T48" s="1891" t="s">
        <v>139</v>
      </c>
      <c r="U48" s="1855" t="s">
        <v>5196</v>
      </c>
      <c r="W48" s="1855"/>
      <c r="X48" s="1893" t="s">
        <v>139</v>
      </c>
      <c r="Y48" s="1912" t="s">
        <v>3001</v>
      </c>
      <c r="Z48" s="1915"/>
      <c r="AA48" s="1915"/>
      <c r="AB48" s="1918"/>
      <c r="AC48" s="1928"/>
      <c r="AD48" s="1928"/>
      <c r="AE48" s="1855"/>
      <c r="AF48" s="1930"/>
      <c r="AH48" s="1933"/>
      <c r="AI48" s="1934"/>
    </row>
    <row r="49" spans="1:35" ht="17.100000000000001" customHeight="1">
      <c r="A49" s="1913">
        <v>12</v>
      </c>
      <c r="B49" s="1905" t="s">
        <v>5218</v>
      </c>
      <c r="C49" s="1912"/>
      <c r="D49" s="1912"/>
      <c r="E49" s="1912"/>
      <c r="F49" s="1912"/>
      <c r="G49" s="1912"/>
      <c r="H49" s="1912"/>
      <c r="I49" s="1912"/>
      <c r="J49" s="1912"/>
      <c r="K49" s="1912"/>
      <c r="L49" s="1914" t="s">
        <v>5219</v>
      </c>
      <c r="M49" s="1915"/>
      <c r="N49" s="1918"/>
      <c r="O49" s="1919"/>
      <c r="P49" s="1919"/>
      <c r="Q49" s="1905"/>
      <c r="R49" s="1905"/>
      <c r="S49" s="1916"/>
      <c r="T49" s="1904" t="s">
        <v>139</v>
      </c>
      <c r="U49" s="1912" t="s">
        <v>5196</v>
      </c>
      <c r="V49" s="1915"/>
      <c r="W49" s="1912"/>
      <c r="X49" s="1917" t="s">
        <v>139</v>
      </c>
      <c r="Y49" s="1912" t="s">
        <v>3001</v>
      </c>
      <c r="Z49" s="1915"/>
      <c r="AA49" s="1915"/>
      <c r="AB49" s="1918"/>
      <c r="AC49" s="1918"/>
      <c r="AD49" s="1918"/>
      <c r="AE49" s="1912"/>
      <c r="AF49" s="1916"/>
      <c r="AH49" s="1933"/>
      <c r="AI49" s="1934"/>
    </row>
    <row r="50" spans="1:35" ht="17.100000000000001" customHeight="1">
      <c r="A50" s="1913">
        <v>13</v>
      </c>
      <c r="B50" s="1905" t="s">
        <v>5220</v>
      </c>
      <c r="C50" s="1912"/>
      <c r="D50" s="1912"/>
      <c r="E50" s="1912"/>
      <c r="F50" s="1912"/>
      <c r="G50" s="1912"/>
      <c r="H50" s="1912"/>
      <c r="I50" s="1912"/>
      <c r="J50" s="1912"/>
      <c r="K50" s="1912"/>
      <c r="L50" s="1914" t="s">
        <v>5221</v>
      </c>
      <c r="M50" s="1912"/>
      <c r="N50" s="1912"/>
      <c r="O50" s="1912"/>
      <c r="P50" s="1919"/>
      <c r="Q50" s="1919"/>
      <c r="R50" s="1905"/>
      <c r="S50" s="1935"/>
      <c r="T50" s="1904" t="s">
        <v>139</v>
      </c>
      <c r="U50" s="1912" t="s">
        <v>5196</v>
      </c>
      <c r="V50" s="1918"/>
      <c r="W50" s="1912"/>
      <c r="X50" s="1917" t="s">
        <v>139</v>
      </c>
      <c r="Y50" s="1912" t="s">
        <v>3001</v>
      </c>
      <c r="Z50" s="1915"/>
      <c r="AA50" s="1915"/>
      <c r="AB50" s="1918"/>
      <c r="AC50" s="1918"/>
      <c r="AD50" s="1918"/>
      <c r="AE50" s="1912"/>
      <c r="AF50" s="1916"/>
      <c r="AH50" s="1933"/>
      <c r="AI50" s="1934"/>
    </row>
    <row r="51" spans="1:35" ht="17.100000000000001" customHeight="1">
      <c r="A51" s="1926">
        <v>14</v>
      </c>
      <c r="B51" s="1853" t="s">
        <v>5222</v>
      </c>
      <c r="C51" s="1855"/>
      <c r="D51" s="1855"/>
      <c r="E51" s="1855"/>
      <c r="F51" s="1855"/>
      <c r="G51" s="1855"/>
      <c r="H51" s="1855"/>
      <c r="I51" s="1855"/>
      <c r="J51" s="1855"/>
      <c r="K51" s="1855"/>
      <c r="L51" s="1927" t="s">
        <v>5223</v>
      </c>
      <c r="M51" s="1855"/>
      <c r="N51" s="1855"/>
      <c r="O51" s="1855"/>
      <c r="P51" s="1929"/>
      <c r="Q51" s="1929"/>
      <c r="R51" s="1853"/>
      <c r="S51" s="1936"/>
      <c r="T51" s="1891" t="s">
        <v>139</v>
      </c>
      <c r="U51" s="1855" t="s">
        <v>5196</v>
      </c>
      <c r="V51" s="1928"/>
      <c r="W51" s="1855"/>
      <c r="X51" s="1893" t="s">
        <v>139</v>
      </c>
      <c r="Y51" s="1912" t="s">
        <v>3001</v>
      </c>
      <c r="Z51" s="1915"/>
      <c r="AA51" s="1915"/>
      <c r="AB51" s="1937"/>
      <c r="AC51" s="1928"/>
      <c r="AD51" s="1928"/>
      <c r="AE51" s="1855"/>
      <c r="AF51" s="1930"/>
      <c r="AH51" s="1933"/>
      <c r="AI51" s="1934"/>
    </row>
    <row r="52" spans="1:35" ht="17.100000000000001" customHeight="1">
      <c r="A52" s="1913">
        <v>15</v>
      </c>
      <c r="B52" s="1905" t="s">
        <v>5224</v>
      </c>
      <c r="C52" s="1912"/>
      <c r="D52" s="1912"/>
      <c r="E52" s="1912"/>
      <c r="F52" s="1912"/>
      <c r="G52" s="1912"/>
      <c r="H52" s="1912"/>
      <c r="I52" s="1912"/>
      <c r="J52" s="1912"/>
      <c r="K52" s="1912"/>
      <c r="L52" s="1914" t="s">
        <v>5223</v>
      </c>
      <c r="M52" s="1912"/>
      <c r="N52" s="1912"/>
      <c r="O52" s="1912"/>
      <c r="P52" s="1919"/>
      <c r="Q52" s="1919"/>
      <c r="R52" s="1905"/>
      <c r="S52" s="1935"/>
      <c r="T52" s="1904" t="s">
        <v>139</v>
      </c>
      <c r="U52" s="1912" t="s">
        <v>5196</v>
      </c>
      <c r="V52" s="1918"/>
      <c r="W52" s="1912"/>
      <c r="X52" s="1917" t="s">
        <v>139</v>
      </c>
      <c r="Y52" s="1885" t="s">
        <v>3001</v>
      </c>
      <c r="Z52" s="1924"/>
      <c r="AA52" s="1924"/>
      <c r="AB52" s="1918"/>
      <c r="AC52" s="1918"/>
      <c r="AD52" s="1918"/>
      <c r="AE52" s="1912"/>
      <c r="AF52" s="1916"/>
      <c r="AH52" s="1933"/>
      <c r="AI52" s="1934"/>
    </row>
    <row r="53" spans="1:35" ht="17.100000000000001" customHeight="1">
      <c r="A53" s="1926">
        <v>16</v>
      </c>
      <c r="B53" s="1853" t="s">
        <v>5225</v>
      </c>
      <c r="C53" s="1855"/>
      <c r="D53" s="1855"/>
      <c r="E53" s="1855"/>
      <c r="F53" s="1855"/>
      <c r="G53" s="1855"/>
      <c r="H53" s="1855"/>
      <c r="I53" s="1855"/>
      <c r="J53" s="1938"/>
      <c r="K53" s="1938"/>
      <c r="L53" s="1939" t="s">
        <v>5226</v>
      </c>
      <c r="M53" s="1938"/>
      <c r="N53" s="1938"/>
      <c r="O53" s="1940"/>
      <c r="P53" s="1855"/>
      <c r="Q53" s="1855"/>
      <c r="R53" s="1855"/>
      <c r="S53" s="1930"/>
      <c r="T53" s="1891" t="s">
        <v>139</v>
      </c>
      <c r="U53" s="1855" t="s">
        <v>5196</v>
      </c>
      <c r="V53" s="1928"/>
      <c r="W53" s="1855"/>
      <c r="X53" s="1893" t="s">
        <v>139</v>
      </c>
      <c r="Y53" s="1912" t="s">
        <v>3001</v>
      </c>
      <c r="Z53" s="1915"/>
      <c r="AA53" s="1915"/>
      <c r="AB53" s="1918"/>
      <c r="AC53" s="1928"/>
      <c r="AD53" s="1928"/>
      <c r="AE53" s="1855"/>
      <c r="AF53" s="1930"/>
      <c r="AH53" s="1934"/>
      <c r="AI53" s="1934"/>
    </row>
    <row r="54" spans="1:35" ht="17.100000000000001" customHeight="1">
      <c r="A54" s="1913">
        <v>17</v>
      </c>
      <c r="B54" s="1905" t="s">
        <v>5227</v>
      </c>
      <c r="C54" s="1912"/>
      <c r="D54" s="1912"/>
      <c r="E54" s="1912"/>
      <c r="F54" s="1912"/>
      <c r="G54" s="1912"/>
      <c r="H54" s="1912"/>
      <c r="I54" s="1912"/>
      <c r="J54" s="1912"/>
      <c r="K54" s="1912"/>
      <c r="L54" s="1941" t="s">
        <v>5228</v>
      </c>
      <c r="M54" s="1912"/>
      <c r="N54" s="1912"/>
      <c r="O54" s="1912"/>
      <c r="P54" s="1912"/>
      <c r="Q54" s="1912"/>
      <c r="R54" s="1912"/>
      <c r="S54" s="1916"/>
      <c r="T54" s="1904" t="s">
        <v>139</v>
      </c>
      <c r="U54" s="1912" t="s">
        <v>5196</v>
      </c>
      <c r="V54" s="1918"/>
      <c r="W54" s="1912"/>
      <c r="X54" s="1917" t="s">
        <v>139</v>
      </c>
      <c r="Y54" s="1912" t="s">
        <v>3001</v>
      </c>
      <c r="Z54" s="1915"/>
      <c r="AA54" s="1915"/>
      <c r="AB54" s="1887"/>
      <c r="AC54" s="1918"/>
      <c r="AD54" s="1918"/>
      <c r="AE54" s="1912"/>
      <c r="AF54" s="1916"/>
      <c r="AH54" s="1851"/>
    </row>
    <row r="55" spans="1:35" ht="17.100000000000001" customHeight="1">
      <c r="A55" s="1926">
        <v>18</v>
      </c>
      <c r="B55" s="1853" t="s">
        <v>5229</v>
      </c>
      <c r="C55" s="1855"/>
      <c r="D55" s="1855"/>
      <c r="E55" s="1855"/>
      <c r="F55" s="1855"/>
      <c r="G55" s="1855"/>
      <c r="H55" s="1855"/>
      <c r="I55" s="1855"/>
      <c r="J55" s="1855"/>
      <c r="K55" s="1855"/>
      <c r="L55" s="1942" t="s">
        <v>5230</v>
      </c>
      <c r="M55" s="1855"/>
      <c r="N55" s="1855"/>
      <c r="O55" s="1855"/>
      <c r="P55" s="1855"/>
      <c r="Q55" s="1855"/>
      <c r="R55" s="1855"/>
      <c r="S55" s="1930"/>
      <c r="T55" s="1891" t="s">
        <v>139</v>
      </c>
      <c r="U55" s="1855" t="s">
        <v>5196</v>
      </c>
      <c r="V55" s="1928"/>
      <c r="W55" s="1855"/>
      <c r="X55" s="1893" t="s">
        <v>139</v>
      </c>
      <c r="Y55" s="1912" t="s">
        <v>3001</v>
      </c>
      <c r="Z55" s="1915"/>
      <c r="AA55" s="1915"/>
      <c r="AB55" s="1928"/>
      <c r="AC55" s="1928"/>
      <c r="AD55" s="1928"/>
      <c r="AE55" s="1855"/>
      <c r="AF55" s="1930"/>
      <c r="AH55" s="1851"/>
    </row>
    <row r="56" spans="1:35" ht="17.100000000000001" customHeight="1">
      <c r="A56" s="1913">
        <v>19</v>
      </c>
      <c r="B56" s="1905" t="s">
        <v>5231</v>
      </c>
      <c r="C56" s="1912"/>
      <c r="D56" s="1912"/>
      <c r="E56" s="1912"/>
      <c r="F56" s="1912"/>
      <c r="G56" s="1912"/>
      <c r="H56" s="1912"/>
      <c r="I56" s="1912"/>
      <c r="J56" s="1905"/>
      <c r="K56" s="1905"/>
      <c r="L56" s="1914" t="s">
        <v>5232</v>
      </c>
      <c r="M56" s="1912"/>
      <c r="N56" s="1905"/>
      <c r="O56" s="1907"/>
      <c r="P56" s="1909"/>
      <c r="Q56" s="1909"/>
      <c r="R56" s="1910"/>
      <c r="S56" s="1943"/>
      <c r="T56" s="1904" t="s">
        <v>139</v>
      </c>
      <c r="U56" s="1912" t="s">
        <v>5196</v>
      </c>
      <c r="V56" s="1918"/>
      <c r="W56" s="1912"/>
      <c r="X56" s="1917" t="s">
        <v>139</v>
      </c>
      <c r="Y56" s="1912" t="s">
        <v>3001</v>
      </c>
      <c r="Z56" s="1915"/>
      <c r="AA56" s="1915"/>
      <c r="AB56" s="1918"/>
      <c r="AC56" s="1918"/>
      <c r="AD56" s="1918"/>
      <c r="AE56" s="1912"/>
      <c r="AF56" s="1916"/>
    </row>
    <row r="57" spans="1:35" ht="17.100000000000001" customHeight="1">
      <c r="A57" s="1926">
        <v>20</v>
      </c>
      <c r="B57" s="1853" t="s">
        <v>5233</v>
      </c>
      <c r="C57" s="1855"/>
      <c r="D57" s="1855"/>
      <c r="E57" s="1855"/>
      <c r="F57" s="1855"/>
      <c r="G57" s="1855"/>
      <c r="H57" s="1855"/>
      <c r="I57" s="1855"/>
      <c r="J57" s="1868"/>
      <c r="K57" s="1868"/>
      <c r="L57" s="1931"/>
      <c r="M57" s="1932"/>
      <c r="N57" s="1868"/>
      <c r="O57" s="1944"/>
      <c r="P57" s="1945"/>
      <c r="Q57" s="1945"/>
      <c r="R57" s="1946"/>
      <c r="S57" s="1947"/>
      <c r="T57" s="1891" t="s">
        <v>139</v>
      </c>
      <c r="U57" s="1855" t="s">
        <v>5234</v>
      </c>
      <c r="V57" s="1946"/>
      <c r="W57" s="1946"/>
      <c r="X57" s="1853"/>
      <c r="Y57" s="1853"/>
      <c r="Z57" s="2630"/>
      <c r="AA57" s="2630"/>
      <c r="AB57" s="1948" t="s">
        <v>57</v>
      </c>
      <c r="AC57" s="1893" t="s">
        <v>139</v>
      </c>
      <c r="AD57" s="1912" t="s">
        <v>3001</v>
      </c>
      <c r="AF57" s="1936"/>
    </row>
    <row r="58" spans="1:35" ht="17.100000000000001" customHeight="1">
      <c r="A58" s="1913">
        <v>21</v>
      </c>
      <c r="B58" s="1905" t="s">
        <v>5235</v>
      </c>
      <c r="C58" s="1912"/>
      <c r="D58" s="1912"/>
      <c r="E58" s="1912"/>
      <c r="F58" s="1912"/>
      <c r="G58" s="1912"/>
      <c r="H58" s="1912"/>
      <c r="I58" s="1912"/>
      <c r="J58" s="1905"/>
      <c r="K58" s="1905"/>
      <c r="L58" s="1914"/>
      <c r="M58" s="1912"/>
      <c r="N58" s="1905"/>
      <c r="O58" s="1907"/>
      <c r="P58" s="1909"/>
      <c r="Q58" s="1909"/>
      <c r="R58" s="1910"/>
      <c r="S58" s="1943"/>
      <c r="T58" s="1904" t="s">
        <v>139</v>
      </c>
      <c r="U58" s="1912" t="s">
        <v>5234</v>
      </c>
      <c r="V58" s="1910"/>
      <c r="W58" s="1910"/>
      <c r="X58" s="1905"/>
      <c r="Y58" s="1905"/>
      <c r="Z58" s="2631"/>
      <c r="AA58" s="2631"/>
      <c r="AB58" s="1949" t="s">
        <v>57</v>
      </c>
      <c r="AC58" s="1917" t="s">
        <v>139</v>
      </c>
      <c r="AD58" s="1912" t="s">
        <v>3001</v>
      </c>
      <c r="AE58" s="1915"/>
      <c r="AF58" s="1935"/>
    </row>
    <row r="59" spans="1:35" ht="17.100000000000001" customHeight="1">
      <c r="A59" s="1853" t="s">
        <v>5236</v>
      </c>
      <c r="B59" s="1853"/>
      <c r="C59" s="1855"/>
      <c r="D59" s="1855"/>
      <c r="E59" s="1855"/>
      <c r="F59" s="1855"/>
      <c r="G59" s="1855"/>
      <c r="H59" s="1855"/>
      <c r="I59" s="1855"/>
      <c r="J59" s="1853"/>
      <c r="K59" s="1853"/>
      <c r="L59" s="1855"/>
      <c r="M59" s="1855"/>
      <c r="N59" s="1853"/>
      <c r="O59" s="1944"/>
      <c r="P59" s="1945"/>
      <c r="Q59" s="1945"/>
      <c r="R59" s="1946"/>
      <c r="S59" s="1945"/>
      <c r="T59" s="1946"/>
      <c r="U59" s="1945"/>
      <c r="V59" s="1946"/>
      <c r="W59" s="1946"/>
      <c r="X59" s="1853"/>
      <c r="Y59" s="1853"/>
      <c r="Z59" s="1944"/>
      <c r="AA59" s="1938"/>
      <c r="AB59" s="1938"/>
      <c r="AC59" s="1938"/>
      <c r="AD59" s="1938"/>
      <c r="AE59" s="1938"/>
      <c r="AF59" s="1853"/>
    </row>
    <row r="60" spans="1:35" ht="17.100000000000001" customHeight="1">
      <c r="A60" s="1853" t="s">
        <v>5237</v>
      </c>
      <c r="B60" s="1853"/>
      <c r="C60" s="1855"/>
      <c r="D60" s="1855"/>
      <c r="E60" s="1855"/>
      <c r="F60" s="1855"/>
      <c r="G60" s="1855"/>
      <c r="H60" s="1855"/>
      <c r="I60" s="1855"/>
      <c r="J60" s="1853"/>
      <c r="K60" s="1853"/>
      <c r="L60" s="1855"/>
      <c r="M60" s="1855"/>
      <c r="N60" s="1853"/>
      <c r="O60" s="1944"/>
      <c r="P60" s="1945"/>
      <c r="Q60" s="1945"/>
      <c r="R60" s="1946"/>
      <c r="S60" s="1945"/>
      <c r="T60" s="1946"/>
      <c r="U60" s="1945"/>
      <c r="V60" s="1946"/>
      <c r="W60" s="1946"/>
      <c r="X60" s="1853"/>
      <c r="Y60" s="1853"/>
      <c r="Z60" s="1944"/>
      <c r="AA60" s="1938"/>
      <c r="AB60" s="1938"/>
      <c r="AC60" s="1938"/>
      <c r="AD60" s="1938"/>
      <c r="AE60" s="1938"/>
      <c r="AF60" s="1853"/>
    </row>
    <row r="61" spans="1:35" ht="17.100000000000001" customHeight="1">
      <c r="A61" s="1853" t="s">
        <v>5238</v>
      </c>
      <c r="B61" s="1853"/>
      <c r="C61" s="1855"/>
      <c r="D61" s="1855"/>
      <c r="E61" s="1855"/>
      <c r="F61" s="1855"/>
      <c r="G61" s="1855"/>
      <c r="H61" s="1855"/>
      <c r="I61" s="1855"/>
      <c r="J61" s="1853"/>
      <c r="K61" s="1853"/>
      <c r="L61" s="1855"/>
      <c r="M61" s="1855"/>
      <c r="N61" s="1853"/>
      <c r="O61" s="1944"/>
      <c r="P61" s="1945"/>
      <c r="Q61" s="1945"/>
      <c r="R61" s="1946"/>
      <c r="S61" s="1945"/>
      <c r="T61" s="1946"/>
      <c r="U61" s="1945"/>
      <c r="V61" s="1946"/>
      <c r="W61" s="1946"/>
      <c r="X61" s="1853"/>
      <c r="Y61" s="1853"/>
      <c r="Z61" s="1944"/>
      <c r="AA61" s="1938"/>
      <c r="AB61" s="1938"/>
      <c r="AC61" s="1938"/>
      <c r="AD61" s="1938"/>
      <c r="AE61" s="1938"/>
      <c r="AF61" s="1853"/>
    </row>
    <row r="62" spans="1:35" ht="17.100000000000001" customHeight="1">
      <c r="A62" s="1853" t="s">
        <v>5239</v>
      </c>
      <c r="B62" s="1853"/>
      <c r="C62" s="1855"/>
      <c r="D62" s="1855"/>
      <c r="E62" s="1855"/>
      <c r="F62" s="1855"/>
      <c r="G62" s="1855"/>
      <c r="H62" s="1855"/>
      <c r="I62" s="1855"/>
      <c r="J62" s="1853"/>
      <c r="K62" s="1853"/>
      <c r="L62" s="1855"/>
      <c r="M62" s="1938"/>
      <c r="N62" s="1938"/>
      <c r="O62" s="1938"/>
      <c r="P62" s="1938"/>
      <c r="Q62" s="1938"/>
      <c r="R62" s="1938"/>
      <c r="S62" s="1938"/>
      <c r="T62" s="1938"/>
      <c r="U62" s="1938"/>
      <c r="V62" s="1938"/>
      <c r="W62" s="1938"/>
      <c r="X62" s="1938"/>
      <c r="Y62" s="1853"/>
      <c r="Z62" s="1853"/>
      <c r="AA62" s="1938"/>
      <c r="AB62" s="1938"/>
      <c r="AC62" s="1938"/>
      <c r="AD62" s="1938"/>
      <c r="AE62" s="1938"/>
      <c r="AF62" s="1853"/>
    </row>
    <row r="63" spans="1:35" ht="17.100000000000001" customHeight="1">
      <c r="A63" s="1853" t="s">
        <v>5240</v>
      </c>
      <c r="B63" s="1853"/>
      <c r="C63" s="1855"/>
      <c r="D63" s="1855"/>
      <c r="E63" s="1855"/>
      <c r="F63" s="1855"/>
      <c r="G63" s="1855"/>
      <c r="H63" s="1855"/>
      <c r="I63" s="1855"/>
      <c r="J63" s="1853"/>
      <c r="K63" s="1853"/>
      <c r="L63" s="1855"/>
      <c r="M63" s="1855"/>
      <c r="N63" s="1853"/>
      <c r="O63" s="1944"/>
      <c r="P63" s="1945"/>
      <c r="Q63" s="1945"/>
      <c r="R63" s="1946"/>
      <c r="S63" s="1945"/>
      <c r="T63" s="1946"/>
      <c r="U63" s="1945"/>
      <c r="V63" s="1946"/>
      <c r="W63" s="1946"/>
      <c r="X63" s="1853"/>
      <c r="Y63" s="1853"/>
      <c r="Z63" s="1944"/>
      <c r="AA63" s="1938"/>
      <c r="AB63" s="1938"/>
      <c r="AC63" s="1938"/>
      <c r="AD63" s="1938"/>
      <c r="AE63" s="1938"/>
      <c r="AF63" s="1853"/>
    </row>
    <row r="64" spans="1:35" ht="17.100000000000001" customHeight="1">
      <c r="A64" s="1853"/>
      <c r="B64" s="1850"/>
      <c r="C64" s="1848"/>
      <c r="D64" s="1848"/>
      <c r="E64" s="1848"/>
      <c r="F64" s="1848"/>
      <c r="G64" s="1848"/>
      <c r="H64" s="1848"/>
      <c r="I64" s="1848"/>
      <c r="J64" s="1850"/>
      <c r="K64" s="1850"/>
      <c r="L64" s="1848"/>
      <c r="M64" s="1848"/>
      <c r="N64" s="1850"/>
      <c r="O64" s="1862"/>
      <c r="P64" s="1870"/>
      <c r="Q64" s="1870"/>
      <c r="R64" s="1871"/>
      <c r="S64" s="1870"/>
      <c r="T64" s="1871"/>
      <c r="U64" s="1870"/>
      <c r="V64" s="1871"/>
      <c r="W64" s="1871"/>
      <c r="X64" s="1850"/>
      <c r="Y64" s="1850"/>
      <c r="Z64" s="1862"/>
      <c r="AA64" s="1864"/>
      <c r="AB64" s="1864"/>
      <c r="AC64" s="1864"/>
      <c r="AD64" s="1864"/>
      <c r="AE64" s="1864"/>
      <c r="AF64" s="1850"/>
    </row>
    <row r="65" spans="1:32" ht="17.100000000000001" customHeight="1">
      <c r="A65" s="1865" t="s">
        <v>5241</v>
      </c>
      <c r="B65" s="1850"/>
      <c r="C65" s="1850"/>
      <c r="D65" s="1850"/>
      <c r="E65" s="1850"/>
      <c r="F65" s="1850"/>
      <c r="G65" s="1850"/>
      <c r="H65" s="1850"/>
      <c r="I65" s="1850"/>
      <c r="J65" s="1850"/>
      <c r="K65" s="1850"/>
      <c r="L65" s="1850"/>
      <c r="M65" s="1850"/>
      <c r="N65" s="1850"/>
      <c r="O65" s="1850"/>
      <c r="P65" s="1850"/>
      <c r="Q65" s="1850"/>
      <c r="R65" s="1850"/>
      <c r="S65" s="1850"/>
      <c r="T65" s="1848"/>
      <c r="U65" s="1848"/>
      <c r="V65" s="1848"/>
      <c r="W65" s="1848"/>
      <c r="X65" s="1848"/>
      <c r="Y65" s="1848"/>
      <c r="Z65" s="1848"/>
      <c r="AA65" s="1848"/>
      <c r="AB65" s="1848"/>
      <c r="AC65" s="1848"/>
      <c r="AD65" s="1848"/>
      <c r="AE65" s="1848"/>
      <c r="AF65" s="1848"/>
    </row>
    <row r="66" spans="1:32" ht="17.100000000000001" customHeight="1">
      <c r="A66" s="1920">
        <v>1</v>
      </c>
      <c r="B66" s="1895" t="s">
        <v>5242</v>
      </c>
      <c r="C66" s="1950"/>
      <c r="D66" s="1950"/>
      <c r="E66" s="1950"/>
      <c r="F66" s="1950"/>
      <c r="G66" s="1950"/>
      <c r="H66" s="1950"/>
      <c r="I66" s="1950"/>
      <c r="J66" s="1950"/>
      <c r="K66" s="1951"/>
      <c r="L66" s="1952" t="s">
        <v>5243</v>
      </c>
      <c r="M66" s="1950"/>
      <c r="N66" s="1950"/>
      <c r="O66" s="1950"/>
      <c r="P66" s="1950"/>
      <c r="Q66" s="1950"/>
      <c r="R66" s="1950"/>
      <c r="S66" s="1951"/>
      <c r="T66" s="1904" t="s">
        <v>139</v>
      </c>
      <c r="U66" s="1912" t="s">
        <v>5196</v>
      </c>
      <c r="V66" s="1915"/>
      <c r="W66" s="1912"/>
      <c r="X66" s="1917" t="s">
        <v>139</v>
      </c>
      <c r="Y66" s="1912" t="s">
        <v>3001</v>
      </c>
      <c r="Z66" s="1915"/>
      <c r="AA66" s="1915"/>
      <c r="AB66" s="1918"/>
      <c r="AC66" s="1918"/>
      <c r="AD66" s="1918"/>
      <c r="AE66" s="1912"/>
      <c r="AF66" s="1916"/>
    </row>
    <row r="67" spans="1:32" ht="17.100000000000001" customHeight="1">
      <c r="A67" s="1913">
        <v>2</v>
      </c>
      <c r="B67" s="1941" t="s">
        <v>5244</v>
      </c>
      <c r="C67" s="1905"/>
      <c r="D67" s="1905"/>
      <c r="E67" s="1905"/>
      <c r="F67" s="1905"/>
      <c r="G67" s="1905"/>
      <c r="H67" s="1905"/>
      <c r="I67" s="1905"/>
      <c r="J67" s="1905"/>
      <c r="K67" s="1935"/>
      <c r="L67" s="1953" t="s">
        <v>5245</v>
      </c>
      <c r="M67" s="1905"/>
      <c r="N67" s="1905"/>
      <c r="O67" s="1905"/>
      <c r="P67" s="1905"/>
      <c r="Q67" s="1905"/>
      <c r="R67" s="1905"/>
      <c r="S67" s="1935"/>
      <c r="T67" s="1904" t="s">
        <v>139</v>
      </c>
      <c r="U67" s="1912" t="s">
        <v>5196</v>
      </c>
      <c r="V67" s="1915"/>
      <c r="W67" s="1912"/>
      <c r="X67" s="1917" t="s">
        <v>139</v>
      </c>
      <c r="Y67" s="1912" t="s">
        <v>3001</v>
      </c>
      <c r="Z67" s="1915"/>
      <c r="AA67" s="1915"/>
      <c r="AB67" s="1918"/>
      <c r="AC67" s="1918"/>
      <c r="AD67" s="1918"/>
      <c r="AE67" s="1912"/>
      <c r="AF67" s="1916"/>
    </row>
    <row r="68" spans="1:32" ht="17.100000000000001" customHeight="1">
      <c r="A68" s="1926">
        <v>3</v>
      </c>
      <c r="B68" s="1942" t="s">
        <v>5246</v>
      </c>
      <c r="C68" s="1853"/>
      <c r="D68" s="1853"/>
      <c r="E68" s="1853"/>
      <c r="F68" s="1853"/>
      <c r="G68" s="1853"/>
      <c r="H68" s="1853"/>
      <c r="I68" s="1944"/>
      <c r="J68" s="1938"/>
      <c r="K68" s="1954"/>
      <c r="L68" s="1955" t="s">
        <v>5247</v>
      </c>
      <c r="M68" s="1938"/>
      <c r="N68" s="1938"/>
      <c r="O68" s="1853"/>
      <c r="P68" s="1853"/>
      <c r="Q68" s="1853"/>
      <c r="R68" s="1853"/>
      <c r="S68" s="1936"/>
      <c r="T68" s="1904" t="s">
        <v>139</v>
      </c>
      <c r="U68" s="1912" t="s">
        <v>5196</v>
      </c>
      <c r="V68" s="1915"/>
      <c r="W68" s="1912"/>
      <c r="X68" s="1917" t="s">
        <v>139</v>
      </c>
      <c r="Y68" s="1912" t="s">
        <v>3001</v>
      </c>
      <c r="Z68" s="1915"/>
      <c r="AA68" s="1915"/>
      <c r="AB68" s="1918"/>
      <c r="AC68" s="1918"/>
      <c r="AD68" s="1918"/>
      <c r="AE68" s="1912"/>
      <c r="AF68" s="1916"/>
    </row>
    <row r="69" spans="1:32" ht="17.100000000000001" customHeight="1">
      <c r="A69" s="1913">
        <v>4</v>
      </c>
      <c r="B69" s="1941" t="s">
        <v>5248</v>
      </c>
      <c r="C69" s="1905"/>
      <c r="D69" s="1905"/>
      <c r="E69" s="1905"/>
      <c r="F69" s="1905"/>
      <c r="G69" s="1905"/>
      <c r="H69" s="1905"/>
      <c r="I69" s="1905"/>
      <c r="J69" s="1905"/>
      <c r="K69" s="1935"/>
      <c r="L69" s="1953" t="s">
        <v>5249</v>
      </c>
      <c r="M69" s="1905"/>
      <c r="N69" s="1905"/>
      <c r="O69" s="1905"/>
      <c r="P69" s="1905"/>
      <c r="Q69" s="1905"/>
      <c r="R69" s="1905"/>
      <c r="S69" s="1935"/>
      <c r="T69" s="1904" t="s">
        <v>139</v>
      </c>
      <c r="U69" s="1912" t="s">
        <v>5196</v>
      </c>
      <c r="V69" s="1915"/>
      <c r="W69" s="1912"/>
      <c r="X69" s="1917" t="s">
        <v>139</v>
      </c>
      <c r="Y69" s="1912" t="s">
        <v>3001</v>
      </c>
      <c r="Z69" s="1915"/>
      <c r="AA69" s="1915"/>
      <c r="AB69" s="1918"/>
      <c r="AC69" s="1918"/>
      <c r="AD69" s="1918"/>
      <c r="AE69" s="1912"/>
      <c r="AF69" s="1916"/>
    </row>
    <row r="70" spans="1:32" ht="17.100000000000001" customHeight="1">
      <c r="A70" s="1926">
        <v>5</v>
      </c>
      <c r="B70" s="1942" t="s">
        <v>5250</v>
      </c>
      <c r="C70" s="1853"/>
      <c r="D70" s="1853"/>
      <c r="E70" s="1853"/>
      <c r="F70" s="1853"/>
      <c r="G70" s="1853"/>
      <c r="H70" s="1853"/>
      <c r="I70" s="1853"/>
      <c r="J70" s="1853"/>
      <c r="K70" s="1936"/>
      <c r="L70" s="1955" t="s">
        <v>5251</v>
      </c>
      <c r="M70" s="1853"/>
      <c r="N70" s="1853"/>
      <c r="O70" s="1853"/>
      <c r="P70" s="1853"/>
      <c r="Q70" s="1853"/>
      <c r="R70" s="1853"/>
      <c r="S70" s="1936"/>
      <c r="T70" s="1904" t="s">
        <v>139</v>
      </c>
      <c r="U70" s="1912" t="s">
        <v>5196</v>
      </c>
      <c r="V70" s="1915"/>
      <c r="W70" s="1912"/>
      <c r="X70" s="1917" t="s">
        <v>139</v>
      </c>
      <c r="Y70" s="1912" t="s">
        <v>3001</v>
      </c>
      <c r="Z70" s="1915"/>
      <c r="AA70" s="1915"/>
      <c r="AB70" s="1918"/>
      <c r="AC70" s="1918"/>
      <c r="AD70" s="1918"/>
      <c r="AE70" s="1912"/>
      <c r="AF70" s="1916"/>
    </row>
    <row r="71" spans="1:32" ht="17.100000000000001" customHeight="1">
      <c r="A71" s="1913">
        <v>6</v>
      </c>
      <c r="B71" s="1941" t="s">
        <v>5252</v>
      </c>
      <c r="C71" s="1905"/>
      <c r="D71" s="1905"/>
      <c r="E71" s="1905"/>
      <c r="F71" s="1905"/>
      <c r="G71" s="1905"/>
      <c r="H71" s="1905"/>
      <c r="I71" s="1905"/>
      <c r="J71" s="1905"/>
      <c r="K71" s="1935"/>
      <c r="L71" s="1953" t="s">
        <v>5253</v>
      </c>
      <c r="M71" s="1905"/>
      <c r="N71" s="1905"/>
      <c r="O71" s="1905"/>
      <c r="P71" s="1905"/>
      <c r="Q71" s="1905"/>
      <c r="R71" s="1905"/>
      <c r="S71" s="1935"/>
      <c r="T71" s="1901" t="s">
        <v>139</v>
      </c>
      <c r="U71" s="1885" t="s">
        <v>5196</v>
      </c>
      <c r="V71" s="1924"/>
      <c r="W71" s="1885"/>
      <c r="X71" s="1884" t="s">
        <v>139</v>
      </c>
      <c r="Y71" s="1885" t="s">
        <v>3001</v>
      </c>
      <c r="AB71" s="1887"/>
      <c r="AC71" s="1887"/>
      <c r="AD71" s="1887"/>
      <c r="AE71" s="1885"/>
      <c r="AF71" s="1925"/>
    </row>
    <row r="72" spans="1:32" ht="17.100000000000001" customHeight="1">
      <c r="A72" s="2632">
        <v>7</v>
      </c>
      <c r="B72" s="2633" t="s">
        <v>5254</v>
      </c>
      <c r="C72" s="2584"/>
      <c r="D72" s="2584"/>
      <c r="E72" s="2584"/>
      <c r="F72" s="2584"/>
      <c r="G72" s="2584"/>
      <c r="H72" s="2584"/>
      <c r="I72" s="2584"/>
      <c r="J72" s="2584"/>
      <c r="K72" s="2634"/>
      <c r="L72" s="2635" t="s">
        <v>5255</v>
      </c>
      <c r="M72" s="2636"/>
      <c r="N72" s="2636"/>
      <c r="O72" s="2636"/>
      <c r="P72" s="2636"/>
      <c r="Q72" s="2636"/>
      <c r="R72" s="2636"/>
      <c r="S72" s="2637"/>
      <c r="T72" s="2639" t="s">
        <v>139</v>
      </c>
      <c r="U72" s="2626" t="s">
        <v>5196</v>
      </c>
      <c r="V72" s="2626"/>
      <c r="W72" s="2626"/>
      <c r="X72" s="2624" t="s">
        <v>139</v>
      </c>
      <c r="Y72" s="2626" t="s">
        <v>3001</v>
      </c>
      <c r="Z72" s="2626"/>
      <c r="AA72" s="2626"/>
      <c r="AB72" s="2626"/>
      <c r="AC72" s="2626"/>
      <c r="AD72" s="2626"/>
      <c r="AE72" s="2626"/>
      <c r="AF72" s="2627"/>
    </row>
    <row r="73" spans="1:32" ht="17.100000000000001" customHeight="1">
      <c r="A73" s="2632"/>
      <c r="B73" s="2633"/>
      <c r="C73" s="2584"/>
      <c r="D73" s="2584"/>
      <c r="E73" s="2584"/>
      <c r="F73" s="2584"/>
      <c r="G73" s="2584"/>
      <c r="H73" s="2584"/>
      <c r="I73" s="2584"/>
      <c r="J73" s="2584"/>
      <c r="K73" s="2634"/>
      <c r="L73" s="2638"/>
      <c r="M73" s="2636"/>
      <c r="N73" s="2636"/>
      <c r="O73" s="2636"/>
      <c r="P73" s="2636"/>
      <c r="Q73" s="2636"/>
      <c r="R73" s="2636"/>
      <c r="S73" s="2637"/>
      <c r="T73" s="2639"/>
      <c r="U73" s="2628"/>
      <c r="V73" s="2628"/>
      <c r="W73" s="2628"/>
      <c r="X73" s="2625"/>
      <c r="Y73" s="2628"/>
      <c r="Z73" s="2628"/>
      <c r="AA73" s="2628"/>
      <c r="AB73" s="2628"/>
      <c r="AC73" s="2628"/>
      <c r="AD73" s="2628"/>
      <c r="AE73" s="2628"/>
      <c r="AF73" s="2629"/>
    </row>
    <row r="74" spans="1:32" ht="17.100000000000001" customHeight="1">
      <c r="A74" s="1913">
        <v>8</v>
      </c>
      <c r="B74" s="1941" t="s">
        <v>5256</v>
      </c>
      <c r="C74" s="1905"/>
      <c r="D74" s="1905"/>
      <c r="E74" s="1905"/>
      <c r="F74" s="1905"/>
      <c r="G74" s="1905"/>
      <c r="H74" s="1905"/>
      <c r="I74" s="1905"/>
      <c r="J74" s="1905"/>
      <c r="K74" s="1935"/>
      <c r="L74" s="1953" t="s">
        <v>5257</v>
      </c>
      <c r="M74" s="1905"/>
      <c r="N74" s="1905"/>
      <c r="O74" s="1905"/>
      <c r="P74" s="1905"/>
      <c r="Q74" s="1905"/>
      <c r="R74" s="1905"/>
      <c r="S74" s="1935"/>
      <c r="T74" s="1904" t="s">
        <v>139</v>
      </c>
      <c r="U74" s="1912" t="s">
        <v>5196</v>
      </c>
      <c r="V74" s="1915"/>
      <c r="W74" s="1912"/>
      <c r="X74" s="1917" t="s">
        <v>139</v>
      </c>
      <c r="Y74" s="1912" t="s">
        <v>3001</v>
      </c>
      <c r="AB74" s="1918"/>
      <c r="AC74" s="1918"/>
      <c r="AD74" s="1918"/>
      <c r="AE74" s="1912"/>
      <c r="AF74" s="1916"/>
    </row>
    <row r="75" spans="1:32" ht="17.100000000000001" customHeight="1">
      <c r="A75" s="1923">
        <v>9</v>
      </c>
      <c r="B75" s="1900" t="s">
        <v>5258</v>
      </c>
      <c r="C75" s="1956"/>
      <c r="D75" s="1956"/>
      <c r="E75" s="1956"/>
      <c r="F75" s="1956"/>
      <c r="G75" s="1956"/>
      <c r="H75" s="1956"/>
      <c r="I75" s="1956"/>
      <c r="J75" s="1956"/>
      <c r="K75" s="1957"/>
      <c r="L75" s="1958" t="s">
        <v>5259</v>
      </c>
      <c r="M75" s="1956"/>
      <c r="N75" s="1956"/>
      <c r="O75" s="1956"/>
      <c r="P75" s="1956"/>
      <c r="Q75" s="1956"/>
      <c r="R75" s="1956"/>
      <c r="S75" s="1957"/>
      <c r="T75" s="1904" t="s">
        <v>139</v>
      </c>
      <c r="U75" s="1905" t="s">
        <v>5260</v>
      </c>
      <c r="V75" s="1905"/>
      <c r="W75" s="1917" t="s">
        <v>139</v>
      </c>
      <c r="X75" s="1905" t="s">
        <v>5261</v>
      </c>
      <c r="Y75" s="1959"/>
      <c r="Z75" s="1917" t="s">
        <v>139</v>
      </c>
      <c r="AA75" s="1905" t="s">
        <v>476</v>
      </c>
      <c r="AB75" s="1905"/>
      <c r="AC75" s="1917" t="s">
        <v>139</v>
      </c>
      <c r="AD75" s="1960" t="s">
        <v>5262</v>
      </c>
      <c r="AE75" s="1905"/>
      <c r="AF75" s="1935"/>
    </row>
    <row r="76" spans="1:32" ht="17.100000000000001" customHeight="1">
      <c r="A76" s="1853"/>
      <c r="B76" s="1850"/>
      <c r="C76" s="1850"/>
      <c r="D76" s="1850"/>
      <c r="E76" s="1850"/>
      <c r="F76" s="1850"/>
      <c r="G76" s="1850"/>
      <c r="H76" s="1850"/>
      <c r="I76" s="1850"/>
      <c r="J76" s="1850"/>
      <c r="K76" s="1850"/>
      <c r="L76" s="1850"/>
      <c r="M76" s="1850"/>
      <c r="N76" s="1850"/>
      <c r="O76" s="1850"/>
      <c r="P76" s="1850"/>
      <c r="Q76" s="1850"/>
      <c r="R76" s="1850"/>
      <c r="S76" s="1850"/>
      <c r="T76" s="1862"/>
      <c r="U76" s="1961"/>
      <c r="V76" s="1850"/>
      <c r="W76" s="1850"/>
      <c r="X76" s="1850"/>
      <c r="Z76" s="1961"/>
      <c r="AA76" s="1850"/>
      <c r="AB76" s="1850"/>
      <c r="AC76" s="1850"/>
      <c r="AD76" s="1850"/>
      <c r="AE76" s="1850"/>
      <c r="AF76" s="1850"/>
    </row>
    <row r="77" spans="1:32" ht="17.100000000000001" customHeight="1">
      <c r="A77" s="1863" t="s">
        <v>5263</v>
      </c>
      <c r="B77" s="1850"/>
      <c r="C77" s="1850"/>
      <c r="D77" s="1850"/>
      <c r="E77" s="1850"/>
      <c r="F77" s="1850"/>
      <c r="G77" s="1850"/>
      <c r="H77" s="1850"/>
      <c r="I77" s="1850"/>
      <c r="J77" s="1850"/>
      <c r="K77" s="1850"/>
      <c r="L77" s="1850"/>
      <c r="M77" s="1850"/>
      <c r="N77" s="1850"/>
      <c r="O77" s="1850"/>
      <c r="P77" s="1850"/>
      <c r="Q77" s="1850"/>
      <c r="R77" s="1850"/>
      <c r="S77" s="1850"/>
      <c r="T77" s="1862"/>
      <c r="U77" s="1961"/>
      <c r="V77" s="1850"/>
      <c r="W77" s="1850"/>
      <c r="X77" s="1850"/>
      <c r="Z77" s="1961"/>
      <c r="AA77" s="1850"/>
      <c r="AB77" s="1850"/>
      <c r="AC77" s="1850"/>
      <c r="AD77" s="1850"/>
      <c r="AE77" s="1850"/>
      <c r="AF77" s="1850"/>
    </row>
    <row r="78" spans="1:32" ht="17.100000000000001" customHeight="1">
      <c r="A78" s="1853" t="s">
        <v>5264</v>
      </c>
      <c r="B78" s="1850"/>
      <c r="C78" s="1850"/>
      <c r="D78" s="1850"/>
      <c r="E78" s="1850"/>
      <c r="F78" s="1850"/>
      <c r="G78" s="1850"/>
      <c r="H78" s="1850"/>
      <c r="I78" s="1850"/>
      <c r="J78" s="1850"/>
      <c r="K78" s="1850"/>
      <c r="L78" s="1850"/>
      <c r="M78" s="1850"/>
      <c r="N78" s="1850"/>
      <c r="O78" s="1850"/>
      <c r="P78" s="1850"/>
      <c r="Q78" s="1850"/>
      <c r="R78" s="1850"/>
      <c r="S78" s="1850"/>
      <c r="T78" s="1862"/>
      <c r="U78" s="1961"/>
      <c r="V78" s="1850"/>
      <c r="W78" s="1850"/>
      <c r="X78" s="1850"/>
      <c r="Z78" s="1961"/>
      <c r="AA78" s="1850"/>
      <c r="AB78" s="1850"/>
      <c r="AC78" s="1850"/>
      <c r="AD78" s="1850"/>
      <c r="AE78" s="1850"/>
      <c r="AF78" s="1850"/>
    </row>
    <row r="79" spans="1:32" ht="17.100000000000001" customHeight="1">
      <c r="A79" s="1920">
        <v>1</v>
      </c>
      <c r="B79" s="1895" t="s">
        <v>5265</v>
      </c>
      <c r="C79" s="1950"/>
      <c r="D79" s="1950"/>
      <c r="E79" s="1950"/>
      <c r="F79" s="1950"/>
      <c r="G79" s="1950"/>
      <c r="H79" s="1950"/>
      <c r="I79" s="1950"/>
      <c r="J79" s="1950"/>
      <c r="K79" s="1950"/>
      <c r="L79" s="1950"/>
      <c r="M79" s="1950"/>
      <c r="N79" s="1950"/>
      <c r="O79" s="1950"/>
      <c r="P79" s="1950"/>
      <c r="Q79" s="1950"/>
      <c r="R79" s="1950"/>
      <c r="S79" s="1951"/>
      <c r="T79" s="1904" t="s">
        <v>139</v>
      </c>
      <c r="U79" s="1912" t="s">
        <v>5196</v>
      </c>
      <c r="V79" s="1915"/>
      <c r="W79" s="1912"/>
      <c r="X79" s="1917" t="s">
        <v>139</v>
      </c>
      <c r="Y79" s="1912" t="s">
        <v>3001</v>
      </c>
      <c r="Z79" s="1915"/>
      <c r="AA79" s="1915"/>
      <c r="AB79" s="1918"/>
      <c r="AC79" s="1918"/>
      <c r="AD79" s="1918"/>
      <c r="AE79" s="1912"/>
      <c r="AF79" s="1916"/>
    </row>
    <row r="80" spans="1:32" ht="17.100000000000001" customHeight="1">
      <c r="A80" s="1913">
        <v>2</v>
      </c>
      <c r="B80" s="1941" t="s">
        <v>5266</v>
      </c>
      <c r="C80" s="1905"/>
      <c r="D80" s="1905"/>
      <c r="E80" s="1905"/>
      <c r="F80" s="1905"/>
      <c r="G80" s="1905"/>
      <c r="H80" s="1905"/>
      <c r="I80" s="1905"/>
      <c r="J80" s="1905"/>
      <c r="K80" s="1905"/>
      <c r="L80" s="1905"/>
      <c r="M80" s="1905"/>
      <c r="N80" s="1905"/>
      <c r="O80" s="1905"/>
      <c r="P80" s="1905"/>
      <c r="Q80" s="1905"/>
      <c r="R80" s="1905"/>
      <c r="S80" s="1935"/>
      <c r="T80" s="1904" t="s">
        <v>139</v>
      </c>
      <c r="U80" s="1912" t="s">
        <v>5196</v>
      </c>
      <c r="V80" s="1915"/>
      <c r="W80" s="1912"/>
      <c r="X80" s="1917" t="s">
        <v>139</v>
      </c>
      <c r="Y80" s="1912" t="s">
        <v>3001</v>
      </c>
      <c r="Z80" s="1915"/>
      <c r="AA80" s="1915"/>
      <c r="AB80" s="1918"/>
      <c r="AC80" s="1918"/>
      <c r="AD80" s="1918"/>
      <c r="AE80" s="1912"/>
      <c r="AF80" s="1916"/>
    </row>
    <row r="81" spans="1:32" ht="17.100000000000001" customHeight="1">
      <c r="A81" s="2614">
        <v>3</v>
      </c>
      <c r="B81" s="2649" t="s">
        <v>5267</v>
      </c>
      <c r="C81" s="2616"/>
      <c r="D81" s="2616"/>
      <c r="E81" s="2616"/>
      <c r="F81" s="2616"/>
      <c r="G81" s="2616"/>
      <c r="H81" s="2616"/>
      <c r="I81" s="2616"/>
      <c r="J81" s="2616"/>
      <c r="K81" s="2616"/>
      <c r="L81" s="2616"/>
      <c r="M81" s="2616"/>
      <c r="N81" s="2616"/>
      <c r="O81" s="2616"/>
      <c r="P81" s="2616"/>
      <c r="Q81" s="2616"/>
      <c r="R81" s="2616"/>
      <c r="S81" s="2650"/>
      <c r="T81" s="2639" t="s">
        <v>139</v>
      </c>
      <c r="U81" s="2642" t="s">
        <v>5196</v>
      </c>
      <c r="V81" s="2642"/>
      <c r="W81" s="2642"/>
      <c r="X81" s="2654" t="s">
        <v>139</v>
      </c>
      <c r="Y81" s="2642" t="s">
        <v>3001</v>
      </c>
      <c r="Z81" s="2642"/>
      <c r="AA81" s="2642"/>
      <c r="AB81" s="2642"/>
      <c r="AC81" s="2642"/>
      <c r="AD81" s="2642"/>
      <c r="AE81" s="2642"/>
      <c r="AF81" s="2643"/>
    </row>
    <row r="82" spans="1:32" ht="17.100000000000001" customHeight="1">
      <c r="A82" s="2615"/>
      <c r="B82" s="2651"/>
      <c r="C82" s="2617"/>
      <c r="D82" s="2617"/>
      <c r="E82" s="2617"/>
      <c r="F82" s="2617"/>
      <c r="G82" s="2617"/>
      <c r="H82" s="2617"/>
      <c r="I82" s="2617"/>
      <c r="J82" s="2617"/>
      <c r="K82" s="2617"/>
      <c r="L82" s="2617"/>
      <c r="M82" s="2617"/>
      <c r="N82" s="2617"/>
      <c r="O82" s="2617"/>
      <c r="P82" s="2617"/>
      <c r="Q82" s="2617"/>
      <c r="R82" s="2617"/>
      <c r="S82" s="2652"/>
      <c r="T82" s="2653"/>
      <c r="U82" s="2628"/>
      <c r="V82" s="2628"/>
      <c r="W82" s="2628"/>
      <c r="X82" s="2625"/>
      <c r="Y82" s="2628"/>
      <c r="Z82" s="2628"/>
      <c r="AA82" s="2628"/>
      <c r="AB82" s="2628"/>
      <c r="AC82" s="2628"/>
      <c r="AD82" s="2628"/>
      <c r="AE82" s="2628"/>
      <c r="AF82" s="2629"/>
    </row>
    <row r="83" spans="1:32" ht="17.100000000000001" customHeight="1">
      <c r="A83" s="1853"/>
      <c r="B83" s="1850"/>
      <c r="C83" s="1850"/>
      <c r="D83" s="1850"/>
      <c r="E83" s="1850"/>
      <c r="F83" s="1850"/>
      <c r="G83" s="1850"/>
      <c r="H83" s="1850"/>
      <c r="I83" s="1850"/>
      <c r="J83" s="1850"/>
      <c r="K83" s="1850"/>
      <c r="L83" s="1850"/>
      <c r="M83" s="1850"/>
      <c r="N83" s="1850"/>
      <c r="O83" s="1850"/>
      <c r="P83" s="1850"/>
      <c r="Q83" s="1850"/>
      <c r="R83" s="1850"/>
      <c r="S83" s="1850"/>
      <c r="T83" s="1862"/>
      <c r="U83" s="1862"/>
      <c r="V83" s="1850"/>
      <c r="W83" s="1850"/>
      <c r="X83" s="1850"/>
      <c r="Z83" s="1961"/>
      <c r="AA83" s="1850"/>
      <c r="AB83" s="1850"/>
      <c r="AC83" s="1850"/>
      <c r="AD83" s="1850"/>
      <c r="AE83" s="1850"/>
      <c r="AF83" s="1850"/>
    </row>
    <row r="84" spans="1:32" ht="17.100000000000001" customHeight="1">
      <c r="A84" s="1863" t="s">
        <v>5268</v>
      </c>
      <c r="B84" s="1850"/>
      <c r="C84" s="1850"/>
      <c r="D84" s="1850"/>
      <c r="E84" s="1850"/>
      <c r="F84" s="1850"/>
      <c r="G84" s="1850"/>
      <c r="H84" s="1850"/>
      <c r="I84" s="1850"/>
      <c r="J84" s="1850"/>
      <c r="K84" s="1850"/>
      <c r="L84" s="1850"/>
      <c r="M84" s="1850"/>
      <c r="N84" s="1850"/>
      <c r="O84" s="1850"/>
      <c r="P84" s="1850"/>
      <c r="Q84" s="1850"/>
      <c r="R84" s="1850"/>
      <c r="S84" s="1850"/>
      <c r="T84" s="1862"/>
      <c r="U84" s="1862"/>
      <c r="V84" s="1850"/>
      <c r="W84" s="1850"/>
      <c r="X84" s="1850"/>
      <c r="Z84" s="1961"/>
      <c r="AA84" s="1850"/>
      <c r="AB84" s="1850"/>
      <c r="AC84" s="1850"/>
      <c r="AD84" s="1850"/>
      <c r="AE84" s="1850"/>
      <c r="AF84" s="1850"/>
    </row>
    <row r="85" spans="1:32" ht="17.100000000000001" customHeight="1">
      <c r="A85" s="1853" t="s">
        <v>5269</v>
      </c>
      <c r="B85" s="1853"/>
      <c r="C85" s="1853"/>
      <c r="D85" s="1853"/>
      <c r="E85" s="1853"/>
      <c r="F85" s="1853"/>
      <c r="G85" s="1853"/>
      <c r="H85" s="1853"/>
      <c r="I85" s="1853"/>
      <c r="J85" s="1853"/>
      <c r="K85" s="1853"/>
      <c r="L85" s="1853"/>
      <c r="M85" s="1853"/>
      <c r="N85" s="1853"/>
      <c r="O85" s="1853"/>
      <c r="P85" s="1853"/>
      <c r="Q85" s="1853"/>
      <c r="R85" s="1853"/>
      <c r="S85" s="1853"/>
      <c r="T85" s="1944"/>
      <c r="U85" s="1862"/>
      <c r="V85" s="1853"/>
      <c r="W85" s="1853"/>
      <c r="X85" s="1853"/>
      <c r="Y85" s="1928"/>
      <c r="Z85" s="1929"/>
      <c r="AA85" s="1853"/>
      <c r="AB85" s="1853"/>
      <c r="AC85" s="1853"/>
      <c r="AD85" s="1853"/>
      <c r="AE85" s="1853"/>
      <c r="AF85" s="1853"/>
    </row>
    <row r="86" spans="1:32" ht="17.100000000000001" customHeight="1">
      <c r="A86" s="2644" t="s">
        <v>5270</v>
      </c>
      <c r="B86" s="2645"/>
      <c r="C86" s="2645"/>
      <c r="D86" s="2645"/>
      <c r="E86" s="2645"/>
      <c r="F86" s="2645"/>
      <c r="G86" s="2646"/>
      <c r="H86" s="2644" t="s">
        <v>5271</v>
      </c>
      <c r="I86" s="2645"/>
      <c r="J86" s="2645"/>
      <c r="K86" s="2645"/>
      <c r="L86" s="2645"/>
      <c r="M86" s="2645"/>
      <c r="N86" s="2646"/>
      <c r="O86" s="2644" t="s">
        <v>5272</v>
      </c>
      <c r="P86" s="2645"/>
      <c r="Q86" s="2645"/>
      <c r="R86" s="2645"/>
      <c r="S86" s="2645"/>
      <c r="T86" s="2645"/>
      <c r="U86" s="2646"/>
      <c r="V86" s="2647" t="s">
        <v>501</v>
      </c>
      <c r="W86" s="2631"/>
      <c r="X86" s="2631"/>
      <c r="Y86" s="2631"/>
      <c r="Z86" s="2631"/>
      <c r="AA86" s="2631"/>
      <c r="AB86" s="2631"/>
      <c r="AC86" s="2631"/>
      <c r="AD86" s="2631"/>
      <c r="AE86" s="2631"/>
      <c r="AF86" s="2648"/>
    </row>
    <row r="87" spans="1:32" ht="17.100000000000001" customHeight="1">
      <c r="A87" s="2566" t="s">
        <v>5273</v>
      </c>
      <c r="B87" s="2567"/>
      <c r="C87" s="2567"/>
      <c r="D87" s="2567"/>
      <c r="E87" s="2567"/>
      <c r="F87" s="2567"/>
      <c r="G87" s="2655"/>
      <c r="H87" s="2656"/>
      <c r="I87" s="2657"/>
      <c r="J87" s="1906" t="s">
        <v>477</v>
      </c>
      <c r="K87" s="1962"/>
      <c r="L87" s="1905" t="s">
        <v>5</v>
      </c>
      <c r="M87" s="1962"/>
      <c r="N87" s="1935" t="s">
        <v>478</v>
      </c>
      <c r="O87" s="2575"/>
      <c r="P87" s="2569"/>
      <c r="Q87" s="2569"/>
      <c r="R87" s="2569"/>
      <c r="S87" s="2569"/>
      <c r="T87" s="2569"/>
      <c r="U87" s="2570"/>
      <c r="V87" s="2594"/>
      <c r="W87" s="2568"/>
      <c r="X87" s="2568"/>
      <c r="Y87" s="2568"/>
      <c r="Z87" s="2568"/>
      <c r="AA87" s="2568"/>
      <c r="AB87" s="2568"/>
      <c r="AC87" s="2568"/>
      <c r="AD87" s="2568"/>
      <c r="AE87" s="2568"/>
      <c r="AF87" s="2658"/>
    </row>
    <row r="88" spans="1:32" ht="17.100000000000001" customHeight="1">
      <c r="A88" s="2566" t="s">
        <v>5274</v>
      </c>
      <c r="B88" s="2567"/>
      <c r="C88" s="2567"/>
      <c r="D88" s="2567"/>
      <c r="E88" s="2567"/>
      <c r="F88" s="2567"/>
      <c r="G88" s="1963"/>
      <c r="H88" s="2656"/>
      <c r="I88" s="2657"/>
      <c r="J88" s="1906" t="s">
        <v>477</v>
      </c>
      <c r="K88" s="1962"/>
      <c r="L88" s="1905" t="s">
        <v>5</v>
      </c>
      <c r="M88" s="1962"/>
      <c r="N88" s="1935" t="s">
        <v>478</v>
      </c>
      <c r="O88" s="2575"/>
      <c r="P88" s="2569"/>
      <c r="Q88" s="2569"/>
      <c r="R88" s="2569"/>
      <c r="S88" s="2569"/>
      <c r="T88" s="2569"/>
      <c r="U88" s="2570"/>
      <c r="V88" s="2594"/>
      <c r="W88" s="2568"/>
      <c r="X88" s="2568"/>
      <c r="Y88" s="2568"/>
      <c r="Z88" s="2568"/>
      <c r="AA88" s="2568"/>
      <c r="AB88" s="2568"/>
      <c r="AC88" s="2568"/>
      <c r="AD88" s="2568"/>
      <c r="AE88" s="2568"/>
      <c r="AF88" s="2658"/>
    </row>
    <row r="89" spans="1:32" ht="17.100000000000001" customHeight="1">
      <c r="A89" s="1900" t="s">
        <v>5275</v>
      </c>
      <c r="B89" s="1956"/>
      <c r="C89" s="1956"/>
      <c r="D89" s="2665"/>
      <c r="E89" s="2665"/>
      <c r="F89" s="2665"/>
      <c r="G89" s="1957" t="s">
        <v>5276</v>
      </c>
      <c r="H89" s="2666"/>
      <c r="I89" s="2665"/>
      <c r="J89" s="1964" t="s">
        <v>477</v>
      </c>
      <c r="K89" s="1965"/>
      <c r="L89" s="1956" t="s">
        <v>5</v>
      </c>
      <c r="M89" s="1965"/>
      <c r="N89" s="1957" t="s">
        <v>478</v>
      </c>
      <c r="O89" s="2667"/>
      <c r="P89" s="2668"/>
      <c r="Q89" s="2668"/>
      <c r="R89" s="2668"/>
      <c r="S89" s="2668"/>
      <c r="T89" s="2668"/>
      <c r="U89" s="2669"/>
      <c r="V89" s="2594"/>
      <c r="W89" s="2568"/>
      <c r="X89" s="2568"/>
      <c r="Y89" s="2568"/>
      <c r="Z89" s="2568"/>
      <c r="AA89" s="2568"/>
      <c r="AB89" s="2568"/>
      <c r="AC89" s="2568"/>
      <c r="AD89" s="2568"/>
      <c r="AE89" s="2568"/>
      <c r="AF89" s="2658"/>
    </row>
    <row r="90" spans="1:32" ht="17.100000000000001" customHeight="1">
      <c r="A90" s="1895" t="s">
        <v>5277</v>
      </c>
      <c r="B90" s="1950"/>
      <c r="C90" s="1950"/>
      <c r="D90" s="1950"/>
      <c r="E90" s="1950"/>
      <c r="F90" s="1950"/>
      <c r="G90" s="1881"/>
      <c r="H90" s="1881"/>
      <c r="I90" s="1881"/>
      <c r="J90" s="1881"/>
      <c r="K90" s="1881"/>
      <c r="L90" s="1881"/>
      <c r="M90" s="1881"/>
      <c r="N90" s="1950"/>
      <c r="O90" s="1950"/>
      <c r="P90" s="1950"/>
      <c r="Q90" s="1950"/>
      <c r="R90" s="1950"/>
      <c r="S90" s="1950"/>
      <c r="T90" s="1966"/>
      <c r="U90" s="1967"/>
      <c r="V90" s="1950"/>
      <c r="W90" s="1950"/>
      <c r="X90" s="1950"/>
      <c r="Y90" s="1921"/>
      <c r="Z90" s="1967"/>
      <c r="AA90" s="1950"/>
      <c r="AB90" s="1950"/>
      <c r="AC90" s="1950"/>
      <c r="AD90" s="1950"/>
      <c r="AE90" s="1950"/>
      <c r="AF90" s="1951"/>
    </row>
    <row r="91" spans="1:32" ht="16.5" customHeight="1">
      <c r="A91" s="2659"/>
      <c r="B91" s="2660"/>
      <c r="C91" s="2660"/>
      <c r="D91" s="2660"/>
      <c r="E91" s="2660"/>
      <c r="F91" s="2660"/>
      <c r="G91" s="2660"/>
      <c r="H91" s="2660"/>
      <c r="I91" s="2660"/>
      <c r="J91" s="2660"/>
      <c r="K91" s="2660"/>
      <c r="L91" s="2660"/>
      <c r="M91" s="2660"/>
      <c r="N91" s="2660"/>
      <c r="O91" s="2660"/>
      <c r="P91" s="2660"/>
      <c r="Q91" s="2660"/>
      <c r="R91" s="2660"/>
      <c r="S91" s="2660"/>
      <c r="T91" s="2660"/>
      <c r="U91" s="2660"/>
      <c r="V91" s="2660"/>
      <c r="W91" s="2660"/>
      <c r="X91" s="2660"/>
      <c r="Y91" s="2660"/>
      <c r="Z91" s="2660"/>
      <c r="AA91" s="2660"/>
      <c r="AB91" s="2660"/>
      <c r="AC91" s="2660"/>
      <c r="AD91" s="2660"/>
      <c r="AE91" s="2660"/>
      <c r="AF91" s="2661"/>
    </row>
    <row r="92" spans="1:32" ht="16.5" customHeight="1">
      <c r="A92" s="2659"/>
      <c r="B92" s="2660"/>
      <c r="C92" s="2660"/>
      <c r="D92" s="2660"/>
      <c r="E92" s="2660"/>
      <c r="F92" s="2660"/>
      <c r="G92" s="2660"/>
      <c r="H92" s="2660"/>
      <c r="I92" s="2660"/>
      <c r="J92" s="2660"/>
      <c r="K92" s="2660"/>
      <c r="L92" s="2660"/>
      <c r="M92" s="2660"/>
      <c r="N92" s="2660"/>
      <c r="O92" s="2660"/>
      <c r="P92" s="2660"/>
      <c r="Q92" s="2660"/>
      <c r="R92" s="2660"/>
      <c r="S92" s="2660"/>
      <c r="T92" s="2660"/>
      <c r="U92" s="2660"/>
      <c r="V92" s="2660"/>
      <c r="W92" s="2660"/>
      <c r="X92" s="2660"/>
      <c r="Y92" s="2660"/>
      <c r="Z92" s="2660"/>
      <c r="AA92" s="2660"/>
      <c r="AB92" s="2660"/>
      <c r="AC92" s="2660"/>
      <c r="AD92" s="2660"/>
      <c r="AE92" s="2660"/>
      <c r="AF92" s="2661"/>
    </row>
    <row r="93" spans="1:32" ht="16.5" customHeight="1">
      <c r="A93" s="2659"/>
      <c r="B93" s="2660"/>
      <c r="C93" s="2660"/>
      <c r="D93" s="2660"/>
      <c r="E93" s="2660"/>
      <c r="F93" s="2660"/>
      <c r="G93" s="2660"/>
      <c r="H93" s="2660"/>
      <c r="I93" s="2660"/>
      <c r="J93" s="2660"/>
      <c r="K93" s="2660"/>
      <c r="L93" s="2660"/>
      <c r="M93" s="2660"/>
      <c r="N93" s="2660"/>
      <c r="O93" s="2660"/>
      <c r="P93" s="2660"/>
      <c r="Q93" s="2660"/>
      <c r="R93" s="2660"/>
      <c r="S93" s="2660"/>
      <c r="T93" s="2660"/>
      <c r="U93" s="2660"/>
      <c r="V93" s="2660"/>
      <c r="W93" s="2660"/>
      <c r="X93" s="2660"/>
      <c r="Y93" s="2660"/>
      <c r="Z93" s="2660"/>
      <c r="AA93" s="2660"/>
      <c r="AB93" s="2660"/>
      <c r="AC93" s="2660"/>
      <c r="AD93" s="2660"/>
      <c r="AE93" s="2660"/>
      <c r="AF93" s="2661"/>
    </row>
    <row r="94" spans="1:32" ht="16.5" customHeight="1">
      <c r="A94" s="2662"/>
      <c r="B94" s="2663"/>
      <c r="C94" s="2663"/>
      <c r="D94" s="2663"/>
      <c r="E94" s="2663"/>
      <c r="F94" s="2663"/>
      <c r="G94" s="2663"/>
      <c r="H94" s="2663"/>
      <c r="I94" s="2663"/>
      <c r="J94" s="2663"/>
      <c r="K94" s="2663"/>
      <c r="L94" s="2663"/>
      <c r="M94" s="2663"/>
      <c r="N94" s="2663"/>
      <c r="O94" s="2663"/>
      <c r="P94" s="2663"/>
      <c r="Q94" s="2663"/>
      <c r="R94" s="2663"/>
      <c r="S94" s="2663"/>
      <c r="T94" s="2663"/>
      <c r="U94" s="2663"/>
      <c r="V94" s="2663"/>
      <c r="W94" s="2663"/>
      <c r="X94" s="2663"/>
      <c r="Y94" s="2663"/>
      <c r="Z94" s="2663"/>
      <c r="AA94" s="2663"/>
      <c r="AB94" s="2663"/>
      <c r="AC94" s="2663"/>
      <c r="AD94" s="2663"/>
      <c r="AE94" s="2663"/>
      <c r="AF94" s="2664"/>
    </row>
    <row r="95" spans="1:32" ht="16.5" customHeight="1">
      <c r="A95" s="1969"/>
      <c r="B95" s="1968"/>
      <c r="C95" s="1970"/>
      <c r="D95" s="1970"/>
      <c r="E95" s="1970"/>
      <c r="F95" s="1970"/>
      <c r="G95" s="1970"/>
      <c r="H95" s="1970"/>
      <c r="I95" s="1970"/>
      <c r="J95" s="1970"/>
      <c r="K95" s="1970"/>
      <c r="L95" s="1968"/>
      <c r="M95" s="1968"/>
      <c r="N95" s="1968"/>
      <c r="O95" s="1968"/>
      <c r="P95" s="1968"/>
      <c r="Q95" s="1968"/>
      <c r="R95" s="1968"/>
      <c r="S95" s="1968"/>
      <c r="T95" s="1968"/>
      <c r="U95" s="1968"/>
      <c r="V95" s="1968"/>
      <c r="W95" s="1968"/>
      <c r="X95" s="1968"/>
      <c r="Y95" s="1968"/>
      <c r="Z95" s="1968"/>
      <c r="AA95" s="1968"/>
      <c r="AB95" s="1968"/>
      <c r="AC95" s="1968"/>
      <c r="AD95" s="1968"/>
      <c r="AE95" s="1968"/>
      <c r="AF95" s="1968"/>
    </row>
    <row r="96" spans="1:32" ht="16.5" customHeight="1">
      <c r="A96" s="1969"/>
      <c r="B96" s="1968"/>
      <c r="C96" s="1968"/>
      <c r="D96" s="1968"/>
      <c r="E96" s="1968"/>
      <c r="F96" s="1968"/>
      <c r="G96" s="1968"/>
      <c r="H96" s="1968"/>
      <c r="I96" s="1968"/>
      <c r="J96" s="1968"/>
      <c r="K96" s="1968"/>
      <c r="L96" s="1968"/>
      <c r="M96" s="1968"/>
      <c r="N96" s="1968"/>
      <c r="O96" s="1968"/>
      <c r="P96" s="1968"/>
      <c r="Q96" s="1968"/>
      <c r="R96" s="1968"/>
      <c r="S96" s="1968"/>
      <c r="T96" s="1968"/>
      <c r="U96" s="1971"/>
      <c r="V96" s="1968"/>
      <c r="W96" s="1968"/>
      <c r="X96" s="1968"/>
      <c r="Y96" s="1968"/>
      <c r="Z96" s="1968"/>
      <c r="AA96" s="1968"/>
      <c r="AB96" s="1968"/>
      <c r="AC96" s="1968"/>
      <c r="AD96" s="1968"/>
      <c r="AE96" s="1968"/>
      <c r="AF96" s="1968"/>
    </row>
    <row r="97" spans="1:32" ht="16.5" customHeight="1">
      <c r="A97" s="1972"/>
      <c r="B97" s="1973"/>
      <c r="C97" s="1973"/>
      <c r="D97" s="1973"/>
      <c r="E97" s="1973"/>
      <c r="F97" s="1973"/>
      <c r="G97" s="1973"/>
      <c r="H97" s="1973"/>
      <c r="I97" s="1973"/>
      <c r="J97" s="1973"/>
      <c r="K97" s="1973"/>
      <c r="L97" s="1974"/>
      <c r="M97" s="1973"/>
      <c r="N97" s="1975"/>
      <c r="O97" s="1974"/>
      <c r="P97" s="1975"/>
      <c r="Q97" s="1975"/>
      <c r="R97" s="1974"/>
      <c r="S97" s="1974"/>
      <c r="T97" s="1974"/>
      <c r="U97" s="1974"/>
      <c r="V97" s="1974"/>
      <c r="W97" s="1974"/>
      <c r="X97" s="1974"/>
      <c r="Y97" s="1974"/>
      <c r="Z97" s="1974"/>
      <c r="AA97" s="1974"/>
      <c r="AB97" s="1974"/>
      <c r="AC97" s="1974"/>
      <c r="AD97" s="1974"/>
      <c r="AE97" s="1974"/>
      <c r="AF97" s="1974"/>
    </row>
    <row r="98" spans="1:32" ht="16.5" customHeight="1">
      <c r="A98" s="1974"/>
      <c r="B98" s="1974"/>
      <c r="C98" s="1974"/>
      <c r="D98" s="1974"/>
      <c r="E98" s="1974"/>
      <c r="F98" s="1974"/>
      <c r="G98" s="1974"/>
      <c r="H98" s="1974"/>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74"/>
      <c r="AF98" s="1974"/>
    </row>
    <row r="99" spans="1:32" ht="16.5" customHeight="1">
      <c r="A99" s="1862"/>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7"/>
    </row>
    <row r="100" spans="1:32" ht="16.5" customHeight="1">
      <c r="A100" s="1862"/>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7"/>
    </row>
    <row r="101" spans="1:32" ht="16.5" customHeight="1">
      <c r="A101" s="1862"/>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7"/>
    </row>
    <row r="102" spans="1:32" ht="16.5" customHeight="1">
      <c r="A102" s="1862"/>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7"/>
    </row>
    <row r="103" spans="1:32" ht="16.5" customHeight="1">
      <c r="A103" s="1862"/>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7"/>
    </row>
    <row r="104" spans="1:32" ht="16.5" customHeight="1">
      <c r="A104" s="1972"/>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7"/>
    </row>
    <row r="105" spans="1:32" ht="16.5" customHeight="1">
      <c r="A105" s="1974"/>
      <c r="B105" s="1974"/>
      <c r="C105" s="1974"/>
      <c r="D105" s="1974"/>
      <c r="E105" s="1974"/>
      <c r="F105" s="1974"/>
      <c r="G105" s="1974"/>
      <c r="H105" s="1974"/>
      <c r="I105" s="1974"/>
      <c r="J105" s="1974"/>
      <c r="K105" s="1974"/>
      <c r="L105" s="1974"/>
      <c r="M105" s="1974"/>
      <c r="N105" s="1974"/>
      <c r="O105" s="1974"/>
      <c r="P105" s="1974"/>
      <c r="Q105" s="1974"/>
      <c r="R105" s="1974"/>
      <c r="S105" s="1974"/>
      <c r="T105" s="1974"/>
      <c r="U105" s="1974"/>
      <c r="V105" s="1974"/>
      <c r="W105" s="1974"/>
      <c r="X105" s="1974"/>
      <c r="Y105" s="1974"/>
      <c r="Z105" s="1974"/>
      <c r="AA105" s="1974"/>
      <c r="AB105" s="1974"/>
      <c r="AC105" s="1974"/>
      <c r="AD105" s="1974"/>
      <c r="AE105" s="1974"/>
      <c r="AF105" s="1977"/>
    </row>
    <row r="106" spans="1:32" ht="16.5" customHeight="1">
      <c r="A106" s="1974"/>
      <c r="B106" s="1974"/>
      <c r="C106" s="1974"/>
      <c r="D106" s="1974"/>
      <c r="E106" s="1974"/>
      <c r="F106" s="1974"/>
      <c r="G106" s="1974"/>
      <c r="H106" s="1974"/>
      <c r="I106" s="1974"/>
      <c r="J106" s="1974"/>
      <c r="K106" s="1974"/>
      <c r="L106" s="1974"/>
      <c r="M106" s="1974"/>
      <c r="N106" s="1974"/>
      <c r="O106" s="1974"/>
      <c r="P106" s="1974"/>
      <c r="Q106" s="1974"/>
      <c r="R106" s="1974"/>
      <c r="S106" s="1974"/>
      <c r="T106" s="1974"/>
      <c r="U106" s="1974"/>
      <c r="V106" s="1974"/>
      <c r="W106" s="1974"/>
      <c r="X106" s="1974"/>
      <c r="Y106" s="1974"/>
      <c r="Z106" s="1974"/>
      <c r="AA106" s="1974"/>
      <c r="AB106" s="1974"/>
      <c r="AC106" s="1974"/>
      <c r="AD106" s="1974"/>
      <c r="AE106" s="1974"/>
      <c r="AF106" s="1977"/>
    </row>
    <row r="107" spans="1:32" ht="16.5" customHeight="1">
      <c r="A107" s="1862"/>
      <c r="B107" s="1974"/>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977"/>
    </row>
    <row r="108" spans="1:32" ht="16.5" customHeight="1">
      <c r="A108" s="1974"/>
      <c r="B108" s="1974"/>
      <c r="C108" s="1974"/>
      <c r="D108" s="1974"/>
      <c r="E108" s="1974"/>
      <c r="F108" s="1974"/>
      <c r="G108" s="1974"/>
      <c r="H108" s="1974"/>
      <c r="I108" s="1974"/>
      <c r="J108" s="1974"/>
      <c r="K108" s="1974"/>
      <c r="L108" s="1974"/>
      <c r="M108" s="1974"/>
      <c r="N108" s="1974"/>
      <c r="O108" s="1974"/>
      <c r="P108" s="1974"/>
      <c r="Q108" s="1974"/>
      <c r="R108" s="1974"/>
      <c r="S108" s="1974"/>
      <c r="T108" s="1974"/>
      <c r="U108" s="1974"/>
      <c r="V108" s="1974"/>
      <c r="W108" s="1974"/>
      <c r="X108" s="1974"/>
      <c r="Y108" s="1974"/>
      <c r="Z108" s="1974"/>
      <c r="AA108" s="1974"/>
      <c r="AB108" s="1974"/>
      <c r="AC108" s="1974"/>
      <c r="AD108" s="1974"/>
      <c r="AE108" s="1974"/>
      <c r="AF108" s="1977"/>
    </row>
    <row r="109" spans="1:32" ht="16.5" customHeight="1">
      <c r="A109" s="1974"/>
      <c r="B109" s="1974"/>
      <c r="C109" s="1974"/>
      <c r="D109" s="1974"/>
      <c r="E109" s="1974"/>
      <c r="F109" s="1974"/>
      <c r="G109" s="1974"/>
      <c r="H109" s="1974"/>
      <c r="I109" s="1974"/>
      <c r="J109" s="1974"/>
      <c r="K109" s="1974"/>
      <c r="L109" s="1974"/>
      <c r="M109" s="1974"/>
      <c r="N109" s="1974"/>
      <c r="O109" s="1974"/>
      <c r="P109" s="1974"/>
      <c r="Q109" s="1974"/>
      <c r="R109" s="1974"/>
      <c r="S109" s="1974"/>
      <c r="T109" s="1974"/>
      <c r="U109" s="1974"/>
      <c r="V109" s="1974"/>
      <c r="W109" s="1974"/>
      <c r="X109" s="1974"/>
      <c r="Y109" s="1974"/>
      <c r="Z109" s="1974"/>
      <c r="AA109" s="1974"/>
      <c r="AB109" s="1974"/>
      <c r="AC109" s="1974"/>
      <c r="AD109" s="1974"/>
      <c r="AE109" s="1974"/>
      <c r="AF109" s="1977"/>
    </row>
    <row r="110" spans="1:32" ht="16.5" customHeight="1">
      <c r="A110" s="1862"/>
      <c r="B110" s="1974"/>
      <c r="C110" s="1974"/>
      <c r="D110" s="1974"/>
      <c r="E110" s="1974"/>
      <c r="F110" s="1974"/>
      <c r="G110" s="1974"/>
      <c r="H110" s="1974"/>
      <c r="I110" s="1974"/>
      <c r="J110" s="1974"/>
      <c r="K110" s="1974"/>
      <c r="L110" s="1974"/>
      <c r="M110" s="1974"/>
      <c r="N110" s="1974"/>
      <c r="O110" s="1974"/>
      <c r="P110" s="1974"/>
      <c r="Q110" s="1974"/>
      <c r="R110" s="1974"/>
      <c r="S110" s="1974"/>
      <c r="T110" s="1974"/>
      <c r="U110" s="1974"/>
      <c r="V110" s="1974"/>
      <c r="W110" s="1974"/>
      <c r="X110" s="1974"/>
      <c r="Y110" s="1974"/>
      <c r="Z110" s="1974"/>
      <c r="AA110" s="1974"/>
      <c r="AB110" s="1974"/>
      <c r="AC110" s="1974"/>
      <c r="AD110" s="1974"/>
      <c r="AE110" s="1974"/>
      <c r="AF110" s="1977"/>
    </row>
    <row r="111" spans="1:32" ht="19.5" customHeight="1">
      <c r="A111" s="1862"/>
      <c r="B111" s="1974"/>
      <c r="C111" s="1974"/>
      <c r="D111" s="1974"/>
      <c r="E111" s="1974"/>
      <c r="F111" s="1974"/>
      <c r="G111" s="1974"/>
      <c r="H111" s="1974"/>
      <c r="I111" s="1974"/>
      <c r="J111" s="1974"/>
      <c r="K111" s="1974"/>
      <c r="L111" s="1974"/>
      <c r="M111" s="1974"/>
      <c r="N111" s="1974"/>
      <c r="O111" s="1974"/>
      <c r="P111" s="1974"/>
      <c r="Q111" s="1974"/>
      <c r="R111" s="1974"/>
      <c r="S111" s="1974"/>
      <c r="T111" s="1974"/>
      <c r="U111" s="1974"/>
      <c r="V111" s="1974"/>
      <c r="W111" s="1974"/>
      <c r="X111" s="1974"/>
      <c r="Y111" s="1974"/>
      <c r="Z111" s="1974"/>
      <c r="AA111" s="1974"/>
      <c r="AB111" s="1974"/>
      <c r="AC111" s="1974"/>
      <c r="AD111" s="1974"/>
      <c r="AE111" s="1974"/>
      <c r="AF111" s="1977"/>
    </row>
    <row r="112" spans="1:32" ht="19.5" customHeight="1">
      <c r="A112" s="1974"/>
      <c r="B112" s="1974"/>
      <c r="C112" s="1974"/>
      <c r="D112" s="1974"/>
      <c r="E112" s="1974"/>
      <c r="F112" s="1974"/>
      <c r="G112" s="1974"/>
      <c r="H112" s="1974"/>
      <c r="I112" s="1974"/>
      <c r="J112" s="1974"/>
      <c r="K112" s="1974"/>
      <c r="L112" s="1974"/>
      <c r="M112" s="1974"/>
      <c r="N112" s="1974"/>
      <c r="O112" s="1974"/>
      <c r="P112" s="1974"/>
      <c r="Q112" s="1974"/>
      <c r="R112" s="1974"/>
      <c r="S112" s="1974"/>
      <c r="T112" s="1974"/>
      <c r="U112" s="1974"/>
      <c r="V112" s="1974"/>
      <c r="W112" s="1974"/>
      <c r="X112" s="1974"/>
      <c r="Y112" s="1974"/>
      <c r="Z112" s="1974"/>
      <c r="AA112" s="1974"/>
      <c r="AB112" s="1974"/>
      <c r="AC112" s="1974"/>
      <c r="AD112" s="1974"/>
      <c r="AE112" s="1974"/>
      <c r="AF112" s="1977"/>
    </row>
    <row r="113" spans="1:32" ht="19.5" customHeight="1">
      <c r="A113" s="1974"/>
      <c r="B113" s="1974"/>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7"/>
    </row>
    <row r="114" spans="1:32" ht="19.5" customHeight="1">
      <c r="A114" s="1862"/>
      <c r="B114" s="1974"/>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7"/>
    </row>
    <row r="115" spans="1:32" ht="19.5" customHeight="1">
      <c r="A115" s="1974"/>
      <c r="B115" s="1974"/>
      <c r="C115" s="1977"/>
      <c r="D115" s="1977"/>
      <c r="E115" s="1977"/>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977"/>
      <c r="AF115" s="1977"/>
    </row>
    <row r="116" spans="1:32" ht="19.5" customHeight="1">
      <c r="A116" s="1974"/>
      <c r="B116" s="1974"/>
      <c r="C116" s="1977"/>
      <c r="D116" s="1977"/>
      <c r="E116" s="1977"/>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977"/>
      <c r="AF116" s="1977"/>
    </row>
    <row r="117" spans="1:32" ht="19.5" customHeight="1">
      <c r="A117" s="1862"/>
      <c r="B117" s="1974"/>
      <c r="C117" s="1977"/>
      <c r="D117" s="1977"/>
      <c r="E117" s="1977"/>
      <c r="F117" s="1977"/>
      <c r="G117" s="1977"/>
      <c r="H117" s="1977"/>
      <c r="I117" s="1977"/>
      <c r="J117" s="1977"/>
      <c r="K117" s="1977"/>
      <c r="L117" s="1977"/>
      <c r="M117" s="1977"/>
      <c r="N117" s="1977"/>
      <c r="O117" s="1977"/>
      <c r="P117" s="1977"/>
      <c r="Q117" s="1977"/>
      <c r="R117" s="1977"/>
      <c r="S117" s="1977"/>
      <c r="T117" s="1977"/>
      <c r="U117" s="1977"/>
      <c r="V117" s="1977"/>
      <c r="W117" s="1977"/>
      <c r="X117" s="1977"/>
      <c r="Y117" s="1977"/>
      <c r="Z117" s="1977"/>
      <c r="AA117" s="1977"/>
      <c r="AB117" s="1977"/>
      <c r="AC117" s="1977"/>
      <c r="AD117" s="1977"/>
      <c r="AE117" s="1977"/>
      <c r="AF117" s="1977"/>
    </row>
    <row r="118" spans="1:32" ht="19.5" customHeight="1">
      <c r="A118" s="1862"/>
      <c r="B118" s="1974"/>
      <c r="C118" s="1977"/>
      <c r="D118" s="1977"/>
      <c r="E118" s="1977"/>
      <c r="F118" s="1977"/>
      <c r="G118" s="1977"/>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977"/>
      <c r="AF118" s="1977"/>
    </row>
    <row r="119" spans="1:32" ht="19.5" customHeight="1">
      <c r="A119" s="1974"/>
      <c r="B119" s="1974"/>
      <c r="C119" s="1977"/>
      <c r="D119" s="1977"/>
      <c r="E119" s="1977"/>
      <c r="F119" s="1977"/>
      <c r="G119" s="1977"/>
      <c r="H119" s="1977"/>
      <c r="I119" s="1977"/>
      <c r="J119" s="1977"/>
      <c r="K119" s="1977"/>
      <c r="L119" s="1977"/>
      <c r="M119" s="1977"/>
      <c r="N119" s="1977"/>
      <c r="O119" s="1977"/>
      <c r="P119" s="1977"/>
      <c r="Q119" s="1977"/>
      <c r="R119" s="1977"/>
      <c r="S119" s="1977"/>
      <c r="T119" s="1977"/>
      <c r="U119" s="1977"/>
      <c r="V119" s="1977"/>
      <c r="W119" s="1977"/>
      <c r="X119" s="1977"/>
      <c r="Y119" s="1977"/>
      <c r="Z119" s="1977"/>
      <c r="AA119" s="1977"/>
      <c r="AB119" s="1977"/>
      <c r="AC119" s="1977"/>
      <c r="AD119" s="1977"/>
      <c r="AE119" s="1977"/>
      <c r="AF119" s="1977"/>
    </row>
    <row r="120" spans="1:32" ht="19.5" customHeight="1">
      <c r="A120" s="1974"/>
      <c r="B120" s="1974"/>
      <c r="C120" s="1977"/>
      <c r="D120" s="1977"/>
      <c r="E120" s="1977"/>
      <c r="F120" s="1977"/>
      <c r="G120" s="1977"/>
      <c r="H120" s="1977"/>
      <c r="I120" s="1977"/>
      <c r="J120" s="1977"/>
      <c r="K120" s="1977"/>
      <c r="L120" s="1977"/>
      <c r="M120" s="1977"/>
      <c r="N120" s="1977"/>
      <c r="O120" s="1977"/>
      <c r="P120" s="1977"/>
      <c r="Q120" s="1977"/>
      <c r="R120" s="1977"/>
      <c r="S120" s="1977"/>
      <c r="T120" s="1977"/>
      <c r="U120" s="1977"/>
      <c r="V120" s="1977"/>
      <c r="W120" s="1977"/>
      <c r="X120" s="1977"/>
      <c r="Y120" s="1977"/>
      <c r="Z120" s="1977"/>
      <c r="AA120" s="1977"/>
      <c r="AB120" s="1977"/>
      <c r="AC120" s="1977"/>
      <c r="AD120" s="1977"/>
      <c r="AE120" s="1977"/>
      <c r="AF120" s="1977"/>
    </row>
    <row r="121" spans="1:32" ht="19.5" customHeight="1">
      <c r="A121" s="1978"/>
      <c r="B121" s="1979"/>
      <c r="C121" s="1980"/>
      <c r="D121" s="1980"/>
      <c r="E121" s="1980"/>
      <c r="F121" s="1980"/>
      <c r="G121" s="1980"/>
      <c r="H121" s="1980"/>
      <c r="I121" s="1980"/>
      <c r="J121" s="1980"/>
      <c r="K121" s="1980"/>
      <c r="L121" s="1980"/>
      <c r="M121" s="1980"/>
      <c r="N121" s="1980"/>
      <c r="O121" s="1980"/>
      <c r="P121" s="1980"/>
      <c r="Q121" s="1980"/>
      <c r="R121" s="1980"/>
      <c r="S121" s="1980"/>
      <c r="T121" s="1980"/>
      <c r="U121" s="1980"/>
      <c r="V121" s="1980"/>
      <c r="W121" s="1980"/>
      <c r="X121" s="1980"/>
      <c r="Y121" s="1980"/>
      <c r="Z121" s="1980"/>
      <c r="AA121" s="1980"/>
      <c r="AB121" s="1980"/>
      <c r="AC121" s="1980"/>
      <c r="AD121" s="1980"/>
      <c r="AE121" s="1980"/>
      <c r="AF121" s="1980"/>
    </row>
    <row r="122" spans="1:32" ht="19.5" customHeight="1">
      <c r="A122" s="1981"/>
      <c r="B122" s="1980"/>
      <c r="C122" s="1980"/>
      <c r="D122" s="1980"/>
      <c r="E122" s="1980"/>
      <c r="F122" s="1980"/>
      <c r="G122" s="1980"/>
      <c r="H122" s="1980"/>
      <c r="I122" s="1980"/>
      <c r="J122" s="1980"/>
      <c r="K122" s="1980"/>
      <c r="L122" s="1980"/>
      <c r="M122" s="1980"/>
      <c r="N122" s="1980"/>
      <c r="O122" s="1980"/>
      <c r="P122" s="1980"/>
      <c r="Q122" s="1980"/>
      <c r="R122" s="1980"/>
      <c r="S122" s="1980"/>
      <c r="T122" s="1980"/>
      <c r="U122" s="1980"/>
      <c r="V122" s="1980"/>
      <c r="W122" s="1980"/>
      <c r="X122" s="1980"/>
      <c r="Y122" s="1980"/>
      <c r="Z122" s="1980"/>
      <c r="AA122" s="1980"/>
      <c r="AB122" s="1980"/>
      <c r="AC122" s="1980"/>
      <c r="AD122" s="1980"/>
      <c r="AE122" s="1980"/>
      <c r="AF122" s="1980"/>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6"/>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1" t="s">
        <v>5278</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85"/>
      <c r="AE2" s="1986"/>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2" t="s">
        <v>2985</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c r="B7" s="1850"/>
      <c r="C7" s="1850"/>
      <c r="D7" s="1850"/>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984"/>
    </row>
    <row r="8" spans="1:31" ht="20.100000000000001" customHeight="1">
      <c r="A8" s="1850" t="s">
        <v>2986</v>
      </c>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62" t="s">
        <v>2979</v>
      </c>
      <c r="B9" s="1850" t="s">
        <v>5279</v>
      </c>
      <c r="T9" s="1944" t="s">
        <v>9</v>
      </c>
      <c r="U9" s="1893" t="s">
        <v>139</v>
      </c>
      <c r="V9" s="1853" t="s">
        <v>2980</v>
      </c>
      <c r="Y9" s="1893" t="s">
        <v>139</v>
      </c>
      <c r="Z9" s="1853" t="s">
        <v>2981</v>
      </c>
      <c r="AE9" s="1993"/>
    </row>
    <row r="10" spans="1:31" ht="20.100000000000001" customHeight="1">
      <c r="A10" s="1862" t="s">
        <v>2982</v>
      </c>
      <c r="B10" s="1850" t="s">
        <v>5280</v>
      </c>
      <c r="T10" s="1944" t="s">
        <v>9</v>
      </c>
      <c r="U10" s="1893" t="s">
        <v>139</v>
      </c>
      <c r="V10" s="1853" t="s">
        <v>2980</v>
      </c>
      <c r="Y10" s="1893" t="s">
        <v>139</v>
      </c>
      <c r="Z10" s="1853" t="s">
        <v>2981</v>
      </c>
      <c r="AE10" s="1993"/>
    </row>
    <row r="11" spans="1:31" ht="20.100000000000001" customHeight="1">
      <c r="A11" s="1862" t="s">
        <v>2983</v>
      </c>
      <c r="B11" s="1850" t="s">
        <v>5281</v>
      </c>
      <c r="T11" s="1944" t="s">
        <v>9</v>
      </c>
      <c r="U11" s="1893" t="s">
        <v>139</v>
      </c>
      <c r="V11" s="1853" t="s">
        <v>2980</v>
      </c>
      <c r="Y11" s="1893" t="s">
        <v>139</v>
      </c>
      <c r="Z11" s="1853" t="s">
        <v>2981</v>
      </c>
      <c r="AE11" s="1993"/>
    </row>
    <row r="12" spans="1:31" ht="20.100000000000001" customHeight="1">
      <c r="A12" s="1862" t="s">
        <v>2984</v>
      </c>
      <c r="B12" s="1850" t="s">
        <v>5282</v>
      </c>
      <c r="T12" s="1944" t="s">
        <v>9</v>
      </c>
      <c r="U12" s="1893" t="s">
        <v>139</v>
      </c>
      <c r="V12" s="1853" t="s">
        <v>2980</v>
      </c>
      <c r="Y12" s="1893" t="s">
        <v>139</v>
      </c>
      <c r="Z12" s="1853" t="s">
        <v>2981</v>
      </c>
      <c r="AE12" s="1993"/>
    </row>
    <row r="13" spans="1:31" ht="48.75" customHeight="1">
      <c r="A13" s="2673" t="s">
        <v>5283</v>
      </c>
      <c r="B13" s="2673"/>
      <c r="C13" s="2672" t="s">
        <v>5284</v>
      </c>
      <c r="D13" s="2672"/>
      <c r="E13" s="2672"/>
      <c r="F13" s="2672"/>
      <c r="G13" s="2672"/>
      <c r="H13" s="2672"/>
      <c r="I13" s="2672"/>
      <c r="J13" s="2672"/>
      <c r="K13" s="2672"/>
      <c r="L13" s="2672"/>
      <c r="M13" s="2672"/>
      <c r="N13" s="2672"/>
      <c r="O13" s="2672"/>
      <c r="P13" s="2672"/>
      <c r="Q13" s="2672"/>
      <c r="R13" s="2672"/>
      <c r="S13" s="2672"/>
      <c r="T13" s="2672"/>
      <c r="U13" s="2672"/>
      <c r="V13" s="2672"/>
      <c r="W13" s="2672"/>
      <c r="X13" s="2672"/>
      <c r="Y13" s="2672"/>
      <c r="Z13" s="2672"/>
      <c r="AA13" s="2672"/>
      <c r="AB13" s="2672"/>
      <c r="AC13" s="2672"/>
      <c r="AD13" s="1994"/>
      <c r="AE13" s="1995"/>
    </row>
    <row r="14" spans="1:31" ht="20.100000000000001" customHeight="1">
      <c r="A14" s="1850"/>
      <c r="B14" s="1862" t="s">
        <v>5285</v>
      </c>
      <c r="C14" s="2672" t="s">
        <v>5286</v>
      </c>
      <c r="D14" s="2672"/>
      <c r="E14" s="2672"/>
      <c r="F14" s="2672"/>
      <c r="G14" s="2672"/>
      <c r="H14" s="2672"/>
      <c r="I14" s="2672"/>
      <c r="J14" s="2672"/>
      <c r="K14" s="2672"/>
      <c r="L14" s="2672"/>
      <c r="M14" s="2672"/>
      <c r="N14" s="2672"/>
      <c r="O14" s="2672"/>
      <c r="P14" s="2672"/>
      <c r="Q14" s="2672"/>
      <c r="R14" s="2672"/>
      <c r="S14" s="2672"/>
      <c r="T14" s="2672"/>
      <c r="U14" s="2672"/>
      <c r="V14" s="2672"/>
      <c r="W14" s="2672"/>
      <c r="X14" s="2672"/>
      <c r="Y14" s="2672"/>
      <c r="Z14" s="2672"/>
      <c r="AA14" s="2672"/>
      <c r="AB14" s="2672"/>
      <c r="AC14" s="2672"/>
      <c r="AD14" s="1994"/>
      <c r="AE14" s="1995"/>
    </row>
    <row r="15" spans="1:31" ht="20.100000000000001" customHeight="1">
      <c r="A15" s="1850"/>
      <c r="B15" s="1850"/>
      <c r="C15" s="1850"/>
      <c r="D15" s="1850"/>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984"/>
    </row>
    <row r="16" spans="1:31" ht="20.100000000000001" customHeight="1">
      <c r="A16" s="1850" t="s">
        <v>2987</v>
      </c>
      <c r="B16" s="1992"/>
      <c r="C16" s="1996"/>
      <c r="D16" s="1996"/>
      <c r="E16" s="1996"/>
      <c r="F16" s="1996"/>
      <c r="G16" s="1996"/>
      <c r="H16" s="1996"/>
      <c r="I16" s="1996"/>
      <c r="J16" s="1996"/>
      <c r="K16" s="1996"/>
      <c r="L16" s="1996"/>
      <c r="M16" s="1996"/>
      <c r="N16" s="1996"/>
      <c r="O16" s="1996"/>
      <c r="P16" s="1996"/>
      <c r="Q16" s="1996"/>
      <c r="R16" s="1996"/>
      <c r="S16" s="1996"/>
      <c r="T16" s="1996"/>
      <c r="U16" s="1996"/>
      <c r="V16" s="1996"/>
      <c r="W16" s="1996"/>
      <c r="X16" s="1996"/>
      <c r="Y16" s="1996"/>
      <c r="Z16" s="1996"/>
      <c r="AA16" s="1996"/>
      <c r="AB16" s="1996"/>
      <c r="AC16" s="1996"/>
      <c r="AD16" s="1996"/>
      <c r="AE16" s="1997"/>
    </row>
    <row r="17" spans="1:31" ht="20.100000000000001" customHeight="1">
      <c r="A17" s="1862" t="s">
        <v>2979</v>
      </c>
      <c r="B17" s="1850" t="s">
        <v>5287</v>
      </c>
      <c r="T17" s="1944" t="s">
        <v>9</v>
      </c>
      <c r="U17" s="1893" t="s">
        <v>139</v>
      </c>
      <c r="V17" s="1853" t="s">
        <v>2988</v>
      </c>
      <c r="X17" s="1849" t="s">
        <v>521</v>
      </c>
      <c r="Y17" s="1893" t="s">
        <v>139</v>
      </c>
      <c r="Z17" s="1853" t="s">
        <v>2989</v>
      </c>
      <c r="AE17" s="1984"/>
    </row>
    <row r="18" spans="1:31" ht="20.100000000000001" customHeight="1">
      <c r="A18" s="1862" t="s">
        <v>2982</v>
      </c>
      <c r="B18" s="1850" t="s">
        <v>5288</v>
      </c>
      <c r="T18" s="1944" t="s">
        <v>9</v>
      </c>
      <c r="U18" s="1853"/>
      <c r="V18" s="1998"/>
      <c r="W18" s="1853" t="s">
        <v>5</v>
      </c>
      <c r="X18" s="1998"/>
      <c r="Y18" s="1853" t="s">
        <v>478</v>
      </c>
      <c r="Z18" s="1853" t="s">
        <v>2990</v>
      </c>
      <c r="AE18" s="1984"/>
    </row>
    <row r="19" spans="1:31" ht="20.100000000000001" customHeight="1">
      <c r="A19" s="1862" t="s">
        <v>2983</v>
      </c>
      <c r="B19" s="1850" t="s">
        <v>5289</v>
      </c>
      <c r="T19" s="1944" t="s">
        <v>9</v>
      </c>
      <c r="U19" s="1893" t="s">
        <v>139</v>
      </c>
      <c r="V19" s="1853" t="s">
        <v>2991</v>
      </c>
      <c r="Y19" s="1893" t="s">
        <v>139</v>
      </c>
      <c r="Z19" s="1853" t="s">
        <v>2994</v>
      </c>
      <c r="AE19" s="1984"/>
    </row>
    <row r="20" spans="1:31" ht="33.75" customHeight="1">
      <c r="A20" s="2672" t="s">
        <v>5290</v>
      </c>
      <c r="B20" s="2672"/>
      <c r="C20" s="2672"/>
      <c r="D20" s="2672"/>
      <c r="E20" s="2672"/>
      <c r="F20" s="2672"/>
      <c r="G20" s="2672"/>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1994"/>
      <c r="AE20" s="1995"/>
    </row>
    <row r="21" spans="1:31" ht="20.100000000000001" customHeight="1">
      <c r="A21" s="2674" t="s">
        <v>5291</v>
      </c>
      <c r="B21" s="2674"/>
      <c r="C21" s="2674"/>
      <c r="D21" s="2674"/>
      <c r="E21" s="2674"/>
      <c r="F21" s="2674"/>
      <c r="G21" s="2674"/>
      <c r="H21" s="2674"/>
      <c r="I21" s="2674"/>
      <c r="J21" s="2674"/>
      <c r="K21" s="2674"/>
      <c r="L21" s="2674"/>
      <c r="M21" s="2674"/>
      <c r="N21" s="2674"/>
      <c r="O21" s="2674"/>
      <c r="P21" s="2674"/>
      <c r="Q21" s="2674"/>
      <c r="R21" s="2674"/>
      <c r="S21" s="2674"/>
      <c r="T21" s="2674"/>
      <c r="U21" s="2674"/>
      <c r="V21" s="2674"/>
      <c r="W21" s="2674"/>
      <c r="X21" s="2674"/>
      <c r="Y21" s="2674"/>
      <c r="Z21" s="2674"/>
      <c r="AA21" s="2674"/>
      <c r="AB21" s="2674"/>
      <c r="AC21" s="2674"/>
      <c r="AD21" s="1999"/>
      <c r="AE21" s="2000"/>
    </row>
    <row r="22" spans="1:31" ht="20.100000000000001" customHeight="1">
      <c r="A22" s="1869" t="s">
        <v>5292</v>
      </c>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999"/>
      <c r="AE22" s="2000"/>
    </row>
    <row r="23" spans="1:31" ht="20.100000000000001" customHeight="1">
      <c r="A23" s="1869" t="s">
        <v>5293</v>
      </c>
      <c r="C23" s="1850"/>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999"/>
      <c r="AE23" s="2000"/>
    </row>
    <row r="24" spans="1:31" ht="20.100000000000001" customHeight="1">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983"/>
      <c r="AE24" s="1984"/>
    </row>
    <row r="25" spans="1:31" ht="31.5" customHeight="1">
      <c r="A25" s="2672" t="s">
        <v>5294</v>
      </c>
      <c r="B25" s="2672"/>
      <c r="C25" s="2672"/>
      <c r="D25" s="2672"/>
      <c r="E25" s="2672"/>
      <c r="F25" s="2672"/>
      <c r="G25" s="2672"/>
      <c r="H25" s="2672"/>
      <c r="I25" s="2672"/>
      <c r="J25" s="2672"/>
      <c r="K25" s="2672"/>
      <c r="L25" s="2672"/>
      <c r="M25" s="2672"/>
      <c r="N25" s="2672"/>
      <c r="O25" s="2672"/>
      <c r="P25" s="2672"/>
      <c r="Q25" s="2672"/>
      <c r="R25" s="2672"/>
      <c r="S25" s="2672"/>
      <c r="T25" s="2672"/>
      <c r="U25" s="2672"/>
      <c r="V25" s="2672"/>
      <c r="W25" s="2672"/>
      <c r="X25" s="2672"/>
      <c r="Y25" s="2672"/>
      <c r="Z25" s="2672"/>
      <c r="AA25" s="2672"/>
      <c r="AB25" s="2672"/>
      <c r="AC25" s="2672"/>
      <c r="AD25" s="1994"/>
      <c r="AE25" s="2001"/>
    </row>
    <row r="26" spans="1:31" ht="20.100000000000001" customHeight="1">
      <c r="A26" s="1862" t="s">
        <v>2979</v>
      </c>
      <c r="B26" s="1850" t="s">
        <v>5295</v>
      </c>
      <c r="T26" s="1850"/>
      <c r="U26" s="1850"/>
      <c r="V26" s="1850"/>
      <c r="W26" s="1850"/>
      <c r="X26" s="1850"/>
      <c r="Y26" s="1850"/>
      <c r="Z26" s="1850"/>
      <c r="AA26" s="1850"/>
      <c r="AB26" s="1850"/>
      <c r="AC26" s="1850"/>
      <c r="AD26" s="1850"/>
      <c r="AE26" s="2002"/>
    </row>
    <row r="27" spans="1:31" ht="20.100000000000001" customHeight="1">
      <c r="A27" s="1862" t="s">
        <v>2982</v>
      </c>
      <c r="B27" s="1850" t="s">
        <v>5296</v>
      </c>
      <c r="T27" s="1850"/>
      <c r="U27" s="1850"/>
      <c r="V27" s="1850"/>
      <c r="W27" s="1850"/>
      <c r="X27" s="1850"/>
      <c r="Y27" s="1850"/>
      <c r="Z27" s="1850"/>
      <c r="AA27" s="1850"/>
      <c r="AB27" s="1850"/>
      <c r="AC27" s="1850"/>
      <c r="AD27" s="1850"/>
      <c r="AE27" s="2002"/>
    </row>
    <row r="28" spans="1:31" ht="20.100000000000001" customHeight="1">
      <c r="A28" s="1862"/>
      <c r="B28" s="1850" t="s">
        <v>5297</v>
      </c>
      <c r="T28" s="1850"/>
      <c r="U28" s="1850"/>
      <c r="V28" s="1850"/>
      <c r="W28" s="1850"/>
      <c r="X28" s="1850"/>
      <c r="Y28" s="1850"/>
      <c r="Z28" s="1850"/>
      <c r="AA28" s="1850"/>
      <c r="AB28" s="1850"/>
      <c r="AC28" s="1850"/>
      <c r="AD28" s="1850"/>
      <c r="AE28" s="2002"/>
    </row>
    <row r="29" spans="1:31" ht="20.100000000000001" customHeight="1">
      <c r="A29" s="1862" t="s">
        <v>2983</v>
      </c>
      <c r="B29" s="1850" t="s">
        <v>5298</v>
      </c>
      <c r="T29" s="1850"/>
      <c r="U29" s="1850"/>
      <c r="V29" s="1850"/>
      <c r="W29" s="1850"/>
      <c r="X29" s="1850"/>
      <c r="Y29" s="1850"/>
      <c r="Z29" s="1850"/>
      <c r="AA29" s="1850"/>
      <c r="AB29" s="1850"/>
      <c r="AC29" s="1850"/>
      <c r="AD29" s="1850"/>
      <c r="AE29" s="2002"/>
    </row>
    <row r="30" spans="1:31" ht="20.100000000000001"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2002"/>
    </row>
    <row r="31" spans="1:31" ht="20.100000000000001" customHeight="1">
      <c r="A31" s="1850" t="s">
        <v>2992</v>
      </c>
      <c r="B31" s="1992"/>
      <c r="C31" s="1850"/>
      <c r="D31" s="1850"/>
      <c r="E31" s="1850"/>
      <c r="F31" s="1850"/>
      <c r="G31" s="1850"/>
      <c r="H31" s="1850"/>
      <c r="I31" s="1850"/>
      <c r="J31" s="1850"/>
      <c r="K31" s="1850"/>
      <c r="L31" s="1850"/>
      <c r="M31" s="1850"/>
      <c r="N31" s="1850"/>
      <c r="O31" s="1850"/>
      <c r="P31" s="1850"/>
      <c r="Q31" s="1850"/>
      <c r="R31" s="1850"/>
      <c r="S31" s="1850"/>
      <c r="T31" s="1850"/>
      <c r="U31" s="1977"/>
      <c r="V31" s="1977"/>
      <c r="W31" s="1977"/>
      <c r="X31" s="1977"/>
      <c r="Y31" s="1977"/>
      <c r="Z31" s="1977"/>
      <c r="AA31" s="1977"/>
      <c r="AB31" s="1977"/>
      <c r="AC31" s="1977"/>
      <c r="AD31" s="1977"/>
      <c r="AE31" s="1981"/>
    </row>
    <row r="32" spans="1:31" ht="20.100000000000001" customHeight="1">
      <c r="A32" s="1862" t="s">
        <v>2979</v>
      </c>
      <c r="B32" s="1850" t="s">
        <v>5299</v>
      </c>
      <c r="T32" s="1850"/>
      <c r="U32" s="1977"/>
      <c r="V32" s="1977"/>
      <c r="W32" s="1977"/>
      <c r="X32" s="1977"/>
      <c r="Y32" s="1977"/>
      <c r="Z32" s="1977"/>
      <c r="AA32" s="1977"/>
      <c r="AB32" s="1977"/>
      <c r="AC32" s="1977"/>
      <c r="AD32" s="1977"/>
      <c r="AE32" s="1981"/>
    </row>
    <row r="33" spans="1:31" ht="20.100000000000001" customHeight="1">
      <c r="A33" s="1862" t="s">
        <v>2982</v>
      </c>
      <c r="B33" s="1850" t="s">
        <v>5300</v>
      </c>
      <c r="T33" s="1850"/>
      <c r="U33" s="1977"/>
      <c r="V33" s="1977"/>
      <c r="W33" s="1977"/>
      <c r="X33" s="1977"/>
      <c r="Y33" s="1977"/>
      <c r="Z33" s="1977"/>
      <c r="AA33" s="1977"/>
      <c r="AB33" s="1977"/>
      <c r="AC33" s="1977"/>
      <c r="AD33" s="1977"/>
      <c r="AE33" s="1981"/>
    </row>
    <row r="34" spans="1:31" ht="20.100000000000001" customHeight="1">
      <c r="A34" s="1862"/>
      <c r="B34" s="1850"/>
      <c r="T34" s="1850"/>
      <c r="U34" s="1977"/>
      <c r="V34" s="1977"/>
      <c r="W34" s="1977"/>
      <c r="X34" s="1977"/>
      <c r="Y34" s="1977"/>
      <c r="Z34" s="1977"/>
      <c r="AA34" s="1977"/>
      <c r="AB34" s="1977"/>
      <c r="AC34" s="1977"/>
      <c r="AD34" s="1977"/>
      <c r="AE34" s="1981"/>
    </row>
    <row r="35" spans="1:31" ht="20.100000000000001" customHeight="1">
      <c r="A35" s="1862"/>
      <c r="B35" s="1850"/>
      <c r="T35" s="1850"/>
      <c r="U35" s="1977"/>
      <c r="V35" s="1977"/>
      <c r="W35" s="1977"/>
      <c r="X35" s="1977"/>
      <c r="Y35" s="1977"/>
      <c r="Z35" s="1977"/>
      <c r="AA35" s="1977"/>
      <c r="AB35" s="1977"/>
      <c r="AC35" s="1977"/>
      <c r="AD35" s="1977"/>
      <c r="AE35" s="1981"/>
    </row>
    <row r="36" spans="1:31" ht="20.100000000000001" customHeight="1">
      <c r="A36" s="1862"/>
      <c r="B36" s="1850"/>
      <c r="T36" s="1850"/>
      <c r="U36" s="1977"/>
      <c r="V36" s="1977"/>
      <c r="W36" s="1977"/>
      <c r="X36" s="1977"/>
      <c r="Y36" s="1977"/>
      <c r="Z36" s="1977"/>
      <c r="AA36" s="1977"/>
      <c r="AB36" s="1977"/>
      <c r="AC36" s="1977"/>
      <c r="AD36" s="1977"/>
      <c r="AE36" s="1981"/>
    </row>
    <row r="37" spans="1:31" ht="20.100000000000001" customHeight="1">
      <c r="A37" s="1862"/>
      <c r="B37" s="1850"/>
      <c r="T37" s="1850"/>
      <c r="U37" s="1977"/>
      <c r="V37" s="1977"/>
      <c r="W37" s="1977"/>
      <c r="X37" s="1977"/>
      <c r="Y37" s="1977"/>
      <c r="Z37" s="1977"/>
      <c r="AA37" s="1977"/>
      <c r="AB37" s="1977"/>
      <c r="AC37" s="1977"/>
      <c r="AD37" s="1977"/>
      <c r="AE37" s="1981"/>
    </row>
    <row r="38" spans="1:31" ht="19.5" customHeight="1">
      <c r="A38" s="2003"/>
      <c r="B38" s="2003"/>
      <c r="C38" s="2003"/>
      <c r="D38" s="2003"/>
      <c r="E38" s="2003"/>
      <c r="F38" s="2003"/>
      <c r="G38" s="2003"/>
      <c r="H38" s="2003"/>
      <c r="I38" s="2003"/>
      <c r="J38" s="2003"/>
      <c r="K38" s="2003"/>
      <c r="L38" s="2003"/>
      <c r="M38" s="2003"/>
      <c r="N38" s="2003"/>
      <c r="O38" s="2003"/>
      <c r="P38" s="2003"/>
      <c r="Q38" s="2003"/>
      <c r="R38" s="2003"/>
      <c r="S38" s="2003"/>
      <c r="T38" s="2003"/>
    </row>
    <row r="39" spans="1:31" ht="19.5" customHeight="1">
      <c r="A39" s="1850" t="s">
        <v>5301</v>
      </c>
    </row>
    <row r="40" spans="1:31" ht="19.5" customHeight="1">
      <c r="A40" s="1977"/>
      <c r="B40" s="2004" t="s">
        <v>139</v>
      </c>
      <c r="C40" s="1977" t="s">
        <v>5302</v>
      </c>
      <c r="D40" s="1977"/>
      <c r="E40" s="1977"/>
      <c r="F40" s="1977"/>
      <c r="G40" s="1977"/>
      <c r="H40" s="1977"/>
      <c r="I40" s="1977"/>
      <c r="J40" s="1977" t="s">
        <v>5303</v>
      </c>
      <c r="L40" s="1977"/>
      <c r="M40" s="1977"/>
      <c r="N40" s="1977"/>
      <c r="O40" s="1977"/>
      <c r="P40" s="1977"/>
      <c r="Q40" s="2005" t="s">
        <v>2542</v>
      </c>
      <c r="R40" s="1998"/>
      <c r="S40" s="2006" t="s">
        <v>477</v>
      </c>
      <c r="T40" s="1998"/>
      <c r="U40" s="2006" t="s">
        <v>5</v>
      </c>
      <c r="V40" s="1998"/>
      <c r="W40" s="2007" t="s">
        <v>5304</v>
      </c>
      <c r="X40" s="1977"/>
      <c r="Z40" s="2670"/>
      <c r="AA40" s="2670"/>
      <c r="AB40" s="2670"/>
      <c r="AC40" s="2006" t="s">
        <v>7</v>
      </c>
      <c r="AD40" s="1977"/>
    </row>
    <row r="41" spans="1:31" ht="19.5" customHeight="1">
      <c r="A41" s="1977"/>
      <c r="B41" s="1977"/>
      <c r="C41" s="1977"/>
      <c r="D41" s="1977"/>
      <c r="E41" s="1977"/>
      <c r="F41" s="1977"/>
      <c r="G41" s="1977"/>
      <c r="H41" s="1977"/>
      <c r="I41" s="1977"/>
      <c r="J41" s="1977" t="s">
        <v>5305</v>
      </c>
      <c r="L41" s="1977"/>
      <c r="M41" s="1977"/>
      <c r="N41" s="1977"/>
      <c r="O41" s="1977"/>
      <c r="P41" s="1977"/>
      <c r="Q41" s="2005" t="s">
        <v>2542</v>
      </c>
      <c r="R41" s="1998"/>
      <c r="S41" s="2006" t="s">
        <v>477</v>
      </c>
      <c r="T41" s="1998"/>
      <c r="U41" s="2006" t="s">
        <v>5</v>
      </c>
      <c r="V41" s="1998"/>
      <c r="W41" s="2007" t="s">
        <v>5304</v>
      </c>
      <c r="Y41" s="1977"/>
      <c r="Z41" s="2670"/>
      <c r="AA41" s="2670"/>
      <c r="AB41" s="2670"/>
      <c r="AC41" s="2006" t="s">
        <v>7</v>
      </c>
      <c r="AD41" s="1977"/>
    </row>
    <row r="42" spans="1:31" ht="19.5" customHeight="1">
      <c r="A42" s="1977"/>
      <c r="B42" s="1977"/>
      <c r="C42" s="1977"/>
      <c r="D42" s="1977"/>
      <c r="E42" s="1977"/>
      <c r="F42" s="1977"/>
      <c r="G42" s="1977"/>
      <c r="H42" s="1977"/>
      <c r="I42" s="1977"/>
      <c r="J42" s="1977" t="s">
        <v>5306</v>
      </c>
      <c r="L42" s="1977"/>
      <c r="M42" s="1977"/>
      <c r="N42" s="1977"/>
      <c r="O42" s="1977"/>
      <c r="P42" s="1977"/>
      <c r="Q42" s="2005" t="s">
        <v>2542</v>
      </c>
      <c r="R42" s="1998"/>
      <c r="S42" s="2006" t="s">
        <v>477</v>
      </c>
      <c r="T42" s="1998"/>
      <c r="U42" s="2006" t="s">
        <v>5</v>
      </c>
      <c r="V42" s="1998"/>
      <c r="W42" s="2007" t="s">
        <v>5304</v>
      </c>
      <c r="Y42" s="1977"/>
      <c r="Z42" s="2670"/>
      <c r="AA42" s="2670"/>
      <c r="AB42" s="2670"/>
      <c r="AC42" s="2006" t="s">
        <v>7</v>
      </c>
      <c r="AD42" s="1977"/>
    </row>
    <row r="43" spans="1:31" ht="19.5" customHeight="1">
      <c r="A43" s="1977"/>
      <c r="B43" s="2004" t="s">
        <v>139</v>
      </c>
      <c r="C43" s="1977" t="s">
        <v>5307</v>
      </c>
      <c r="D43" s="1977"/>
      <c r="E43" s="1977"/>
      <c r="F43" s="1977"/>
      <c r="G43" s="1977"/>
      <c r="H43" s="1977"/>
      <c r="I43" s="1977"/>
      <c r="J43" s="1977" t="s">
        <v>5303</v>
      </c>
      <c r="L43" s="1977"/>
      <c r="M43" s="1977"/>
      <c r="N43" s="1977"/>
      <c r="O43" s="1977"/>
      <c r="P43" s="1977"/>
      <c r="Q43" s="2005" t="s">
        <v>2542</v>
      </c>
      <c r="R43" s="2008"/>
      <c r="S43" s="2006" t="s">
        <v>477</v>
      </c>
      <c r="T43" s="2008"/>
      <c r="U43" s="2006" t="s">
        <v>5</v>
      </c>
      <c r="V43" s="2008"/>
      <c r="W43" s="2007" t="s">
        <v>5304</v>
      </c>
      <c r="Y43" s="1977"/>
      <c r="Z43" s="2670"/>
      <c r="AA43" s="2670"/>
      <c r="AB43" s="2670"/>
      <c r="AC43" s="2006" t="s">
        <v>7</v>
      </c>
      <c r="AD43" s="1977"/>
    </row>
    <row r="44" spans="1:31" ht="19.5" customHeight="1">
      <c r="A44" s="1977"/>
      <c r="B44" s="2004" t="s">
        <v>139</v>
      </c>
      <c r="C44" s="1977" t="s">
        <v>5308</v>
      </c>
      <c r="D44" s="1977"/>
      <c r="E44" s="1977"/>
      <c r="F44" s="1977"/>
      <c r="G44" s="1977"/>
      <c r="H44" s="1977"/>
      <c r="I44" s="1977"/>
      <c r="J44" s="1977" t="s">
        <v>5309</v>
      </c>
      <c r="L44" s="1977"/>
      <c r="M44" s="1977"/>
      <c r="N44" s="1977"/>
      <c r="O44" s="1977"/>
      <c r="P44" s="1977"/>
      <c r="Q44" s="2005" t="s">
        <v>2542</v>
      </c>
      <c r="R44" s="2008"/>
      <c r="S44" s="2006" t="s">
        <v>477</v>
      </c>
      <c r="T44" s="2008"/>
      <c r="U44" s="2006" t="s">
        <v>5</v>
      </c>
      <c r="V44" s="2008"/>
      <c r="W44" s="2007" t="s">
        <v>5304</v>
      </c>
      <c r="Y44" s="1977"/>
      <c r="Z44" s="2670"/>
      <c r="AA44" s="2670"/>
      <c r="AB44" s="2670"/>
      <c r="AC44" s="2006" t="s">
        <v>7</v>
      </c>
      <c r="AD44" s="1977"/>
    </row>
    <row r="45" spans="1:31" ht="19.5" customHeight="1">
      <c r="A45" s="1977"/>
      <c r="B45" s="2004" t="s">
        <v>139</v>
      </c>
      <c r="C45" s="1977" t="s">
        <v>5310</v>
      </c>
      <c r="D45" s="1977"/>
      <c r="E45" s="1977"/>
      <c r="F45" s="1977"/>
      <c r="G45" s="1977"/>
      <c r="H45" s="1977"/>
      <c r="I45" s="1977"/>
      <c r="J45" s="1977" t="s">
        <v>5311</v>
      </c>
      <c r="L45" s="1977"/>
      <c r="M45" s="1977"/>
      <c r="N45" s="1977"/>
      <c r="O45" s="1977"/>
      <c r="P45" s="1977"/>
      <c r="Q45" s="2005" t="s">
        <v>2542</v>
      </c>
      <c r="R45" s="2008"/>
      <c r="S45" s="2006" t="s">
        <v>477</v>
      </c>
      <c r="T45" s="2008"/>
      <c r="U45" s="2006" t="s">
        <v>5</v>
      </c>
      <c r="V45" s="2008"/>
      <c r="W45" s="2007" t="s">
        <v>5304</v>
      </c>
      <c r="Y45" s="1977"/>
      <c r="Z45" s="2670"/>
      <c r="AA45" s="2670"/>
      <c r="AB45" s="2670"/>
      <c r="AC45" s="2006" t="s">
        <v>7</v>
      </c>
      <c r="AD45" s="1977"/>
    </row>
    <row r="46" spans="1:31" ht="19.5" customHeight="1">
      <c r="A46" s="1977"/>
      <c r="B46" s="2004" t="s">
        <v>139</v>
      </c>
      <c r="C46" s="1977" t="s">
        <v>5312</v>
      </c>
      <c r="D46" s="1977"/>
      <c r="E46" s="1977"/>
      <c r="F46" s="1977"/>
      <c r="G46" s="1977"/>
      <c r="H46" s="1977"/>
      <c r="I46" s="1977"/>
      <c r="J46" s="1977" t="s">
        <v>5313</v>
      </c>
      <c r="L46" s="1977"/>
      <c r="M46" s="2676"/>
      <c r="N46" s="2676"/>
      <c r="O46" s="2676"/>
      <c r="P46" s="2676"/>
      <c r="Q46" s="2676"/>
      <c r="R46" s="2676"/>
      <c r="S46" s="2676"/>
      <c r="T46" s="2676"/>
      <c r="U46" s="2676"/>
      <c r="V46" s="2676"/>
      <c r="W46" s="1977" t="s">
        <v>627</v>
      </c>
      <c r="X46" s="1977"/>
      <c r="Y46" s="1977"/>
      <c r="Z46" s="2670"/>
      <c r="AA46" s="2670"/>
      <c r="AB46" s="2670"/>
      <c r="AC46" s="2006" t="s">
        <v>674</v>
      </c>
      <c r="AD46" s="1977"/>
    </row>
    <row r="47" spans="1:31" ht="19.5" customHeight="1">
      <c r="A47" s="1977"/>
      <c r="B47" s="1977"/>
      <c r="C47" s="1977"/>
      <c r="D47" s="1977"/>
      <c r="E47" s="1977"/>
      <c r="F47" s="1977"/>
      <c r="G47" s="1977"/>
      <c r="H47" s="1977"/>
      <c r="I47" s="1977"/>
      <c r="J47" s="1977" t="s">
        <v>5314</v>
      </c>
      <c r="L47" s="1977"/>
      <c r="M47" s="1977"/>
      <c r="N47" s="1977"/>
      <c r="O47" s="1977"/>
      <c r="P47" s="1977"/>
      <c r="Q47" s="2005" t="s">
        <v>2542</v>
      </c>
      <c r="R47" s="2008"/>
      <c r="S47" s="2006" t="s">
        <v>477</v>
      </c>
      <c r="T47" s="2008"/>
      <c r="U47" s="2006" t="s">
        <v>5</v>
      </c>
      <c r="V47" s="2008"/>
      <c r="W47" s="2007" t="s">
        <v>5304</v>
      </c>
      <c r="Y47" s="1977"/>
      <c r="Z47" s="2670"/>
      <c r="AA47" s="2670"/>
      <c r="AB47" s="2670"/>
      <c r="AC47" s="2006" t="s">
        <v>7</v>
      </c>
      <c r="AD47" s="1977"/>
    </row>
    <row r="48" spans="1:31" ht="19.5" customHeight="1">
      <c r="A48" s="1977"/>
      <c r="B48" s="2004" t="s">
        <v>139</v>
      </c>
      <c r="C48" s="1977" t="s">
        <v>5315</v>
      </c>
      <c r="D48" s="1977"/>
      <c r="E48" s="1977"/>
      <c r="F48" s="1977"/>
      <c r="G48" s="1977"/>
      <c r="H48" s="1977"/>
      <c r="I48" s="1977"/>
      <c r="J48" s="1977" t="s">
        <v>5303</v>
      </c>
      <c r="L48" s="1977"/>
      <c r="M48" s="1977"/>
      <c r="N48" s="1977"/>
      <c r="O48" s="1977"/>
      <c r="P48" s="1977"/>
      <c r="Q48" s="2005" t="s">
        <v>2542</v>
      </c>
      <c r="R48" s="2008"/>
      <c r="S48" s="2006" t="s">
        <v>477</v>
      </c>
      <c r="T48" s="2008"/>
      <c r="U48" s="2006" t="s">
        <v>5</v>
      </c>
      <c r="V48" s="2008"/>
      <c r="W48" s="2007" t="s">
        <v>5304</v>
      </c>
      <c r="Y48" s="1977"/>
      <c r="Z48" s="2670"/>
      <c r="AA48" s="2670"/>
      <c r="AB48" s="2670"/>
      <c r="AC48" s="2006" t="s">
        <v>7</v>
      </c>
      <c r="AD48" s="1977"/>
    </row>
    <row r="49" spans="1:30" ht="19.5" customHeight="1">
      <c r="A49" s="1977"/>
      <c r="B49" s="1977"/>
      <c r="C49" s="1977"/>
      <c r="D49" s="1977"/>
      <c r="E49" s="1977"/>
      <c r="F49" s="1977"/>
      <c r="G49" s="1977"/>
      <c r="H49" s="1977"/>
      <c r="I49" s="1977"/>
      <c r="L49" s="1977"/>
      <c r="M49" s="1977"/>
      <c r="N49" s="1977"/>
      <c r="O49" s="1977"/>
      <c r="P49" s="1977"/>
      <c r="Q49" s="1977"/>
      <c r="R49" s="1977"/>
      <c r="S49" s="1977"/>
      <c r="T49" s="1977"/>
      <c r="U49" s="2006"/>
      <c r="V49" s="1977"/>
      <c r="W49" s="1977"/>
      <c r="X49" s="1977"/>
      <c r="Y49" s="1977"/>
      <c r="Z49" s="1977"/>
      <c r="AA49" s="1977"/>
      <c r="AB49" s="1977"/>
      <c r="AC49" s="1977"/>
      <c r="AD49" s="1977"/>
    </row>
    <row r="50" spans="1:30" ht="19.5" customHeight="1">
      <c r="A50" s="1850" t="s">
        <v>5316</v>
      </c>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1977"/>
      <c r="AA50" s="1977"/>
      <c r="AB50" s="1977"/>
      <c r="AC50" s="1977"/>
      <c r="AD50" s="1977"/>
    </row>
    <row r="51" spans="1:30" ht="19.5" customHeight="1">
      <c r="A51" s="1862" t="s">
        <v>2979</v>
      </c>
      <c r="B51" s="1977" t="s">
        <v>5317</v>
      </c>
      <c r="C51" s="1977"/>
      <c r="D51" s="1977"/>
      <c r="E51" s="1977"/>
      <c r="F51" s="1977"/>
      <c r="G51" s="2675"/>
      <c r="H51" s="2675"/>
      <c r="I51" s="2675"/>
      <c r="J51" s="2675"/>
      <c r="K51" s="2675"/>
      <c r="L51" s="1977" t="s">
        <v>10</v>
      </c>
      <c r="M51" s="1977"/>
      <c r="N51" s="1977"/>
      <c r="O51" s="1977"/>
      <c r="P51" s="1977"/>
      <c r="Q51" s="1977"/>
      <c r="R51" s="1977"/>
      <c r="S51" s="1977"/>
      <c r="T51" s="1944" t="s">
        <v>9</v>
      </c>
      <c r="U51" s="1893" t="s">
        <v>139</v>
      </c>
      <c r="V51" s="1853" t="s">
        <v>2980</v>
      </c>
      <c r="Y51" s="1893" t="s">
        <v>139</v>
      </c>
      <c r="Z51" s="1853" t="s">
        <v>2981</v>
      </c>
      <c r="AC51" s="2006"/>
      <c r="AD51" s="1977"/>
    </row>
    <row r="52" spans="1:30" ht="19.5" customHeight="1">
      <c r="A52" s="1862" t="s">
        <v>2982</v>
      </c>
      <c r="B52" s="1977" t="s">
        <v>5318</v>
      </c>
      <c r="C52" s="1977"/>
      <c r="D52" s="1977"/>
      <c r="E52" s="1977"/>
      <c r="F52" s="1977"/>
      <c r="G52" s="1977"/>
      <c r="H52" s="1977"/>
      <c r="I52" s="1977"/>
      <c r="J52" s="1977"/>
      <c r="K52" s="1977"/>
      <c r="L52" s="1977"/>
      <c r="M52" s="1977"/>
      <c r="N52" s="1977"/>
      <c r="O52" s="1977"/>
      <c r="P52" s="1977"/>
      <c r="Q52" s="1977"/>
      <c r="R52" s="1977"/>
      <c r="S52" s="1977"/>
      <c r="T52" s="1944" t="s">
        <v>9</v>
      </c>
      <c r="U52" s="1893" t="s">
        <v>139</v>
      </c>
      <c r="V52" s="1853" t="s">
        <v>2980</v>
      </c>
      <c r="Y52" s="1893" t="s">
        <v>139</v>
      </c>
      <c r="Z52" s="1853" t="s">
        <v>2981</v>
      </c>
      <c r="AC52" s="2006"/>
      <c r="AD52" s="1977"/>
    </row>
    <row r="53" spans="1:30" ht="19.5" customHeight="1">
      <c r="A53" s="1862" t="s">
        <v>2983</v>
      </c>
      <c r="B53" s="1977" t="s">
        <v>5319</v>
      </c>
      <c r="C53" s="1977"/>
      <c r="D53" s="1977"/>
      <c r="E53" s="1977"/>
      <c r="F53" s="1977"/>
      <c r="G53" s="1977"/>
      <c r="H53" s="1977"/>
      <c r="I53" s="1977"/>
      <c r="J53" s="1977"/>
      <c r="K53" s="1977"/>
      <c r="L53" s="1977"/>
      <c r="M53" s="1977"/>
      <c r="N53" s="1977"/>
      <c r="O53" s="1977"/>
      <c r="P53" s="1977"/>
      <c r="Q53" s="1977"/>
      <c r="R53" s="1977"/>
      <c r="S53" s="1977"/>
      <c r="T53" s="1944" t="s">
        <v>9</v>
      </c>
      <c r="U53" s="1893" t="s">
        <v>139</v>
      </c>
      <c r="V53" s="1853" t="s">
        <v>2980</v>
      </c>
      <c r="Y53" s="1893" t="s">
        <v>139</v>
      </c>
      <c r="Z53" s="1853" t="s">
        <v>2981</v>
      </c>
      <c r="AC53" s="2006"/>
      <c r="AD53" s="1977"/>
    </row>
    <row r="54" spans="1:30" ht="19.5" customHeight="1">
      <c r="A54" s="1862" t="s">
        <v>2984</v>
      </c>
      <c r="B54" s="1977" t="s">
        <v>5320</v>
      </c>
      <c r="C54" s="1977"/>
      <c r="D54" s="1977"/>
      <c r="E54" s="1977"/>
      <c r="F54" s="1977"/>
      <c r="G54" s="1977"/>
      <c r="H54" s="1977"/>
      <c r="I54" s="1977"/>
      <c r="J54" s="1977"/>
      <c r="K54" s="1977"/>
      <c r="L54" s="1977"/>
      <c r="M54" s="1977"/>
      <c r="N54" s="1977"/>
      <c r="O54" s="1977"/>
      <c r="P54" s="1977"/>
      <c r="Q54" s="1977"/>
      <c r="R54" s="1977"/>
      <c r="S54" s="1977"/>
      <c r="T54" s="1944" t="s">
        <v>9</v>
      </c>
      <c r="U54" s="1893" t="s">
        <v>139</v>
      </c>
      <c r="V54" s="1853" t="s">
        <v>2980</v>
      </c>
      <c r="Y54" s="1893" t="s">
        <v>139</v>
      </c>
      <c r="Z54" s="1853" t="s">
        <v>2981</v>
      </c>
      <c r="AC54" s="2006"/>
      <c r="AD54" s="1977"/>
    </row>
    <row r="55" spans="1:30" ht="19.5" customHeight="1">
      <c r="A55" s="2006" t="s">
        <v>5321</v>
      </c>
      <c r="B55" s="1977" t="s">
        <v>5322</v>
      </c>
      <c r="C55" s="1977"/>
      <c r="D55" s="1977"/>
      <c r="E55" s="1977"/>
      <c r="F55" s="1977"/>
      <c r="G55" s="1977"/>
      <c r="H55" s="1977"/>
      <c r="I55" s="1977"/>
      <c r="J55" s="1977"/>
      <c r="K55" s="1977"/>
      <c r="L55" s="1977"/>
      <c r="M55" s="1977"/>
      <c r="N55" s="1977"/>
      <c r="O55" s="1977"/>
      <c r="P55" s="1977"/>
      <c r="Q55" s="1977"/>
      <c r="R55" s="1977"/>
      <c r="S55" s="1977"/>
      <c r="T55" s="1944" t="s">
        <v>9</v>
      </c>
      <c r="U55" s="1893" t="s">
        <v>139</v>
      </c>
      <c r="V55" s="1853" t="s">
        <v>2980</v>
      </c>
      <c r="Y55" s="1893" t="s">
        <v>139</v>
      </c>
      <c r="Z55" s="1853" t="s">
        <v>2981</v>
      </c>
      <c r="AC55" s="2006"/>
      <c r="AD55" s="1977"/>
    </row>
    <row r="56" spans="1:30" ht="19.5" customHeight="1">
      <c r="A56" s="2006" t="s">
        <v>2998</v>
      </c>
      <c r="B56" s="1977" t="s">
        <v>5323</v>
      </c>
      <c r="C56" s="1977"/>
      <c r="D56" s="1977"/>
      <c r="E56" s="1977"/>
      <c r="F56" s="1977"/>
      <c r="G56" s="1977"/>
      <c r="H56" s="1977"/>
      <c r="I56" s="1977"/>
      <c r="J56" s="1977"/>
      <c r="K56" s="1977"/>
      <c r="L56" s="1977"/>
      <c r="M56" s="1977"/>
      <c r="N56" s="1977"/>
      <c r="O56" s="1977"/>
      <c r="P56" s="1977"/>
      <c r="Q56" s="1977"/>
      <c r="R56" s="1977"/>
      <c r="S56" s="1977"/>
      <c r="T56" s="1944" t="s">
        <v>9</v>
      </c>
      <c r="U56" s="1893" t="s">
        <v>139</v>
      </c>
      <c r="V56" s="1853" t="s">
        <v>2980</v>
      </c>
      <c r="Y56" s="1893" t="s">
        <v>139</v>
      </c>
      <c r="Z56" s="1853" t="s">
        <v>2981</v>
      </c>
      <c r="AC56" s="2006"/>
      <c r="AD56" s="1977"/>
    </row>
    <row r="57" spans="1:30" ht="19.5" customHeight="1">
      <c r="A57" s="2006" t="s">
        <v>3000</v>
      </c>
      <c r="B57" s="1977" t="s">
        <v>5324</v>
      </c>
      <c r="C57" s="1977"/>
      <c r="D57" s="1977"/>
      <c r="E57" s="1977"/>
      <c r="F57" s="1977"/>
      <c r="G57" s="1977"/>
      <c r="H57" s="1977"/>
      <c r="I57" s="1977"/>
      <c r="J57" s="1977"/>
      <c r="K57" s="1977"/>
      <c r="L57" s="1977"/>
      <c r="M57" s="1977"/>
      <c r="N57" s="1977"/>
      <c r="O57" s="1977"/>
      <c r="P57" s="1977"/>
      <c r="Q57" s="1977"/>
      <c r="R57" s="1977"/>
      <c r="S57" s="1977"/>
      <c r="T57" s="1944" t="s">
        <v>9</v>
      </c>
      <c r="U57" s="1893" t="s">
        <v>139</v>
      </c>
      <c r="V57" s="1853" t="s">
        <v>2980</v>
      </c>
      <c r="Y57" s="1893" t="s">
        <v>139</v>
      </c>
      <c r="Z57" s="1853" t="s">
        <v>2981</v>
      </c>
      <c r="AC57" s="2006"/>
      <c r="AD57" s="1977"/>
    </row>
    <row r="58" spans="1:30" ht="19.5" customHeight="1">
      <c r="A58" s="1977"/>
      <c r="B58" s="1977"/>
      <c r="C58" s="1977"/>
      <c r="D58" s="1977"/>
      <c r="E58" s="1977"/>
      <c r="F58" s="1977"/>
      <c r="G58" s="1977"/>
      <c r="H58" s="1977"/>
      <c r="I58" s="1977"/>
      <c r="J58" s="1977"/>
      <c r="K58" s="1977"/>
      <c r="L58" s="1977"/>
      <c r="M58" s="1977"/>
      <c r="N58" s="1977"/>
      <c r="O58" s="1977"/>
      <c r="P58" s="1977"/>
      <c r="Q58" s="1977"/>
      <c r="R58" s="1977"/>
      <c r="S58" s="1977"/>
      <c r="T58" s="1977"/>
      <c r="U58" s="1977"/>
      <c r="V58" s="1977"/>
      <c r="W58" s="1977"/>
      <c r="X58" s="1977"/>
      <c r="Y58" s="1977"/>
      <c r="Z58" s="1977"/>
      <c r="AA58" s="1977"/>
      <c r="AB58" s="1977"/>
      <c r="AC58" s="1977"/>
      <c r="AD58" s="1977"/>
    </row>
    <row r="59" spans="1:30" ht="19.5" customHeight="1">
      <c r="A59" s="1977"/>
      <c r="B59" s="1977"/>
      <c r="C59" s="1977"/>
      <c r="D59" s="1977"/>
      <c r="E59" s="1977"/>
      <c r="F59" s="1977"/>
      <c r="G59" s="1977"/>
      <c r="H59" s="1977"/>
      <c r="I59" s="1977"/>
      <c r="J59" s="1977"/>
      <c r="K59" s="1977"/>
      <c r="L59" s="1977"/>
      <c r="M59" s="1977"/>
      <c r="N59" s="1977"/>
      <c r="O59" s="1977"/>
      <c r="P59" s="1977"/>
      <c r="Q59" s="1977"/>
      <c r="R59" s="1977"/>
      <c r="S59" s="1977"/>
      <c r="T59" s="1977"/>
      <c r="U59" s="1977"/>
      <c r="V59" s="1977"/>
      <c r="W59" s="1977"/>
      <c r="X59" s="1977"/>
      <c r="Y59" s="1977"/>
      <c r="Z59" s="1977"/>
      <c r="AA59" s="1977"/>
      <c r="AB59" s="1977"/>
      <c r="AC59" s="1977"/>
      <c r="AD59" s="1977"/>
    </row>
    <row r="60" spans="1:30" ht="19.5" customHeight="1">
      <c r="A60" s="1977"/>
      <c r="B60" s="1977"/>
      <c r="C60" s="1977"/>
      <c r="D60" s="1977"/>
      <c r="E60" s="1977"/>
      <c r="F60" s="1977"/>
      <c r="G60" s="1977"/>
      <c r="H60" s="1977"/>
      <c r="I60" s="1977"/>
      <c r="J60" s="1977"/>
      <c r="K60" s="1977"/>
      <c r="L60" s="1977"/>
      <c r="M60" s="1977"/>
      <c r="N60" s="1977"/>
      <c r="O60" s="1977"/>
      <c r="P60" s="1977"/>
      <c r="Q60" s="1977"/>
      <c r="R60" s="1977"/>
      <c r="S60" s="1977"/>
      <c r="T60" s="1977"/>
      <c r="U60" s="1977"/>
      <c r="V60" s="1977"/>
      <c r="W60" s="1977"/>
      <c r="X60" s="1977"/>
      <c r="Y60" s="1977"/>
      <c r="Z60" s="1977"/>
      <c r="AA60" s="1977"/>
      <c r="AB60" s="1977"/>
      <c r="AC60" s="1977"/>
      <c r="AD60" s="1977"/>
    </row>
    <row r="61" spans="1:30" ht="19.5" customHeight="1">
      <c r="A61" s="1977"/>
      <c r="B61" s="1977"/>
      <c r="C61" s="1977"/>
      <c r="D61" s="1977"/>
      <c r="E61" s="1977"/>
      <c r="F61" s="1977"/>
      <c r="G61" s="1977"/>
      <c r="H61" s="1977"/>
      <c r="I61" s="1977"/>
      <c r="J61" s="1977"/>
      <c r="K61" s="1977"/>
      <c r="L61" s="1977"/>
      <c r="M61" s="1977"/>
      <c r="N61" s="1977"/>
      <c r="O61" s="1977"/>
      <c r="P61" s="1977"/>
      <c r="Q61" s="1977"/>
      <c r="R61" s="1977"/>
      <c r="S61" s="1977"/>
      <c r="T61" s="1977"/>
      <c r="U61" s="1977"/>
      <c r="V61" s="1977"/>
      <c r="W61" s="1977"/>
      <c r="X61" s="1977"/>
      <c r="Y61" s="1977"/>
      <c r="Z61" s="1977"/>
      <c r="AA61" s="1977"/>
      <c r="AB61" s="1977"/>
      <c r="AC61" s="1977"/>
      <c r="AD61" s="1977"/>
    </row>
    <row r="62" spans="1:30" ht="19.5" customHeight="1">
      <c r="A62" s="1977"/>
      <c r="B62" s="1977"/>
      <c r="C62" s="1977"/>
      <c r="D62" s="1977"/>
      <c r="E62" s="1977"/>
      <c r="F62" s="1977"/>
      <c r="G62" s="1977"/>
      <c r="H62" s="1977"/>
      <c r="I62" s="1977"/>
      <c r="J62" s="1977"/>
      <c r="K62" s="1977"/>
      <c r="L62" s="1977"/>
      <c r="M62" s="1977"/>
      <c r="N62" s="1977"/>
      <c r="O62" s="1977"/>
      <c r="P62" s="1977"/>
      <c r="Q62" s="1977"/>
      <c r="R62" s="1977"/>
      <c r="S62" s="1977"/>
      <c r="T62" s="1977"/>
      <c r="U62" s="1977"/>
      <c r="V62" s="1977"/>
      <c r="W62" s="1977"/>
      <c r="X62" s="1977"/>
      <c r="Y62" s="1977"/>
      <c r="Z62" s="1977"/>
      <c r="AA62" s="1977"/>
      <c r="AB62" s="1977"/>
      <c r="AC62" s="1977"/>
      <c r="AD62" s="1977"/>
    </row>
    <row r="63" spans="1:30" ht="19.5" customHeight="1">
      <c r="A63" s="1977"/>
      <c r="B63" s="1977"/>
      <c r="C63" s="1977"/>
      <c r="D63" s="1977"/>
      <c r="E63" s="1977"/>
      <c r="F63" s="1977"/>
      <c r="G63" s="1977"/>
      <c r="H63" s="1977"/>
      <c r="I63" s="1977"/>
      <c r="J63" s="1977"/>
      <c r="K63" s="1977"/>
      <c r="L63" s="1977"/>
      <c r="M63" s="1977"/>
      <c r="N63" s="1977"/>
      <c r="O63" s="1977"/>
      <c r="P63" s="1977"/>
      <c r="Q63" s="1977"/>
      <c r="R63" s="1977"/>
      <c r="S63" s="1977"/>
      <c r="T63" s="1977"/>
      <c r="U63" s="1977"/>
      <c r="V63" s="1977"/>
      <c r="W63" s="1977"/>
      <c r="X63" s="1977"/>
      <c r="Y63" s="1977"/>
      <c r="Z63" s="1977"/>
      <c r="AA63" s="1977"/>
      <c r="AB63" s="1977"/>
      <c r="AC63" s="1977"/>
      <c r="AD63" s="1977"/>
    </row>
    <row r="64" spans="1:30" ht="19.5" customHeight="1">
      <c r="A64" s="1977"/>
      <c r="B64" s="1977"/>
      <c r="C64" s="1977"/>
      <c r="D64" s="1977"/>
      <c r="E64" s="1977"/>
      <c r="F64" s="1977"/>
      <c r="G64" s="1977"/>
      <c r="H64" s="1977"/>
      <c r="I64" s="1977"/>
      <c r="J64" s="1977"/>
      <c r="K64" s="1977"/>
      <c r="L64" s="1977"/>
      <c r="M64" s="1977"/>
      <c r="N64" s="1977"/>
      <c r="O64" s="1977"/>
      <c r="P64" s="1977"/>
      <c r="Q64" s="1977"/>
      <c r="R64" s="1977"/>
      <c r="S64" s="1977"/>
      <c r="T64" s="1977"/>
      <c r="U64" s="1977"/>
      <c r="V64" s="1977"/>
      <c r="W64" s="1977"/>
      <c r="X64" s="1977"/>
      <c r="Y64" s="1977"/>
      <c r="Z64" s="1977"/>
      <c r="AA64" s="1977"/>
      <c r="AB64" s="1977"/>
      <c r="AC64" s="1977"/>
      <c r="AD64" s="1977"/>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6"/>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1" t="s">
        <v>5325</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85"/>
      <c r="AE2" s="1986"/>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2" t="s">
        <v>5326</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50" t="s">
        <v>5327</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c r="B8" s="1992"/>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t="s">
        <v>5328</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983"/>
      <c r="AE9" s="1984"/>
    </row>
    <row r="10" spans="1:31" ht="20.100000000000001" customHeight="1">
      <c r="A10" s="1850"/>
      <c r="B10" s="1850" t="s">
        <v>5329</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50"/>
      <c r="D11" s="1850"/>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984"/>
    </row>
    <row r="12" spans="1:31" ht="20.100000000000001" customHeight="1">
      <c r="A12" s="1850" t="s">
        <v>2987</v>
      </c>
      <c r="B12" s="1992"/>
      <c r="C12" s="1996"/>
      <c r="D12" s="1996"/>
      <c r="E12" s="1996"/>
      <c r="F12" s="1996"/>
      <c r="G12" s="1996"/>
      <c r="H12" s="1996"/>
      <c r="I12" s="1996"/>
      <c r="J12" s="1996"/>
      <c r="K12" s="1996"/>
      <c r="L12" s="1996"/>
      <c r="M12" s="1996"/>
      <c r="N12" s="1996"/>
      <c r="O12" s="1996"/>
      <c r="P12" s="1996"/>
      <c r="Q12" s="1996"/>
      <c r="R12" s="1996"/>
      <c r="S12" s="1996"/>
      <c r="T12" s="1996"/>
      <c r="U12" s="1996"/>
      <c r="V12" s="1996"/>
      <c r="W12" s="1996"/>
      <c r="X12" s="1996"/>
      <c r="Y12" s="1996"/>
      <c r="Z12" s="1996"/>
      <c r="AA12" s="1996"/>
      <c r="AB12" s="1996"/>
      <c r="AC12" s="1996"/>
      <c r="AD12" s="1996"/>
      <c r="AE12" s="1997"/>
    </row>
    <row r="13" spans="1:31" ht="20.100000000000001" customHeight="1">
      <c r="A13" s="1850"/>
      <c r="B13" s="1992"/>
      <c r="C13" s="1996"/>
      <c r="D13" s="1996"/>
      <c r="E13" s="1996"/>
      <c r="F13" s="1996"/>
      <c r="G13" s="1996"/>
      <c r="H13" s="1996"/>
      <c r="I13" s="1996"/>
      <c r="J13" s="1996"/>
      <c r="K13" s="1996"/>
      <c r="L13" s="1996"/>
      <c r="M13" s="1996"/>
      <c r="N13" s="1996"/>
      <c r="O13" s="1996"/>
      <c r="P13" s="1996"/>
      <c r="Q13" s="1996"/>
      <c r="R13" s="1996"/>
      <c r="S13" s="1996"/>
      <c r="T13" s="1996"/>
      <c r="U13" s="1996"/>
      <c r="V13" s="1996"/>
      <c r="W13" s="1996"/>
      <c r="X13" s="1996"/>
      <c r="Y13" s="1996"/>
      <c r="Z13" s="1996"/>
      <c r="AA13" s="1996"/>
      <c r="AB13" s="1996"/>
      <c r="AC13" s="1996"/>
      <c r="AD13" s="1996"/>
      <c r="AE13" s="1997"/>
    </row>
    <row r="14" spans="1:31" ht="20.100000000000001" customHeight="1">
      <c r="B14" s="1869" t="s">
        <v>5330</v>
      </c>
      <c r="C14" s="1850"/>
      <c r="Q14" s="1944" t="s">
        <v>9</v>
      </c>
      <c r="R14" s="1893" t="s">
        <v>139</v>
      </c>
      <c r="S14" s="1853" t="s">
        <v>5331</v>
      </c>
      <c r="U14" s="1893" t="s">
        <v>139</v>
      </c>
      <c r="V14" s="1853" t="s">
        <v>5332</v>
      </c>
      <c r="AB14" s="1984"/>
    </row>
    <row r="15" spans="1:31" ht="20.100000000000001" customHeight="1">
      <c r="B15" s="1869" t="s">
        <v>5333</v>
      </c>
      <c r="C15" s="1850"/>
      <c r="Q15" s="1944" t="s">
        <v>9</v>
      </c>
      <c r="R15" s="1893" t="s">
        <v>139</v>
      </c>
      <c r="S15" s="1853" t="s">
        <v>5334</v>
      </c>
      <c r="T15" s="1853"/>
      <c r="U15" s="1893" t="s">
        <v>139</v>
      </c>
      <c r="V15" s="1853" t="s">
        <v>5335</v>
      </c>
      <c r="AB15" s="1984"/>
    </row>
    <row r="16" spans="1:31" ht="20.100000000000001" customHeight="1">
      <c r="B16" s="1869" t="s">
        <v>5336</v>
      </c>
      <c r="C16" s="1850"/>
      <c r="Q16" s="1944" t="s">
        <v>9</v>
      </c>
      <c r="R16" s="1893" t="s">
        <v>139</v>
      </c>
      <c r="S16" s="1853" t="s">
        <v>2991</v>
      </c>
      <c r="V16" s="1893" t="s">
        <v>139</v>
      </c>
      <c r="W16" s="1853" t="s">
        <v>2994</v>
      </c>
      <c r="AB16" s="1984"/>
    </row>
    <row r="17" spans="1:31" ht="20.100000000000001" customHeight="1">
      <c r="B17" s="1862"/>
      <c r="C17" s="1850"/>
      <c r="T17" s="1944"/>
      <c r="U17" s="1944"/>
      <c r="V17" s="1944"/>
      <c r="W17" s="1944"/>
      <c r="X17" s="1944"/>
      <c r="Y17" s="1944"/>
      <c r="Z17" s="1944"/>
      <c r="AA17" s="1944"/>
      <c r="AE17" s="1984"/>
    </row>
    <row r="18" spans="1:31" ht="33.75" customHeight="1">
      <c r="B18" s="2672" t="s">
        <v>5337</v>
      </c>
      <c r="C18" s="2672"/>
      <c r="D18" s="2672"/>
      <c r="E18" s="2672"/>
      <c r="F18" s="2672"/>
      <c r="G18" s="2672"/>
      <c r="H18" s="2672"/>
      <c r="I18" s="2672"/>
      <c r="J18" s="2672"/>
      <c r="K18" s="2672"/>
      <c r="L18" s="2672"/>
      <c r="M18" s="2672"/>
      <c r="N18" s="2672"/>
      <c r="O18" s="2672"/>
      <c r="P18" s="2672"/>
      <c r="Q18" s="2672"/>
      <c r="R18" s="2672"/>
      <c r="S18" s="2672"/>
      <c r="T18" s="2672"/>
      <c r="U18" s="2672"/>
      <c r="V18" s="2672"/>
      <c r="W18" s="2672"/>
      <c r="X18" s="2672"/>
      <c r="Y18" s="2672"/>
      <c r="Z18" s="2672"/>
      <c r="AA18" s="2672"/>
      <c r="AB18" s="2672"/>
      <c r="AC18" s="2672"/>
      <c r="AD18" s="1994"/>
      <c r="AE18" s="1995"/>
    </row>
    <row r="19" spans="1:31" ht="20.100000000000001" customHeight="1">
      <c r="B19" s="1850" t="s">
        <v>5338</v>
      </c>
      <c r="C19" s="1850"/>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999"/>
      <c r="AE19" s="2000"/>
    </row>
    <row r="20" spans="1:31" ht="20.100000000000001" customHeight="1">
      <c r="B20" s="1869" t="s">
        <v>5292</v>
      </c>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999"/>
      <c r="AE20" s="2000"/>
    </row>
    <row r="21" spans="1:31" ht="20.100000000000001" customHeight="1">
      <c r="B21" s="1869" t="s">
        <v>5293</v>
      </c>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999"/>
      <c r="AE21" s="2000"/>
    </row>
    <row r="22" spans="1:31" ht="20.100000000000001" customHeight="1">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983"/>
      <c r="AE22" s="1984"/>
    </row>
    <row r="23" spans="1:31" ht="31.5" customHeight="1">
      <c r="A23" s="2672" t="s">
        <v>5339</v>
      </c>
      <c r="B23" s="2672"/>
      <c r="C23" s="2672"/>
      <c r="D23" s="2672"/>
      <c r="E23" s="2672"/>
      <c r="F23" s="2672"/>
      <c r="G23" s="2672"/>
      <c r="H23" s="2672"/>
      <c r="I23" s="2672"/>
      <c r="J23" s="2672"/>
      <c r="K23" s="2672"/>
      <c r="L23" s="2672"/>
      <c r="M23" s="2672"/>
      <c r="N23" s="2672"/>
      <c r="O23" s="2672"/>
      <c r="P23" s="2672"/>
      <c r="Q23" s="2672"/>
      <c r="R23" s="2672"/>
      <c r="S23" s="2672"/>
      <c r="T23" s="2672"/>
      <c r="U23" s="2672"/>
      <c r="V23" s="2672"/>
      <c r="W23" s="2672"/>
      <c r="X23" s="2672"/>
      <c r="Y23" s="2672"/>
      <c r="Z23" s="2672"/>
      <c r="AA23" s="2672"/>
      <c r="AB23" s="2672"/>
      <c r="AC23" s="2672"/>
      <c r="AD23" s="1994"/>
      <c r="AE23" s="2001"/>
    </row>
    <row r="24" spans="1:31" ht="19.5" customHeight="1">
      <c r="A24" s="1989"/>
      <c r="B24" s="1989"/>
      <c r="C24" s="1989"/>
      <c r="D24" s="1989"/>
      <c r="E24" s="1989"/>
      <c r="F24" s="1989"/>
      <c r="G24" s="1989"/>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94"/>
      <c r="AE24" s="2001"/>
    </row>
    <row r="25" spans="1:31" ht="20.100000000000001" customHeight="1">
      <c r="B25" s="1869" t="s">
        <v>5340</v>
      </c>
      <c r="C25" s="1850"/>
      <c r="T25" s="1850"/>
      <c r="U25" s="1850"/>
      <c r="V25" s="1850"/>
      <c r="W25" s="1850"/>
      <c r="X25" s="1850"/>
      <c r="Y25" s="1850"/>
      <c r="Z25" s="1850"/>
      <c r="AA25" s="1850"/>
      <c r="AB25" s="1850"/>
      <c r="AC25" s="2005" t="s">
        <v>5341</v>
      </c>
      <c r="AD25" s="1850"/>
      <c r="AE25" s="2002"/>
    </row>
    <row r="26" spans="1:31" ht="20.100000000000001" customHeight="1">
      <c r="A26" s="1862"/>
      <c r="B26" s="1850"/>
      <c r="T26" s="1850"/>
      <c r="U26" s="1850"/>
      <c r="V26" s="1850"/>
      <c r="W26" s="1850"/>
      <c r="X26" s="1850"/>
      <c r="Y26" s="1850"/>
      <c r="Z26" s="1850"/>
      <c r="AA26" s="1850"/>
      <c r="AB26" s="1850"/>
      <c r="AC26" s="1850"/>
      <c r="AD26" s="1850"/>
      <c r="AE26" s="2002"/>
    </row>
    <row r="27" spans="1:31" ht="20.100000000000001" customHeight="1">
      <c r="B27" s="1869" t="s">
        <v>5342</v>
      </c>
      <c r="C27" s="1850"/>
      <c r="T27" s="1850"/>
      <c r="U27" s="1850"/>
      <c r="V27" s="1850"/>
      <c r="W27" s="1850"/>
      <c r="X27" s="1850"/>
      <c r="Y27" s="1850"/>
      <c r="Z27" s="1850"/>
      <c r="AA27" s="1850"/>
      <c r="AB27" s="1850"/>
      <c r="AC27" s="1850"/>
      <c r="AD27" s="1850"/>
      <c r="AE27" s="2002"/>
    </row>
    <row r="28" spans="1:31" ht="20.100000000000001" customHeight="1">
      <c r="A28" s="1862"/>
      <c r="B28" s="1850"/>
      <c r="T28" s="1850"/>
      <c r="U28" s="1850"/>
      <c r="V28" s="1850"/>
      <c r="W28" s="1850"/>
      <c r="X28" s="1850"/>
      <c r="Y28" s="1850"/>
      <c r="Z28" s="1850"/>
      <c r="AA28" s="1850"/>
      <c r="AB28" s="1850"/>
      <c r="AC28" s="2005" t="s">
        <v>5343</v>
      </c>
      <c r="AD28" s="1850"/>
      <c r="AE28" s="2002"/>
    </row>
    <row r="29" spans="1:31" ht="20.100000000000001" customHeight="1">
      <c r="A29" s="1862"/>
      <c r="B29" s="1850"/>
      <c r="T29" s="1850"/>
      <c r="U29" s="1850"/>
      <c r="V29" s="1850"/>
      <c r="W29" s="1850"/>
      <c r="X29" s="1850"/>
      <c r="Y29" s="1850"/>
      <c r="Z29" s="1850"/>
      <c r="AA29" s="1850"/>
      <c r="AB29" s="1850"/>
      <c r="AC29" s="2005"/>
      <c r="AD29" s="1850"/>
      <c r="AE29" s="2002"/>
    </row>
    <row r="30" spans="1:31" ht="20.100000000000001" customHeight="1">
      <c r="B30" s="1869" t="s">
        <v>5344</v>
      </c>
      <c r="C30" s="1850"/>
      <c r="T30" s="1850"/>
      <c r="U30" s="1850"/>
      <c r="V30" s="1850"/>
      <c r="W30" s="1850"/>
      <c r="X30" s="1850"/>
      <c r="Y30" s="1850"/>
      <c r="Z30" s="1850"/>
      <c r="AA30" s="1850"/>
      <c r="AB30" s="1850"/>
      <c r="AC30" s="2005" t="s">
        <v>5345</v>
      </c>
      <c r="AD30" s="1850"/>
      <c r="AE30" s="2002"/>
    </row>
    <row r="31" spans="1:31" ht="20.100000000000001"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2002"/>
    </row>
    <row r="32" spans="1:31" ht="20.100000000000001" customHeight="1">
      <c r="B32" s="1869" t="s">
        <v>5346</v>
      </c>
      <c r="T32" s="1850"/>
      <c r="U32" s="1977"/>
      <c r="V32" s="1977"/>
      <c r="W32" s="1977"/>
      <c r="X32" s="1977"/>
      <c r="Y32" s="1977"/>
      <c r="Z32" s="1977"/>
      <c r="AA32" s="1977"/>
      <c r="AB32" s="1977"/>
      <c r="AC32" s="2005" t="s">
        <v>5345</v>
      </c>
      <c r="AD32" s="1977"/>
      <c r="AE32" s="1981"/>
    </row>
    <row r="33" spans="1:29" ht="19.5" customHeight="1">
      <c r="A33" s="2003"/>
      <c r="B33" s="2003"/>
      <c r="C33" s="2003"/>
      <c r="D33" s="2003"/>
      <c r="E33" s="2003"/>
      <c r="F33" s="2003"/>
      <c r="G33" s="2003"/>
      <c r="H33" s="2003"/>
      <c r="I33" s="2003"/>
      <c r="J33" s="2003"/>
      <c r="K33" s="2003"/>
      <c r="L33" s="2003"/>
      <c r="M33" s="2003"/>
      <c r="N33" s="2003"/>
      <c r="O33" s="2003"/>
      <c r="P33" s="2003"/>
      <c r="Q33" s="2003"/>
      <c r="R33" s="2003"/>
      <c r="S33" s="2003"/>
      <c r="T33" s="2003"/>
    </row>
    <row r="34" spans="1:29" ht="19.5" customHeight="1">
      <c r="B34" s="2009" t="s">
        <v>5347</v>
      </c>
      <c r="C34" s="2003"/>
      <c r="D34" s="2003"/>
      <c r="E34" s="2003"/>
      <c r="F34" s="2003"/>
      <c r="G34" s="2003"/>
      <c r="H34" s="2003"/>
      <c r="I34" s="2003"/>
      <c r="J34" s="2003"/>
      <c r="K34" s="2003"/>
      <c r="L34" s="2003"/>
      <c r="M34" s="2003"/>
      <c r="N34" s="2003"/>
      <c r="O34" s="2003"/>
      <c r="P34" s="2003"/>
      <c r="Q34" s="2003"/>
      <c r="R34" s="2003"/>
      <c r="S34" s="2003"/>
      <c r="T34" s="2003"/>
      <c r="AC34" s="2005" t="s">
        <v>5348</v>
      </c>
    </row>
    <row r="35" spans="1:29" ht="19.5" customHeight="1">
      <c r="A35" s="2003"/>
      <c r="B35" s="2009"/>
      <c r="C35" s="2003"/>
      <c r="D35" s="2003"/>
      <c r="E35" s="2003"/>
      <c r="F35" s="2003"/>
      <c r="G35" s="2003"/>
      <c r="H35" s="2003"/>
      <c r="I35" s="2003"/>
      <c r="J35" s="2003"/>
      <c r="K35" s="2003"/>
      <c r="L35" s="2003"/>
      <c r="M35" s="2003"/>
      <c r="N35" s="2003"/>
      <c r="O35" s="2003"/>
      <c r="P35" s="2003"/>
      <c r="Q35" s="2003"/>
      <c r="R35" s="2003"/>
      <c r="S35" s="2003"/>
      <c r="T35" s="2003"/>
    </row>
    <row r="36" spans="1:29" ht="19.5" customHeight="1">
      <c r="B36" s="2009" t="s">
        <v>5349</v>
      </c>
      <c r="C36" s="2003"/>
      <c r="D36" s="2003"/>
      <c r="E36" s="2003"/>
      <c r="F36" s="2003"/>
      <c r="G36" s="2003"/>
      <c r="H36" s="2003"/>
      <c r="I36" s="2003"/>
      <c r="J36" s="2003"/>
      <c r="K36" s="2003"/>
      <c r="L36" s="2003"/>
      <c r="M36" s="2003"/>
      <c r="N36" s="2003"/>
      <c r="O36" s="2003"/>
      <c r="P36" s="2003"/>
      <c r="Q36" s="2003"/>
      <c r="R36" s="2003"/>
      <c r="S36" s="2003"/>
      <c r="T36" s="2003"/>
      <c r="AC36" s="2005" t="s">
        <v>5350</v>
      </c>
    </row>
    <row r="37" spans="1:29" ht="19.5" customHeight="1">
      <c r="A37" s="2003"/>
      <c r="B37" s="2003"/>
      <c r="C37" s="2003"/>
      <c r="D37" s="2003"/>
      <c r="E37" s="2003"/>
      <c r="F37" s="2003"/>
      <c r="G37" s="2003"/>
      <c r="H37" s="2003"/>
      <c r="I37" s="2003"/>
      <c r="J37" s="2003"/>
      <c r="K37" s="2003"/>
      <c r="L37" s="2003"/>
      <c r="M37" s="2003"/>
      <c r="N37" s="2003"/>
      <c r="O37" s="2003"/>
      <c r="P37" s="2003"/>
      <c r="Q37" s="2003"/>
      <c r="R37" s="2003"/>
      <c r="S37" s="2003"/>
      <c r="T37" s="2003"/>
    </row>
    <row r="38" spans="1:29" ht="19.5" customHeight="1">
      <c r="A38" s="1977" t="s">
        <v>5351</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6"/>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49" customWidth="1"/>
    <col min="31" max="31" width="9" style="1849" customWidth="1"/>
    <col min="32" max="16384" width="9" style="1849"/>
  </cols>
  <sheetData>
    <row r="1" spans="1:31" ht="20.100000000000001" customHeight="1">
      <c r="A1" s="1847" t="s">
        <v>4120</v>
      </c>
      <c r="B1" s="1982"/>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4"/>
    </row>
    <row r="2" spans="1:31" ht="20.100000000000001" customHeight="1">
      <c r="A2" s="2671" t="s">
        <v>2995</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85"/>
      <c r="AE2" s="1986"/>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85"/>
      <c r="AE3" s="1986"/>
    </row>
    <row r="4" spans="1:31" ht="20.100000000000001" customHeight="1">
      <c r="A4" s="1987"/>
      <c r="B4" s="1987"/>
      <c r="C4" s="1988"/>
      <c r="D4" s="1988"/>
      <c r="E4" s="1988"/>
      <c r="F4" s="1988"/>
      <c r="G4" s="1988"/>
      <c r="H4" s="1988"/>
      <c r="I4" s="1988"/>
      <c r="J4" s="1988"/>
      <c r="K4" s="1988"/>
      <c r="L4" s="1988"/>
      <c r="M4" s="1988"/>
      <c r="N4" s="1988"/>
      <c r="O4" s="1988"/>
      <c r="P4" s="1988"/>
      <c r="Q4" s="1988"/>
      <c r="R4" s="1988"/>
      <c r="S4" s="1988"/>
      <c r="T4" s="1988"/>
      <c r="U4" s="1988"/>
      <c r="V4" s="1988"/>
      <c r="W4" s="1988"/>
      <c r="X4" s="1988"/>
      <c r="Y4" s="1983"/>
      <c r="Z4" s="1940"/>
      <c r="AA4" s="1940"/>
      <c r="AB4" s="1944"/>
      <c r="AC4" s="1853"/>
      <c r="AD4" s="1944"/>
      <c r="AE4" s="1984"/>
    </row>
    <row r="5" spans="1:31" ht="37.5" customHeight="1">
      <c r="A5" s="2672" t="s">
        <v>5352</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90"/>
      <c r="AE5" s="1991"/>
    </row>
    <row r="6" spans="1:31" ht="20.100000000000001" customHeight="1">
      <c r="A6" s="1869"/>
      <c r="B6" s="1869"/>
      <c r="C6" s="1854"/>
      <c r="D6" s="1854"/>
      <c r="E6" s="1854"/>
      <c r="F6" s="1854"/>
      <c r="G6" s="1854"/>
      <c r="H6" s="1854"/>
      <c r="I6" s="1854"/>
      <c r="J6" s="1854"/>
      <c r="K6" s="1854"/>
      <c r="L6" s="1854"/>
      <c r="M6" s="1854"/>
      <c r="N6" s="1854"/>
      <c r="O6" s="1854"/>
      <c r="P6" s="1854"/>
      <c r="Q6" s="1854"/>
      <c r="R6" s="1854"/>
      <c r="S6" s="1854"/>
      <c r="T6" s="1854"/>
      <c r="U6" s="1854"/>
      <c r="V6" s="1854"/>
      <c r="W6" s="1854"/>
      <c r="X6" s="1854"/>
      <c r="Y6" s="1850"/>
      <c r="Z6" s="1854"/>
      <c r="AA6" s="1854"/>
      <c r="AB6" s="1862"/>
      <c r="AC6" s="1850"/>
      <c r="AD6" s="1862"/>
      <c r="AE6" s="1984"/>
    </row>
    <row r="7" spans="1:31" ht="20.100000000000001" customHeight="1">
      <c r="A7" s="1865" t="s">
        <v>5353</v>
      </c>
      <c r="B7" s="1992"/>
      <c r="C7" s="1848"/>
      <c r="D7" s="1848"/>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983"/>
      <c r="AE7" s="1984"/>
    </row>
    <row r="8" spans="1:31" ht="20.100000000000001" customHeight="1">
      <c r="A8" s="1850" t="s">
        <v>5354</v>
      </c>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983"/>
      <c r="AE8" s="1984"/>
    </row>
    <row r="9" spans="1:31" ht="20.100000000000001" customHeight="1">
      <c r="A9" s="1850"/>
      <c r="B9" s="1850"/>
      <c r="C9" s="1848"/>
      <c r="D9" s="1848"/>
      <c r="E9" s="1848"/>
      <c r="F9" s="1848"/>
      <c r="G9" s="1848"/>
      <c r="H9" s="1848"/>
      <c r="I9" s="1848"/>
      <c r="J9" s="1848"/>
      <c r="K9" s="1848"/>
      <c r="L9" s="1848"/>
      <c r="M9" s="1848"/>
      <c r="N9" s="1848"/>
      <c r="O9" s="1848"/>
      <c r="P9" s="1848"/>
      <c r="Q9" s="1848"/>
      <c r="R9" s="1848"/>
      <c r="S9" s="1848"/>
      <c r="T9" s="1944" t="s">
        <v>9</v>
      </c>
      <c r="U9" s="1893" t="s">
        <v>139</v>
      </c>
      <c r="V9" s="1853" t="s">
        <v>2980</v>
      </c>
      <c r="Y9" s="1893" t="s">
        <v>139</v>
      </c>
      <c r="Z9" s="1853" t="s">
        <v>2981</v>
      </c>
      <c r="AC9" s="1848"/>
      <c r="AD9" s="1983"/>
      <c r="AE9" s="1984"/>
    </row>
    <row r="10" spans="1:31" ht="20.100000000000001" customHeight="1">
      <c r="A10" s="1850" t="s">
        <v>5355</v>
      </c>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983"/>
      <c r="AE10" s="1984"/>
    </row>
    <row r="11" spans="1:31" ht="20.100000000000001" customHeight="1">
      <c r="A11" s="1850"/>
      <c r="B11" s="1850"/>
      <c r="C11" s="1848"/>
      <c r="D11" s="1848"/>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2010" t="s">
        <v>5356</v>
      </c>
      <c r="AD11" s="1983"/>
      <c r="AE11" s="1984"/>
    </row>
    <row r="12" spans="1:31" ht="20.100000000000001" customHeight="1">
      <c r="A12" s="1850"/>
      <c r="B12" s="1850"/>
      <c r="C12" s="1848"/>
      <c r="D12" s="1848"/>
      <c r="E12" s="1848"/>
      <c r="F12" s="1848"/>
      <c r="G12" s="1848"/>
      <c r="H12" s="1848"/>
      <c r="I12" s="1848"/>
      <c r="J12" s="1848"/>
      <c r="K12" s="1848"/>
      <c r="L12" s="1848"/>
      <c r="M12" s="1848"/>
      <c r="N12" s="1848"/>
      <c r="O12" s="1848"/>
      <c r="P12" s="1848"/>
      <c r="Q12" s="1848"/>
      <c r="R12" s="1848"/>
      <c r="S12" s="1848"/>
      <c r="T12" s="1944" t="s">
        <v>9</v>
      </c>
      <c r="U12" s="1893" t="s">
        <v>139</v>
      </c>
      <c r="V12" s="1853" t="s">
        <v>2980</v>
      </c>
      <c r="Y12" s="1893" t="s">
        <v>139</v>
      </c>
      <c r="Z12" s="1853" t="s">
        <v>2981</v>
      </c>
      <c r="AC12" s="1848"/>
      <c r="AD12" s="1983"/>
      <c r="AE12" s="1984"/>
    </row>
    <row r="13" spans="1:31" ht="20.100000000000001" customHeight="1">
      <c r="A13" s="1850"/>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984"/>
    </row>
    <row r="14" spans="1:31" ht="20.100000000000001" customHeight="1">
      <c r="A14" s="1865" t="s">
        <v>5357</v>
      </c>
      <c r="B14" s="1992"/>
      <c r="C14" s="1996"/>
      <c r="D14" s="1996"/>
      <c r="E14" s="1996"/>
      <c r="F14" s="1996"/>
      <c r="G14" s="1996"/>
      <c r="H14" s="1996"/>
      <c r="I14" s="1996"/>
      <c r="J14" s="1996"/>
      <c r="K14" s="1996"/>
      <c r="L14" s="1996"/>
      <c r="M14" s="1996"/>
      <c r="N14" s="1996"/>
      <c r="O14" s="1996"/>
      <c r="P14" s="1996"/>
      <c r="Q14" s="1996"/>
      <c r="R14" s="1996"/>
      <c r="S14" s="1996"/>
      <c r="T14" s="1996"/>
      <c r="U14" s="1996"/>
      <c r="V14" s="1996"/>
      <c r="W14" s="1996"/>
      <c r="X14" s="1996"/>
      <c r="Y14" s="1996"/>
      <c r="Z14" s="1996"/>
      <c r="AA14" s="1996"/>
      <c r="AB14" s="1996"/>
      <c r="AC14" s="1996"/>
      <c r="AD14" s="1996"/>
      <c r="AE14" s="1997"/>
    </row>
    <row r="15" spans="1:31" ht="20.100000000000001" customHeight="1">
      <c r="A15" s="1869" t="s">
        <v>5358</v>
      </c>
      <c r="B15" s="1850"/>
      <c r="T15" s="1944" t="s">
        <v>9</v>
      </c>
      <c r="U15" s="1893" t="s">
        <v>139</v>
      </c>
      <c r="V15" s="1853" t="s">
        <v>2988</v>
      </c>
      <c r="X15" s="1849" t="s">
        <v>521</v>
      </c>
      <c r="Y15" s="1893" t="s">
        <v>139</v>
      </c>
      <c r="Z15" s="1853" t="s">
        <v>2989</v>
      </c>
      <c r="AE15" s="1984"/>
    </row>
    <row r="16" spans="1:31" ht="20.100000000000001" customHeight="1">
      <c r="A16" s="1869" t="s">
        <v>5359</v>
      </c>
      <c r="B16" s="1850"/>
      <c r="T16" s="1944"/>
      <c r="U16" s="1853"/>
      <c r="V16" s="1853"/>
      <c r="W16" s="1853"/>
      <c r="X16" s="1853"/>
      <c r="Y16" s="1853"/>
      <c r="Z16" s="1853"/>
      <c r="AE16" s="1984"/>
    </row>
    <row r="17" spans="1:31" ht="20.100000000000001" customHeight="1">
      <c r="A17" s="1854"/>
      <c r="B17" s="1850"/>
      <c r="T17" s="1944" t="s">
        <v>9</v>
      </c>
      <c r="U17" s="1893" t="s">
        <v>139</v>
      </c>
      <c r="V17" s="1853" t="s">
        <v>2993</v>
      </c>
      <c r="X17" s="1849" t="s">
        <v>521</v>
      </c>
      <c r="Y17" s="1893" t="s">
        <v>139</v>
      </c>
      <c r="Z17" s="1853" t="s">
        <v>5360</v>
      </c>
      <c r="AE17" s="1984"/>
    </row>
    <row r="18" spans="1:31" ht="20.100000000000001" customHeight="1">
      <c r="A18" s="1850" t="s">
        <v>5361</v>
      </c>
      <c r="T18" s="1944" t="s">
        <v>9</v>
      </c>
      <c r="U18" s="1893" t="s">
        <v>139</v>
      </c>
      <c r="V18" s="1853" t="s">
        <v>2991</v>
      </c>
      <c r="Y18" s="1893" t="s">
        <v>139</v>
      </c>
      <c r="Z18" s="1853" t="s">
        <v>2994</v>
      </c>
      <c r="AE18" s="1984"/>
    </row>
    <row r="19" spans="1:31" ht="20.100000000000001" customHeight="1">
      <c r="A19" s="1862"/>
      <c r="B19" s="1850"/>
      <c r="T19" s="1944"/>
      <c r="U19" s="1944"/>
      <c r="V19" s="1944"/>
      <c r="W19" s="1944"/>
      <c r="X19" s="1944"/>
      <c r="Y19" s="1944"/>
      <c r="Z19" s="1944"/>
      <c r="AE19" s="1984"/>
    </row>
    <row r="20" spans="1:31" ht="19.5" customHeight="1">
      <c r="A20" s="2678" t="s">
        <v>5362</v>
      </c>
      <c r="B20" s="2679"/>
      <c r="C20" s="2679"/>
      <c r="D20" s="2011" t="s">
        <v>5363</v>
      </c>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3"/>
      <c r="AD20" s="1994"/>
      <c r="AE20" s="1995"/>
    </row>
    <row r="21" spans="1:31" ht="19.5" customHeight="1">
      <c r="A21" s="2014"/>
      <c r="D21" s="1850" t="s">
        <v>2996</v>
      </c>
      <c r="E21" s="1990"/>
      <c r="F21" s="1990"/>
      <c r="G21" s="1990"/>
      <c r="H21" s="1990"/>
      <c r="I21" s="1990"/>
      <c r="J21" s="1990"/>
      <c r="K21" s="1990"/>
      <c r="L21" s="1990"/>
      <c r="M21" s="1990"/>
      <c r="N21" s="1990"/>
      <c r="O21" s="1990"/>
      <c r="P21" s="1990"/>
      <c r="Q21" s="1990"/>
      <c r="R21" s="1990"/>
      <c r="S21" s="1990"/>
      <c r="T21" s="1990"/>
      <c r="U21" s="1990"/>
      <c r="V21" s="1990"/>
      <c r="W21" s="1990"/>
      <c r="X21" s="1990"/>
      <c r="Y21" s="1990"/>
      <c r="Z21" s="1990"/>
      <c r="AA21" s="1990"/>
      <c r="AB21" s="1990"/>
      <c r="AC21" s="2015"/>
      <c r="AD21" s="1994"/>
      <c r="AE21" s="1995"/>
    </row>
    <row r="22" spans="1:31" ht="20.100000000000001" customHeight="1">
      <c r="A22" s="2680" t="s">
        <v>5364</v>
      </c>
      <c r="B22" s="2681"/>
      <c r="C22" s="2681"/>
      <c r="D22" s="1850" t="s">
        <v>2997</v>
      </c>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2016"/>
      <c r="AD22" s="1999"/>
      <c r="AE22" s="2000"/>
    </row>
    <row r="23" spans="1:31" ht="20.100000000000001" customHeight="1">
      <c r="A23" s="2682" t="s">
        <v>5365</v>
      </c>
      <c r="B23" s="2683"/>
      <c r="C23" s="2683"/>
      <c r="D23" s="1850" t="s">
        <v>5366</v>
      </c>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2016"/>
      <c r="AD23" s="1999"/>
      <c r="AE23" s="2000"/>
    </row>
    <row r="24" spans="1:31" ht="20.100000000000001" customHeight="1">
      <c r="A24" s="2684" t="s">
        <v>5367</v>
      </c>
      <c r="B24" s="2685"/>
      <c r="C24" s="2685"/>
      <c r="D24" s="2017" t="s">
        <v>5368</v>
      </c>
      <c r="E24" s="2017"/>
      <c r="F24" s="2017"/>
      <c r="G24" s="2017"/>
      <c r="H24" s="2017"/>
      <c r="I24" s="2017"/>
      <c r="J24" s="2017"/>
      <c r="K24" s="2017"/>
      <c r="L24" s="2017"/>
      <c r="M24" s="2017"/>
      <c r="N24" s="2017"/>
      <c r="O24" s="2017"/>
      <c r="P24" s="2017"/>
      <c r="Q24" s="2017"/>
      <c r="R24" s="2017"/>
      <c r="S24" s="2017"/>
      <c r="T24" s="2017"/>
      <c r="U24" s="2017"/>
      <c r="V24" s="2017"/>
      <c r="W24" s="2017"/>
      <c r="X24" s="2017"/>
      <c r="Y24" s="2017"/>
      <c r="Z24" s="2017"/>
      <c r="AA24" s="2017"/>
      <c r="AB24" s="2017"/>
      <c r="AC24" s="2018"/>
      <c r="AD24" s="1999"/>
      <c r="AE24" s="2000"/>
    </row>
    <row r="25" spans="1:31" ht="20.100000000000001" customHeight="1">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983"/>
      <c r="AE25" s="1984"/>
    </row>
    <row r="26" spans="1:31" ht="31.5" customHeight="1">
      <c r="A26" s="2677" t="s">
        <v>5369</v>
      </c>
      <c r="B26" s="2677"/>
      <c r="C26" s="2677"/>
      <c r="D26" s="2677"/>
      <c r="E26" s="2677"/>
      <c r="F26" s="2677"/>
      <c r="G26" s="2677"/>
      <c r="H26" s="2677"/>
      <c r="I26" s="2677"/>
      <c r="J26" s="2677"/>
      <c r="K26" s="2677"/>
      <c r="L26" s="2677"/>
      <c r="M26" s="2677"/>
      <c r="N26" s="2677"/>
      <c r="O26" s="2677"/>
      <c r="P26" s="2677"/>
      <c r="Q26" s="2677"/>
      <c r="R26" s="2677"/>
      <c r="S26" s="2677"/>
      <c r="T26" s="2677"/>
      <c r="U26" s="2677"/>
      <c r="V26" s="2677"/>
      <c r="W26" s="2677"/>
      <c r="X26" s="2677"/>
      <c r="Y26" s="2677"/>
      <c r="Z26" s="2677"/>
      <c r="AA26" s="2677"/>
      <c r="AB26" s="2677"/>
      <c r="AC26" s="2677"/>
      <c r="AD26" s="1994"/>
      <c r="AE26" s="2001"/>
    </row>
    <row r="27" spans="1:31" ht="20.100000000000001" customHeight="1">
      <c r="A27" s="1869" t="s">
        <v>5370</v>
      </c>
      <c r="B27" s="1850"/>
      <c r="T27" s="1850"/>
      <c r="U27" s="1850"/>
      <c r="V27" s="1850"/>
      <c r="W27" s="1850"/>
      <c r="X27" s="1850"/>
      <c r="Y27" s="1850"/>
      <c r="Z27" s="1850"/>
      <c r="AA27" s="1850"/>
      <c r="AB27" s="1850"/>
      <c r="AC27" s="2005"/>
      <c r="AD27" s="1850"/>
      <c r="AE27" s="2002"/>
    </row>
    <row r="28" spans="1:31" ht="20.100000000000001" customHeight="1">
      <c r="A28" s="1869"/>
      <c r="B28" s="1850"/>
      <c r="T28" s="1850"/>
      <c r="U28" s="1850"/>
      <c r="V28" s="1850"/>
      <c r="W28" s="1850"/>
      <c r="X28" s="1850"/>
      <c r="Y28" s="1850"/>
      <c r="Z28" s="1850"/>
      <c r="AA28" s="1850"/>
      <c r="AB28" s="1850"/>
      <c r="AC28" s="1862" t="s">
        <v>5371</v>
      </c>
      <c r="AD28" s="1850"/>
      <c r="AE28" s="2002"/>
    </row>
    <row r="29" spans="1:31" ht="20.100000000000001" customHeight="1">
      <c r="A29" s="1869" t="s">
        <v>5372</v>
      </c>
      <c r="B29" s="1850"/>
      <c r="T29" s="1850"/>
      <c r="U29" s="1850"/>
      <c r="V29" s="1850"/>
      <c r="W29" s="1850"/>
      <c r="X29" s="1850"/>
      <c r="Y29" s="1850"/>
      <c r="Z29" s="1850"/>
      <c r="AA29" s="1850"/>
      <c r="AB29" s="1850"/>
      <c r="AC29" s="1862" t="s">
        <v>5373</v>
      </c>
      <c r="AD29" s="1850"/>
      <c r="AE29" s="2002"/>
    </row>
    <row r="30" spans="1:31" ht="20.100000000000001" customHeight="1">
      <c r="A30" s="1869"/>
      <c r="B30" s="1850"/>
      <c r="T30" s="1850"/>
      <c r="U30" s="1850"/>
      <c r="V30" s="1850"/>
      <c r="W30" s="1850"/>
      <c r="X30" s="1850"/>
      <c r="Y30" s="1850"/>
      <c r="Z30" s="1850"/>
      <c r="AA30" s="1850"/>
      <c r="AB30" s="1850"/>
      <c r="AC30" s="2005"/>
      <c r="AD30" s="1850"/>
      <c r="AE30" s="2002"/>
    </row>
    <row r="31" spans="1:31" ht="20.100000000000001" customHeight="1">
      <c r="A31" s="1869" t="s">
        <v>5374</v>
      </c>
      <c r="B31" s="1850"/>
      <c r="T31" s="1850"/>
      <c r="U31" s="1850"/>
      <c r="V31" s="1850"/>
      <c r="W31" s="1850"/>
      <c r="X31" s="1850"/>
      <c r="Y31" s="1850"/>
      <c r="Z31" s="1850"/>
      <c r="AA31" s="1850"/>
      <c r="AB31" s="1850"/>
      <c r="AC31" s="2005" t="s">
        <v>5375</v>
      </c>
      <c r="AD31" s="1850"/>
      <c r="AE31" s="2002"/>
    </row>
    <row r="32" spans="1:31" ht="20.100000000000001" customHeight="1">
      <c r="A32" s="1869"/>
      <c r="B32" s="1850"/>
      <c r="C32" s="1850"/>
      <c r="D32" s="1850"/>
      <c r="E32" s="1850"/>
      <c r="F32" s="1850"/>
      <c r="G32" s="1850"/>
      <c r="H32" s="1850" t="s">
        <v>5376</v>
      </c>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2002"/>
    </row>
    <row r="33" spans="1:31" ht="20.100000000000001" customHeight="1">
      <c r="A33" s="1869" t="s">
        <v>5377</v>
      </c>
      <c r="B33" s="1850"/>
      <c r="T33" s="1850"/>
      <c r="U33" s="1977"/>
      <c r="V33" s="1977"/>
      <c r="W33" s="1977"/>
      <c r="X33" s="1977"/>
      <c r="Y33" s="1977"/>
      <c r="Z33" s="1977"/>
      <c r="AA33" s="1977"/>
      <c r="AB33" s="1977"/>
      <c r="AC33" s="2005"/>
      <c r="AD33" s="1977"/>
      <c r="AE33" s="1981"/>
    </row>
    <row r="34" spans="1:31" ht="19.5" customHeight="1">
      <c r="A34" s="2009"/>
      <c r="B34" s="2003"/>
      <c r="C34" s="2003"/>
      <c r="D34" s="2003"/>
      <c r="E34" s="2003"/>
      <c r="F34" s="2003"/>
      <c r="G34" s="2003"/>
      <c r="H34" s="2003"/>
      <c r="I34" s="2003"/>
      <c r="J34" s="2003"/>
      <c r="K34" s="2003"/>
      <c r="L34" s="2003"/>
      <c r="M34" s="2003"/>
      <c r="N34" s="2003"/>
      <c r="O34" s="2003"/>
      <c r="P34" s="2003"/>
      <c r="Q34" s="2003"/>
      <c r="R34" s="2003"/>
      <c r="S34" s="2003"/>
      <c r="T34" s="2003"/>
      <c r="AC34" s="2005" t="s">
        <v>5378</v>
      </c>
    </row>
    <row r="35" spans="1:31" ht="19.5" customHeight="1">
      <c r="A35" s="1869" t="s">
        <v>5379</v>
      </c>
      <c r="B35" s="1850"/>
      <c r="C35" s="1850"/>
      <c r="D35" s="1850"/>
      <c r="E35" s="1850"/>
      <c r="F35" s="1850"/>
      <c r="G35" s="1850"/>
      <c r="H35" s="1850"/>
      <c r="I35" s="1850"/>
      <c r="J35" s="1850"/>
      <c r="K35" s="1850"/>
      <c r="L35" s="1850"/>
      <c r="M35" s="1850"/>
      <c r="N35" s="1850"/>
      <c r="O35" s="1850"/>
      <c r="P35" s="1850"/>
      <c r="Q35" s="1850"/>
      <c r="R35" s="1850"/>
      <c r="S35" s="1850"/>
      <c r="T35" s="1850"/>
      <c r="U35" s="1977"/>
      <c r="V35" s="1977"/>
      <c r="W35" s="1977"/>
      <c r="X35" s="1977"/>
      <c r="Y35" s="1977"/>
      <c r="Z35" s="1977"/>
      <c r="AA35" s="1977"/>
      <c r="AB35" s="1977"/>
      <c r="AC35" s="2005" t="s">
        <v>5380</v>
      </c>
    </row>
    <row r="36" spans="1:31" ht="19.5" customHeight="1">
      <c r="A36" s="1869" t="s">
        <v>5381</v>
      </c>
      <c r="B36" s="1850"/>
      <c r="C36" s="1850"/>
      <c r="D36" s="1850"/>
      <c r="E36" s="1850"/>
      <c r="F36" s="1850"/>
      <c r="G36" s="1850"/>
      <c r="H36" s="1850"/>
      <c r="I36" s="1850"/>
      <c r="J36" s="1850"/>
      <c r="K36" s="1850"/>
      <c r="L36" s="1850"/>
      <c r="M36" s="1850"/>
      <c r="N36" s="1850"/>
      <c r="O36" s="1850"/>
      <c r="P36" s="1850"/>
      <c r="Q36" s="1850"/>
      <c r="R36" s="1850"/>
      <c r="S36" s="1850"/>
      <c r="T36" s="1850"/>
      <c r="U36" s="1977"/>
      <c r="V36" s="1977"/>
      <c r="W36" s="1977"/>
      <c r="X36" s="1977"/>
      <c r="Y36" s="1977"/>
      <c r="Z36" s="1977"/>
      <c r="AA36" s="1977"/>
      <c r="AB36" s="1977"/>
      <c r="AC36" s="2005" t="s">
        <v>5382</v>
      </c>
    </row>
    <row r="37" spans="1:31" ht="1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977"/>
      <c r="V37" s="1977"/>
      <c r="W37" s="1977"/>
      <c r="X37" s="1977"/>
      <c r="Y37" s="1977"/>
      <c r="Z37" s="1977"/>
      <c r="AA37" s="1977"/>
      <c r="AB37" s="1977"/>
      <c r="AC37" s="1977"/>
    </row>
    <row r="38" spans="1:31" ht="19.5" customHeight="1">
      <c r="A38" s="1873" t="s">
        <v>2999</v>
      </c>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row>
    <row r="39" spans="1:31" ht="19.5" customHeight="1">
      <c r="A39" s="1977"/>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6"/>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78" customWidth="1"/>
    <col min="2" max="21" width="4.125" style="2178" customWidth="1"/>
    <col min="22" max="22" width="2.375" style="2178" customWidth="1"/>
    <col min="23" max="23" width="9" style="2178" customWidth="1"/>
    <col min="24" max="16384" width="9" style="2178"/>
  </cols>
  <sheetData>
    <row r="1" spans="1:22" ht="19.5" customHeight="1">
      <c r="A1" s="2175" t="s">
        <v>4120</v>
      </c>
      <c r="B1" s="2176"/>
      <c r="C1" s="2176"/>
      <c r="D1" s="2176"/>
      <c r="E1" s="2176"/>
      <c r="F1" s="2177"/>
      <c r="G1" s="2177"/>
      <c r="H1" s="2177"/>
      <c r="I1" s="2177"/>
      <c r="J1" s="2177"/>
      <c r="K1" s="2177"/>
      <c r="L1" s="2177"/>
      <c r="M1" s="2177"/>
      <c r="N1" s="2177"/>
      <c r="O1" s="2177"/>
      <c r="P1" s="2177"/>
      <c r="Q1" s="2177"/>
      <c r="R1" s="2177"/>
      <c r="S1" s="2177"/>
      <c r="T1" s="2177"/>
      <c r="U1" s="2177"/>
      <c r="V1" s="2177"/>
    </row>
    <row r="2" spans="1:22" ht="19.5" customHeight="1">
      <c r="A2" s="2175"/>
      <c r="B2" s="2176"/>
      <c r="C2" s="2176"/>
      <c r="D2" s="2176"/>
      <c r="E2" s="2176"/>
      <c r="F2" s="2177"/>
      <c r="G2" s="2177"/>
      <c r="H2" s="2177"/>
      <c r="I2" s="2177"/>
      <c r="J2" s="2177"/>
      <c r="K2" s="2177"/>
      <c r="L2" s="2177"/>
      <c r="M2" s="2177"/>
      <c r="N2" s="2177"/>
      <c r="O2" s="2177"/>
      <c r="P2" s="2177"/>
      <c r="Q2" s="2177"/>
      <c r="R2" s="2177"/>
      <c r="S2" s="2177"/>
      <c r="T2" s="2177"/>
      <c r="U2" s="2177"/>
      <c r="V2" s="2177"/>
    </row>
    <row r="3" spans="1:22">
      <c r="A3" s="2690" t="s">
        <v>5891</v>
      </c>
      <c r="B3" s="2690"/>
      <c r="C3" s="2690"/>
      <c r="D3" s="2690"/>
      <c r="E3" s="2690"/>
      <c r="F3" s="2690"/>
      <c r="G3" s="2690"/>
      <c r="H3" s="2690"/>
      <c r="I3" s="2690"/>
      <c r="J3" s="2690"/>
      <c r="K3" s="2690"/>
      <c r="L3" s="2690"/>
      <c r="M3" s="2690"/>
      <c r="N3" s="2690"/>
      <c r="O3" s="2690"/>
      <c r="P3" s="2690"/>
      <c r="Q3" s="2690"/>
      <c r="R3" s="2690"/>
      <c r="S3" s="2690"/>
      <c r="T3" s="2690"/>
      <c r="U3" s="2690"/>
      <c r="V3" s="2690"/>
    </row>
    <row r="4" spans="1:22">
      <c r="A4" s="2690"/>
      <c r="B4" s="2690"/>
      <c r="C4" s="2690"/>
      <c r="D4" s="2690"/>
      <c r="E4" s="2690"/>
      <c r="F4" s="2690"/>
      <c r="G4" s="2690"/>
      <c r="H4" s="2690"/>
      <c r="I4" s="2690"/>
      <c r="J4" s="2690"/>
      <c r="K4" s="2690"/>
      <c r="L4" s="2690"/>
      <c r="M4" s="2690"/>
      <c r="N4" s="2690"/>
      <c r="O4" s="2690"/>
      <c r="P4" s="2690"/>
      <c r="Q4" s="2690"/>
      <c r="R4" s="2690"/>
      <c r="S4" s="2690"/>
      <c r="T4" s="2690"/>
      <c r="U4" s="2690"/>
      <c r="V4" s="2690"/>
    </row>
    <row r="5" spans="1:22" ht="21">
      <c r="A5" s="2179"/>
      <c r="B5" s="2180"/>
      <c r="C5" s="2180"/>
      <c r="D5" s="2180"/>
      <c r="E5" s="2180"/>
      <c r="F5" s="2180"/>
      <c r="G5" s="2180"/>
      <c r="H5" s="2180"/>
      <c r="I5" s="2180"/>
      <c r="J5" s="2180"/>
      <c r="K5" s="2180"/>
      <c r="L5" s="2180"/>
      <c r="M5" s="2180"/>
      <c r="N5" s="2177"/>
      <c r="O5" s="2181"/>
      <c r="P5" s="2182"/>
      <c r="Q5" s="2183"/>
      <c r="R5" s="2182"/>
      <c r="S5" s="2177"/>
      <c r="T5" s="2177"/>
      <c r="U5" s="2177"/>
      <c r="V5" s="2177"/>
    </row>
    <row r="6" spans="1:22" ht="20.100000000000001" customHeight="1">
      <c r="A6" s="2691" t="s">
        <v>5892</v>
      </c>
      <c r="B6" s="2691"/>
      <c r="C6" s="2691"/>
      <c r="D6" s="2691"/>
      <c r="E6" s="2691"/>
      <c r="F6" s="2691"/>
      <c r="G6" s="2691"/>
      <c r="H6" s="2691"/>
      <c r="I6" s="2691"/>
      <c r="J6" s="2691"/>
      <c r="K6" s="2691"/>
      <c r="L6" s="2691"/>
      <c r="M6" s="2691"/>
      <c r="N6" s="2691"/>
      <c r="O6" s="2691"/>
      <c r="P6" s="2691"/>
      <c r="Q6" s="2691"/>
      <c r="R6" s="2691"/>
      <c r="S6" s="2691"/>
      <c r="T6" s="2691"/>
      <c r="U6" s="2691"/>
      <c r="V6" s="2691"/>
    </row>
    <row r="7" spans="1:22" ht="20.100000000000001" customHeight="1">
      <c r="A7" s="2692" t="s">
        <v>5893</v>
      </c>
      <c r="B7" s="2692"/>
      <c r="C7" s="2692"/>
      <c r="D7" s="2692"/>
      <c r="E7" s="2692"/>
      <c r="F7" s="2692"/>
      <c r="G7" s="2692"/>
      <c r="H7" s="2692"/>
      <c r="I7" s="2692"/>
      <c r="J7" s="2692"/>
      <c r="K7" s="2692"/>
      <c r="L7" s="2692"/>
      <c r="M7" s="2692"/>
      <c r="N7" s="2692"/>
      <c r="O7" s="2692"/>
      <c r="P7" s="2692"/>
      <c r="Q7" s="2692"/>
      <c r="R7" s="2692"/>
      <c r="S7" s="2692"/>
      <c r="T7" s="2692"/>
      <c r="U7" s="2692"/>
      <c r="V7" s="2692"/>
    </row>
    <row r="8" spans="1:22" ht="20.100000000000001" customHeight="1">
      <c r="A8" s="2184"/>
      <c r="B8" s="2185"/>
      <c r="C8" s="2185"/>
      <c r="D8" s="2185"/>
      <c r="E8" s="2185"/>
      <c r="F8" s="2185"/>
      <c r="G8" s="2185"/>
      <c r="H8" s="2185"/>
      <c r="I8" s="2185"/>
      <c r="J8" s="2185"/>
      <c r="K8" s="2185"/>
      <c r="L8" s="2185"/>
      <c r="M8" s="2185"/>
      <c r="N8" s="2186"/>
      <c r="O8" s="2185"/>
      <c r="P8" s="2187"/>
      <c r="Q8" s="2186"/>
      <c r="R8" s="2187"/>
      <c r="S8" s="2177"/>
      <c r="T8" s="2177"/>
      <c r="U8" s="2177"/>
      <c r="V8" s="2177"/>
    </row>
    <row r="9" spans="1:22" ht="20.100000000000001" customHeight="1">
      <c r="A9" s="2188" t="s">
        <v>5894</v>
      </c>
      <c r="B9" s="2186"/>
      <c r="C9" s="2186"/>
      <c r="D9" s="2186"/>
      <c r="E9" s="2186"/>
      <c r="F9" s="2186"/>
      <c r="G9" s="2186"/>
      <c r="H9" s="2186"/>
      <c r="I9" s="2186"/>
      <c r="J9" s="2186"/>
      <c r="K9" s="2186"/>
      <c r="L9" s="2186"/>
      <c r="M9" s="2186"/>
      <c r="N9" s="2186"/>
      <c r="O9" s="2186"/>
      <c r="P9" s="2189"/>
      <c r="Q9" s="2189"/>
      <c r="R9" s="2189"/>
      <c r="S9" s="2186"/>
      <c r="T9" s="2186"/>
      <c r="U9" s="2186"/>
      <c r="V9" s="2186"/>
    </row>
    <row r="10" spans="1:22" ht="10.5" customHeight="1" thickBot="1">
      <c r="A10" s="2190"/>
      <c r="B10" s="2189"/>
      <c r="C10" s="2189"/>
      <c r="D10" s="2189"/>
      <c r="E10" s="2189"/>
      <c r="F10" s="2189"/>
      <c r="G10" s="2189"/>
      <c r="H10" s="2189"/>
      <c r="I10" s="2189"/>
      <c r="J10" s="2189"/>
      <c r="K10" s="2189"/>
      <c r="L10" s="2189"/>
      <c r="M10" s="2189"/>
      <c r="N10" s="2189"/>
      <c r="O10" s="2189"/>
      <c r="P10" s="2189"/>
      <c r="Q10" s="2189"/>
      <c r="R10" s="2189"/>
      <c r="S10" s="2186"/>
      <c r="T10" s="2186"/>
      <c r="U10" s="2186"/>
      <c r="V10" s="2186"/>
    </row>
    <row r="11" spans="1:22" ht="24.95" customHeight="1" thickBot="1">
      <c r="A11" s="2693" t="s">
        <v>5895</v>
      </c>
      <c r="B11" s="2694"/>
      <c r="C11" s="2694"/>
      <c r="D11" s="2694"/>
      <c r="E11" s="2694"/>
      <c r="F11" s="2694"/>
      <c r="G11" s="2694"/>
      <c r="H11" s="2694"/>
      <c r="I11" s="2694"/>
      <c r="J11" s="2694"/>
      <c r="K11" s="2694"/>
      <c r="L11" s="2694"/>
      <c r="M11" s="2694"/>
      <c r="N11" s="2694"/>
      <c r="O11" s="2695"/>
      <c r="P11" s="2696" t="s">
        <v>5896</v>
      </c>
      <c r="Q11" s="2694"/>
      <c r="R11" s="2694"/>
      <c r="S11" s="2694"/>
      <c r="T11" s="2694"/>
      <c r="U11" s="2694"/>
      <c r="V11" s="2697"/>
    </row>
    <row r="12" spans="1:22" ht="24.95" customHeight="1">
      <c r="A12" s="2686" t="s">
        <v>5897</v>
      </c>
      <c r="B12" s="2687"/>
      <c r="C12" s="2687"/>
      <c r="D12" s="2687"/>
      <c r="E12" s="2687"/>
      <c r="F12" s="2687"/>
      <c r="G12" s="2687"/>
      <c r="H12" s="2687"/>
      <c r="I12" s="2687"/>
      <c r="J12" s="2687"/>
      <c r="K12" s="2687"/>
      <c r="L12" s="2687"/>
      <c r="M12" s="2687"/>
      <c r="N12" s="2687"/>
      <c r="O12" s="2688"/>
      <c r="P12" s="2191" t="s">
        <v>139</v>
      </c>
      <c r="Q12" s="2687" t="s">
        <v>5898</v>
      </c>
      <c r="R12" s="2687"/>
      <c r="S12" s="2191" t="s">
        <v>139</v>
      </c>
      <c r="T12" s="2687" t="s">
        <v>5899</v>
      </c>
      <c r="U12" s="2687"/>
      <c r="V12" s="2689"/>
    </row>
    <row r="13" spans="1:22" ht="24.95" customHeight="1">
      <c r="A13" s="2698" t="s">
        <v>5900</v>
      </c>
      <c r="B13" s="2699"/>
      <c r="C13" s="2699"/>
      <c r="D13" s="2699"/>
      <c r="E13" s="2699"/>
      <c r="F13" s="2699"/>
      <c r="G13" s="2699"/>
      <c r="H13" s="2699"/>
      <c r="I13" s="2699"/>
      <c r="J13" s="2699"/>
      <c r="K13" s="2699"/>
      <c r="L13" s="2699"/>
      <c r="M13" s="2699"/>
      <c r="N13" s="2699"/>
      <c r="O13" s="2700"/>
      <c r="P13" s="2192" t="s">
        <v>139</v>
      </c>
      <c r="Q13" s="2193" t="s">
        <v>2988</v>
      </c>
      <c r="R13" s="2193"/>
      <c r="S13" s="2194" t="s">
        <v>139</v>
      </c>
      <c r="T13" s="2699" t="s">
        <v>5901</v>
      </c>
      <c r="U13" s="2699"/>
      <c r="V13" s="2701"/>
    </row>
    <row r="14" spans="1:22" ht="24.95" customHeight="1">
      <c r="A14" s="2702" t="s">
        <v>5902</v>
      </c>
      <c r="B14" s="2703"/>
      <c r="C14" s="2703"/>
      <c r="D14" s="2703"/>
      <c r="E14" s="2703"/>
      <c r="F14" s="2703"/>
      <c r="G14" s="2703"/>
      <c r="H14" s="2703"/>
      <c r="I14" s="2703"/>
      <c r="J14" s="2703"/>
      <c r="K14" s="2703"/>
      <c r="L14" s="2703"/>
      <c r="M14" s="2703"/>
      <c r="N14" s="2703"/>
      <c r="O14" s="2704"/>
      <c r="P14" s="2192" t="s">
        <v>139</v>
      </c>
      <c r="Q14" s="2193" t="s">
        <v>5903</v>
      </c>
      <c r="R14" s="2193"/>
      <c r="S14" s="2194" t="s">
        <v>139</v>
      </c>
      <c r="T14" s="2703" t="s">
        <v>5904</v>
      </c>
      <c r="U14" s="2703"/>
      <c r="V14" s="2705"/>
    </row>
    <row r="15" spans="1:22" ht="24.95" customHeight="1">
      <c r="A15" s="2698" t="s">
        <v>5905</v>
      </c>
      <c r="B15" s="2699"/>
      <c r="C15" s="2699"/>
      <c r="D15" s="2699"/>
      <c r="E15" s="2699"/>
      <c r="F15" s="2699"/>
      <c r="G15" s="2699"/>
      <c r="H15" s="2699"/>
      <c r="I15" s="2699"/>
      <c r="J15" s="2699"/>
      <c r="K15" s="2699"/>
      <c r="L15" s="2699"/>
      <c r="M15" s="2699"/>
      <c r="N15" s="2699"/>
      <c r="O15" s="2700"/>
      <c r="P15" s="2192" t="s">
        <v>139</v>
      </c>
      <c r="Q15" s="2193" t="s">
        <v>2993</v>
      </c>
      <c r="R15" s="2193"/>
      <c r="S15" s="2194" t="s">
        <v>139</v>
      </c>
      <c r="T15" s="2699" t="s">
        <v>5906</v>
      </c>
      <c r="U15" s="2699"/>
      <c r="V15" s="2701"/>
    </row>
    <row r="16" spans="1:22" ht="36.75" customHeight="1">
      <c r="A16" s="2706" t="s">
        <v>5907</v>
      </c>
      <c r="B16" s="2707"/>
      <c r="C16" s="2707"/>
      <c r="D16" s="2707"/>
      <c r="E16" s="2707"/>
      <c r="F16" s="2707"/>
      <c r="G16" s="2707"/>
      <c r="H16" s="2707"/>
      <c r="I16" s="2707"/>
      <c r="J16" s="2707"/>
      <c r="K16" s="2707"/>
      <c r="L16" s="2707"/>
      <c r="M16" s="2707"/>
      <c r="N16" s="2707"/>
      <c r="O16" s="2708"/>
      <c r="P16" s="2195" t="s">
        <v>139</v>
      </c>
      <c r="Q16" s="2196" t="s">
        <v>5908</v>
      </c>
      <c r="R16" s="2196"/>
      <c r="S16" s="2194" t="s">
        <v>139</v>
      </c>
      <c r="T16" s="2699" t="s">
        <v>243</v>
      </c>
      <c r="U16" s="2699"/>
      <c r="V16" s="2701"/>
    </row>
    <row r="17" spans="1:22" ht="24.95" customHeight="1" thickBot="1">
      <c r="A17" s="2709" t="s">
        <v>5909</v>
      </c>
      <c r="B17" s="2710"/>
      <c r="C17" s="2710"/>
      <c r="D17" s="2710"/>
      <c r="E17" s="2710"/>
      <c r="F17" s="2710"/>
      <c r="G17" s="2710"/>
      <c r="H17" s="2710"/>
      <c r="I17" s="2710"/>
      <c r="J17" s="2710"/>
      <c r="K17" s="2710"/>
      <c r="L17" s="2710"/>
      <c r="M17" s="2710"/>
      <c r="N17" s="2710"/>
      <c r="O17" s="2711"/>
      <c r="P17" s="2197" t="s">
        <v>139</v>
      </c>
      <c r="Q17" s="2198" t="s">
        <v>5910</v>
      </c>
      <c r="R17" s="2199"/>
      <c r="S17" s="2197" t="s">
        <v>139</v>
      </c>
      <c r="T17" s="2710" t="s">
        <v>3001</v>
      </c>
      <c r="U17" s="2710"/>
      <c r="V17" s="2712"/>
    </row>
    <row r="18" spans="1:22" ht="21" customHeight="1">
      <c r="A18" s="2713" t="s">
        <v>5911</v>
      </c>
      <c r="B18" s="2714"/>
      <c r="C18" s="2714"/>
      <c r="D18" s="2714"/>
      <c r="E18" s="2714"/>
      <c r="F18" s="2714"/>
      <c r="G18" s="2714"/>
      <c r="H18" s="2714"/>
      <c r="I18" s="2714"/>
      <c r="J18" s="2714"/>
      <c r="K18" s="2714"/>
      <c r="L18" s="2714"/>
      <c r="M18" s="2714"/>
      <c r="N18" s="2714"/>
      <c r="O18" s="2714"/>
      <c r="P18" s="2714"/>
      <c r="Q18" s="2714"/>
      <c r="R18" s="2714"/>
      <c r="S18" s="2714"/>
      <c r="T18" s="2714"/>
      <c r="U18" s="2714"/>
      <c r="V18" s="2715"/>
    </row>
    <row r="19" spans="1:22" ht="21" customHeight="1">
      <c r="A19" s="2716" t="s">
        <v>5912</v>
      </c>
      <c r="B19" s="2717"/>
      <c r="C19" s="2717"/>
      <c r="D19" s="2717"/>
      <c r="E19" s="2717"/>
      <c r="F19" s="2717"/>
      <c r="G19" s="2717"/>
      <c r="H19" s="2717"/>
      <c r="I19" s="2717"/>
      <c r="J19" s="2717"/>
      <c r="K19" s="2717"/>
      <c r="L19" s="2717"/>
      <c r="M19" s="2717"/>
      <c r="N19" s="2717"/>
      <c r="O19" s="2717"/>
      <c r="P19" s="2717"/>
      <c r="Q19" s="2717"/>
      <c r="R19" s="2717"/>
      <c r="S19" s="2717"/>
      <c r="T19" s="2717"/>
      <c r="U19" s="2717"/>
      <c r="V19" s="2718"/>
    </row>
    <row r="20" spans="1:22" ht="21" customHeight="1">
      <c r="A20" s="2716" t="s">
        <v>5913</v>
      </c>
      <c r="B20" s="2717"/>
      <c r="C20" s="2717"/>
      <c r="D20" s="2717"/>
      <c r="E20" s="2717"/>
      <c r="F20" s="2717"/>
      <c r="G20" s="2717"/>
      <c r="H20" s="2717"/>
      <c r="I20" s="2717"/>
      <c r="J20" s="2717"/>
      <c r="K20" s="2717"/>
      <c r="L20" s="2717"/>
      <c r="M20" s="2717"/>
      <c r="N20" s="2717"/>
      <c r="O20" s="2717"/>
      <c r="P20" s="2717"/>
      <c r="Q20" s="2717"/>
      <c r="R20" s="2717"/>
      <c r="S20" s="2717"/>
      <c r="T20" s="2717"/>
      <c r="U20" s="2717"/>
      <c r="V20" s="2718"/>
    </row>
    <row r="21" spans="1:22" ht="21" customHeight="1">
      <c r="A21" s="2716" t="s">
        <v>5914</v>
      </c>
      <c r="B21" s="2717"/>
      <c r="C21" s="2717"/>
      <c r="D21" s="2717"/>
      <c r="E21" s="2717"/>
      <c r="F21" s="2717"/>
      <c r="G21" s="2717"/>
      <c r="H21" s="2717"/>
      <c r="I21" s="2717"/>
      <c r="J21" s="2717"/>
      <c r="K21" s="2717"/>
      <c r="L21" s="2717"/>
      <c r="M21" s="2717"/>
      <c r="N21" s="2717"/>
      <c r="O21" s="2717"/>
      <c r="P21" s="2717"/>
      <c r="Q21" s="2717"/>
      <c r="R21" s="2717"/>
      <c r="S21" s="2717"/>
      <c r="T21" s="2717"/>
      <c r="U21" s="2717"/>
      <c r="V21" s="2718"/>
    </row>
    <row r="22" spans="1:22" ht="21" customHeight="1">
      <c r="A22" s="2716" t="s">
        <v>5915</v>
      </c>
      <c r="B22" s="2717"/>
      <c r="C22" s="2717"/>
      <c r="D22" s="2717"/>
      <c r="E22" s="2717"/>
      <c r="F22" s="2717"/>
      <c r="G22" s="2717"/>
      <c r="H22" s="2717"/>
      <c r="I22" s="2717"/>
      <c r="J22" s="2717"/>
      <c r="K22" s="2717"/>
      <c r="L22" s="2717"/>
      <c r="M22" s="2717"/>
      <c r="N22" s="2717"/>
      <c r="O22" s="2717"/>
      <c r="P22" s="2717"/>
      <c r="Q22" s="2717"/>
      <c r="R22" s="2717"/>
      <c r="S22" s="2717"/>
      <c r="T22" s="2717"/>
      <c r="U22" s="2717"/>
      <c r="V22" s="2718"/>
    </row>
    <row r="23" spans="1:22" ht="21" customHeight="1">
      <c r="A23" s="2716" t="s">
        <v>5916</v>
      </c>
      <c r="B23" s="2717"/>
      <c r="C23" s="2717"/>
      <c r="D23" s="2717"/>
      <c r="E23" s="2717"/>
      <c r="F23" s="2717"/>
      <c r="G23" s="2717"/>
      <c r="H23" s="2717"/>
      <c r="I23" s="2717"/>
      <c r="J23" s="2717"/>
      <c r="K23" s="2717"/>
      <c r="L23" s="2717"/>
      <c r="M23" s="2717"/>
      <c r="N23" s="2717"/>
      <c r="O23" s="2717"/>
      <c r="P23" s="2717"/>
      <c r="Q23" s="2717"/>
      <c r="R23" s="2717"/>
      <c r="S23" s="2717"/>
      <c r="T23" s="2717"/>
      <c r="U23" s="2717"/>
      <c r="V23" s="2718"/>
    </row>
    <row r="24" spans="1:22" ht="21" customHeight="1" thickBot="1">
      <c r="A24" s="2719" t="s">
        <v>5917</v>
      </c>
      <c r="B24" s="2720"/>
      <c r="C24" s="2720"/>
      <c r="D24" s="2720"/>
      <c r="E24" s="2720"/>
      <c r="F24" s="2720"/>
      <c r="G24" s="2720"/>
      <c r="H24" s="2720"/>
      <c r="I24" s="2720"/>
      <c r="J24" s="2720"/>
      <c r="K24" s="2720"/>
      <c r="L24" s="2720"/>
      <c r="M24" s="2720"/>
      <c r="N24" s="2720"/>
      <c r="O24" s="2720"/>
      <c r="P24" s="2720"/>
      <c r="Q24" s="2720"/>
      <c r="R24" s="2720"/>
      <c r="S24" s="2720"/>
      <c r="T24" s="2720"/>
      <c r="U24" s="2720"/>
      <c r="V24" s="2721"/>
    </row>
    <row r="25" spans="1:22" ht="20.100000000000001" customHeight="1">
      <c r="A25" s="2200"/>
      <c r="B25" s="2201"/>
      <c r="C25" s="2201"/>
      <c r="D25" s="2201"/>
      <c r="E25" s="2201"/>
      <c r="F25" s="2201"/>
      <c r="G25" s="2201"/>
      <c r="H25" s="2201"/>
      <c r="I25" s="2201"/>
      <c r="J25" s="2201"/>
      <c r="K25" s="2201"/>
      <c r="L25" s="2201"/>
      <c r="M25" s="2201"/>
      <c r="N25" s="2201"/>
      <c r="O25" s="2201"/>
      <c r="P25" s="2201"/>
      <c r="Q25" s="2201"/>
      <c r="R25" s="2201"/>
      <c r="S25" s="2202"/>
      <c r="T25" s="2202"/>
      <c r="U25" s="2202"/>
      <c r="V25" s="2202"/>
    </row>
    <row r="26" spans="1:22" ht="20.100000000000001" customHeight="1">
      <c r="A26" s="2203" t="s">
        <v>5918</v>
      </c>
      <c r="B26" s="2202"/>
      <c r="C26" s="2202"/>
      <c r="D26" s="2202"/>
      <c r="E26" s="2202"/>
      <c r="F26" s="2202"/>
      <c r="G26" s="2202"/>
      <c r="H26" s="2202"/>
      <c r="I26" s="2202"/>
      <c r="J26" s="2202"/>
      <c r="K26" s="2202"/>
      <c r="L26" s="2202"/>
      <c r="M26" s="2202"/>
      <c r="N26" s="2202"/>
      <c r="O26" s="2202"/>
      <c r="P26" s="2202"/>
      <c r="Q26" s="2202"/>
      <c r="R26" s="2202"/>
      <c r="S26" s="2202"/>
      <c r="T26" s="2202"/>
      <c r="U26" s="2201"/>
      <c r="V26" s="2202"/>
    </row>
    <row r="27" spans="1:22" ht="10.5" customHeight="1" thickBot="1">
      <c r="A27" s="2204"/>
      <c r="B27" s="2205"/>
      <c r="C27" s="2186"/>
      <c r="D27" s="2186"/>
      <c r="E27" s="2186"/>
      <c r="F27" s="2186"/>
      <c r="G27" s="2186"/>
      <c r="H27" s="2186"/>
      <c r="I27" s="2186"/>
      <c r="J27" s="2186"/>
      <c r="K27" s="2186"/>
      <c r="L27" s="2186"/>
      <c r="M27" s="2177"/>
      <c r="N27" s="2177"/>
      <c r="O27" s="2182"/>
      <c r="P27" s="2182"/>
      <c r="Q27" s="2183"/>
      <c r="R27" s="2183"/>
      <c r="S27" s="2183"/>
      <c r="T27" s="2183"/>
      <c r="U27" s="2183"/>
      <c r="V27" s="2177"/>
    </row>
    <row r="28" spans="1:22" ht="24.95" customHeight="1" thickBot="1">
      <c r="A28" s="2693" t="s">
        <v>5895</v>
      </c>
      <c r="B28" s="2694"/>
      <c r="C28" s="2694"/>
      <c r="D28" s="2694"/>
      <c r="E28" s="2694"/>
      <c r="F28" s="2694"/>
      <c r="G28" s="2694"/>
      <c r="H28" s="2694"/>
      <c r="I28" s="2694"/>
      <c r="J28" s="2694"/>
      <c r="K28" s="2694"/>
      <c r="L28" s="2694"/>
      <c r="M28" s="2694"/>
      <c r="N28" s="2694"/>
      <c r="O28" s="2695"/>
      <c r="P28" s="2696" t="s">
        <v>5896</v>
      </c>
      <c r="Q28" s="2694"/>
      <c r="R28" s="2694"/>
      <c r="S28" s="2694"/>
      <c r="T28" s="2694"/>
      <c r="U28" s="2694"/>
      <c r="V28" s="2697"/>
    </row>
    <row r="29" spans="1:22" ht="24.95" customHeight="1">
      <c r="A29" s="2686" t="s">
        <v>5919</v>
      </c>
      <c r="B29" s="2687"/>
      <c r="C29" s="2687"/>
      <c r="D29" s="2687"/>
      <c r="E29" s="2687"/>
      <c r="F29" s="2687"/>
      <c r="G29" s="2687"/>
      <c r="H29" s="2687"/>
      <c r="I29" s="2687"/>
      <c r="J29" s="2687"/>
      <c r="K29" s="2687"/>
      <c r="L29" s="2687"/>
      <c r="M29" s="2687"/>
      <c r="N29" s="2687"/>
      <c r="O29" s="2688"/>
      <c r="P29" s="2206" t="s">
        <v>139</v>
      </c>
      <c r="Q29" s="2687" t="s">
        <v>5903</v>
      </c>
      <c r="R29" s="2687"/>
      <c r="S29" s="2206" t="s">
        <v>139</v>
      </c>
      <c r="T29" s="2687" t="s">
        <v>5904</v>
      </c>
      <c r="U29" s="2687"/>
      <c r="V29" s="2689"/>
    </row>
    <row r="30" spans="1:22" ht="46.5" customHeight="1" thickBot="1">
      <c r="A30" s="2722" t="s">
        <v>5920</v>
      </c>
      <c r="B30" s="2723"/>
      <c r="C30" s="2723"/>
      <c r="D30" s="2723"/>
      <c r="E30" s="2723"/>
      <c r="F30" s="2723"/>
      <c r="G30" s="2723"/>
      <c r="H30" s="2723"/>
      <c r="I30" s="2723"/>
      <c r="J30" s="2723"/>
      <c r="K30" s="2723"/>
      <c r="L30" s="2723"/>
      <c r="M30" s="2723"/>
      <c r="N30" s="2723"/>
      <c r="O30" s="2724"/>
      <c r="P30" s="2207" t="s">
        <v>139</v>
      </c>
      <c r="Q30" s="2710" t="s">
        <v>5903</v>
      </c>
      <c r="R30" s="2710"/>
      <c r="S30" s="2207" t="s">
        <v>139</v>
      </c>
      <c r="T30" s="2710" t="s">
        <v>5904</v>
      </c>
      <c r="U30" s="2710"/>
      <c r="V30" s="2712"/>
    </row>
    <row r="31" spans="1:22" ht="20.100000000000001" customHeight="1">
      <c r="A31" s="2177"/>
      <c r="B31" s="2205"/>
      <c r="C31" s="2208"/>
      <c r="D31" s="2208"/>
      <c r="E31" s="2208"/>
      <c r="F31" s="2208"/>
      <c r="G31" s="2208"/>
      <c r="H31" s="2208"/>
      <c r="I31" s="2208"/>
      <c r="J31" s="2208"/>
      <c r="K31" s="2208"/>
      <c r="L31" s="2208"/>
      <c r="M31" s="2208"/>
      <c r="N31" s="2208"/>
      <c r="O31" s="2208"/>
      <c r="P31" s="2208"/>
      <c r="Q31" s="2208"/>
      <c r="R31" s="2208"/>
      <c r="S31" s="2208"/>
      <c r="T31" s="2208"/>
      <c r="U31" s="2208"/>
      <c r="V31" s="2208"/>
    </row>
    <row r="32" spans="1:22" ht="20.100000000000001" customHeight="1">
      <c r="A32" s="2177"/>
      <c r="B32" s="2205"/>
      <c r="C32" s="2208"/>
      <c r="D32" s="2208"/>
      <c r="E32" s="2208"/>
      <c r="F32" s="2208"/>
      <c r="G32" s="2208"/>
      <c r="H32" s="2208"/>
      <c r="I32" s="2208"/>
      <c r="J32" s="2208"/>
      <c r="K32" s="2208"/>
      <c r="L32" s="2208"/>
      <c r="M32" s="2208"/>
      <c r="N32" s="2208"/>
      <c r="O32" s="2208"/>
      <c r="P32" s="2208"/>
      <c r="Q32" s="2208"/>
      <c r="R32" s="2208"/>
      <c r="S32" s="2208"/>
      <c r="T32" s="2208"/>
      <c r="U32" s="2208"/>
      <c r="V32" s="2208"/>
    </row>
    <row r="33" spans="1:22" ht="20.100000000000001" customHeight="1">
      <c r="A33" s="2177"/>
      <c r="B33" s="2205"/>
      <c r="C33" s="2205"/>
      <c r="D33" s="2205"/>
      <c r="E33" s="2205"/>
      <c r="F33" s="2205"/>
      <c r="G33" s="2205"/>
      <c r="H33" s="2205"/>
      <c r="I33" s="2205"/>
      <c r="J33" s="2205"/>
      <c r="K33" s="2205"/>
      <c r="L33" s="2205"/>
      <c r="M33" s="2205"/>
      <c r="N33" s="2205"/>
      <c r="O33" s="2205"/>
      <c r="P33" s="2205"/>
      <c r="Q33" s="2205"/>
      <c r="R33" s="2205"/>
      <c r="S33" s="2205"/>
      <c r="T33" s="2205"/>
      <c r="U33" s="2205"/>
      <c r="V33" s="2205"/>
    </row>
    <row r="34" spans="1:22" ht="20.100000000000001" customHeight="1">
      <c r="A34" s="2177"/>
      <c r="B34" s="2205"/>
      <c r="C34" s="2205"/>
      <c r="D34" s="2205"/>
      <c r="E34" s="2205"/>
      <c r="F34" s="2205"/>
      <c r="G34" s="2205"/>
      <c r="H34" s="2205"/>
      <c r="I34" s="2205"/>
      <c r="J34" s="2205"/>
      <c r="K34" s="2205"/>
      <c r="L34" s="2205"/>
      <c r="M34" s="2205"/>
      <c r="N34" s="2205"/>
      <c r="O34" s="2205"/>
      <c r="P34" s="2205"/>
      <c r="Q34" s="2205"/>
      <c r="R34" s="2205"/>
      <c r="S34" s="2205"/>
      <c r="T34" s="2177"/>
      <c r="U34" s="2177"/>
      <c r="V34" s="2177"/>
    </row>
    <row r="35" spans="1:22" ht="20.100000000000001" customHeight="1">
      <c r="A35" s="2177"/>
      <c r="B35" s="2205"/>
      <c r="C35" s="2205"/>
      <c r="D35" s="2205"/>
      <c r="E35" s="2205"/>
      <c r="F35" s="2205"/>
      <c r="G35" s="2205"/>
      <c r="H35" s="2205"/>
      <c r="I35" s="2205"/>
      <c r="J35" s="2205"/>
      <c r="K35" s="2205"/>
      <c r="L35" s="2205"/>
      <c r="M35" s="2205"/>
      <c r="N35" s="2205"/>
      <c r="O35" s="2205"/>
      <c r="P35" s="2205"/>
      <c r="Q35" s="2205"/>
      <c r="R35" s="2205"/>
      <c r="S35" s="2205"/>
      <c r="T35" s="2177"/>
      <c r="U35" s="2177"/>
      <c r="V35" s="2177"/>
    </row>
    <row r="36" spans="1:22" ht="20.100000000000001" customHeight="1">
      <c r="A36" s="2177"/>
      <c r="B36" s="2177"/>
      <c r="C36" s="2177"/>
      <c r="D36" s="2177"/>
      <c r="E36" s="2177"/>
      <c r="F36" s="2177"/>
      <c r="G36" s="2177"/>
      <c r="H36" s="2177"/>
      <c r="I36" s="2177"/>
      <c r="J36" s="2177"/>
      <c r="K36" s="2177"/>
      <c r="L36" s="2177"/>
      <c r="M36" s="2177"/>
      <c r="N36" s="2177"/>
      <c r="O36" s="2177"/>
      <c r="P36" s="2177"/>
      <c r="Q36" s="2177"/>
      <c r="R36" s="2177"/>
      <c r="S36" s="2177"/>
      <c r="T36" s="2177"/>
      <c r="U36" s="2177"/>
      <c r="V36" s="2177"/>
    </row>
    <row r="37" spans="1:22" ht="20.100000000000001" customHeight="1">
      <c r="A37" s="2209"/>
      <c r="B37" s="2209"/>
      <c r="C37" s="2209"/>
      <c r="D37" s="2209"/>
      <c r="E37" s="2209"/>
      <c r="F37" s="2209"/>
      <c r="G37" s="2209"/>
      <c r="H37" s="2209"/>
      <c r="I37" s="2209"/>
      <c r="J37" s="2209"/>
      <c r="K37" s="2209"/>
      <c r="L37" s="2209"/>
      <c r="M37" s="2209"/>
      <c r="N37" s="2209"/>
      <c r="O37" s="2209"/>
      <c r="P37" s="2209"/>
      <c r="Q37" s="2209"/>
      <c r="R37" s="2209"/>
      <c r="S37" s="2209"/>
      <c r="T37" s="2209"/>
      <c r="U37" s="2209"/>
      <c r="V37" s="2209"/>
    </row>
    <row r="38" spans="1:22" ht="20.100000000000001" customHeight="1">
      <c r="A38" s="2209"/>
      <c r="B38" s="2209"/>
      <c r="C38" s="2209"/>
      <c r="D38" s="2209"/>
      <c r="E38" s="2209"/>
      <c r="F38" s="2209"/>
      <c r="G38" s="2209"/>
      <c r="H38" s="2209"/>
      <c r="I38" s="2209"/>
      <c r="J38" s="2209"/>
      <c r="K38" s="2209"/>
      <c r="L38" s="2209"/>
      <c r="M38" s="2209"/>
      <c r="N38" s="2209"/>
      <c r="O38" s="2209"/>
      <c r="P38" s="2209"/>
      <c r="Q38" s="2209"/>
      <c r="R38" s="2209"/>
      <c r="S38" s="2209"/>
      <c r="T38" s="2209"/>
      <c r="U38" s="2209"/>
      <c r="V38" s="2209"/>
    </row>
    <row r="39" spans="1:22" ht="20.100000000000001" customHeight="1">
      <c r="A39" s="2204"/>
      <c r="B39" s="2205"/>
      <c r="C39" s="2186"/>
      <c r="D39" s="2186"/>
      <c r="E39" s="2186"/>
      <c r="F39" s="2186"/>
      <c r="G39" s="2186"/>
      <c r="H39" s="2186"/>
      <c r="I39" s="2186"/>
      <c r="J39" s="2186"/>
      <c r="K39" s="2186"/>
      <c r="L39" s="2186"/>
      <c r="M39" s="2186"/>
      <c r="N39" s="2186"/>
      <c r="O39" s="2186"/>
      <c r="P39" s="2186"/>
      <c r="Q39" s="2186"/>
      <c r="R39" s="2186"/>
      <c r="S39" s="2186"/>
      <c r="T39" s="2186"/>
      <c r="U39" s="2186"/>
      <c r="V39" s="2186"/>
    </row>
    <row r="40" spans="1:22" ht="20.100000000000001" customHeight="1">
      <c r="A40" s="2204"/>
      <c r="B40" s="2205"/>
      <c r="C40" s="2186"/>
      <c r="D40" s="2186"/>
      <c r="E40" s="2186"/>
      <c r="F40" s="2186"/>
      <c r="G40" s="2186"/>
      <c r="H40" s="2186"/>
      <c r="I40" s="2186"/>
      <c r="J40" s="2186"/>
      <c r="K40" s="2186"/>
      <c r="L40" s="2186"/>
      <c r="M40" s="2186"/>
      <c r="N40" s="2186"/>
      <c r="O40" s="2186"/>
      <c r="P40" s="2186"/>
      <c r="Q40" s="2186"/>
      <c r="R40" s="2186"/>
      <c r="S40" s="2186"/>
      <c r="T40" s="2186"/>
      <c r="U40" s="2187"/>
      <c r="V40" s="2186"/>
    </row>
    <row r="41" spans="1:22" ht="20.100000000000001" customHeight="1">
      <c r="A41" s="2204"/>
      <c r="B41" s="2205"/>
      <c r="C41" s="2186"/>
      <c r="D41" s="2186"/>
      <c r="E41" s="2186"/>
      <c r="F41" s="2186"/>
      <c r="G41" s="2186"/>
      <c r="H41" s="2186"/>
      <c r="I41" s="2186"/>
      <c r="J41" s="2186"/>
      <c r="K41" s="2186"/>
      <c r="L41" s="2186"/>
      <c r="M41" s="2186"/>
      <c r="N41" s="2186"/>
      <c r="O41" s="2186"/>
      <c r="P41" s="2186"/>
      <c r="Q41" s="2186"/>
      <c r="R41" s="2186"/>
      <c r="S41" s="2186"/>
      <c r="T41" s="2186"/>
      <c r="U41" s="2187"/>
      <c r="V41" s="2186"/>
    </row>
    <row r="42" spans="1:22" ht="20.100000000000001" customHeight="1">
      <c r="A42" s="2204"/>
      <c r="B42" s="2205"/>
      <c r="C42" s="2186"/>
      <c r="D42" s="2186"/>
      <c r="E42" s="2186"/>
      <c r="F42" s="2186"/>
      <c r="G42" s="2186"/>
      <c r="H42" s="2186"/>
      <c r="I42" s="2186"/>
      <c r="J42" s="2186"/>
      <c r="K42" s="2186"/>
      <c r="L42" s="2186"/>
      <c r="M42" s="2186"/>
      <c r="N42" s="2186"/>
      <c r="O42" s="2186"/>
      <c r="P42" s="2186"/>
      <c r="Q42" s="2186"/>
      <c r="R42" s="2186"/>
      <c r="S42" s="2186"/>
      <c r="T42" s="2186"/>
      <c r="U42" s="2187"/>
      <c r="V42" s="2186"/>
    </row>
    <row r="43" spans="1:22" ht="20.100000000000001" customHeight="1">
      <c r="A43" s="2204"/>
      <c r="B43" s="2205"/>
      <c r="C43" s="2186"/>
      <c r="D43" s="2186"/>
      <c r="E43" s="2186"/>
      <c r="F43" s="2186"/>
      <c r="G43" s="2186"/>
      <c r="H43" s="2186"/>
      <c r="I43" s="2186"/>
      <c r="J43" s="2186"/>
      <c r="K43" s="2186"/>
      <c r="L43" s="2186"/>
      <c r="M43" s="2186"/>
      <c r="N43" s="2186"/>
      <c r="O43" s="2186"/>
      <c r="P43" s="2186"/>
      <c r="Q43" s="2186"/>
      <c r="R43" s="2186"/>
      <c r="S43" s="2186"/>
      <c r="T43" s="2186"/>
      <c r="U43" s="2187"/>
      <c r="V43" s="2186"/>
    </row>
    <row r="44" spans="1:22" ht="20.100000000000001" customHeight="1">
      <c r="A44" s="2204"/>
      <c r="B44" s="2205"/>
      <c r="C44" s="2186"/>
      <c r="D44" s="2186"/>
      <c r="E44" s="2186"/>
      <c r="F44" s="2186"/>
      <c r="G44" s="2186"/>
      <c r="H44" s="2186"/>
      <c r="I44" s="2186"/>
      <c r="J44" s="2186"/>
      <c r="K44" s="2186"/>
      <c r="L44" s="2186"/>
      <c r="M44" s="2186"/>
      <c r="N44" s="2186"/>
      <c r="O44" s="2186"/>
      <c r="P44" s="2186"/>
      <c r="Q44" s="2186"/>
      <c r="R44" s="2186"/>
      <c r="S44" s="2186"/>
      <c r="T44" s="2186"/>
      <c r="U44" s="2187"/>
      <c r="V44" s="2186"/>
    </row>
    <row r="45" spans="1:22" ht="20.100000000000001" customHeight="1">
      <c r="A45" s="2204"/>
      <c r="B45" s="2205"/>
      <c r="C45" s="2186"/>
      <c r="D45" s="2186"/>
      <c r="E45" s="2186"/>
      <c r="F45" s="2186"/>
      <c r="G45" s="2186"/>
      <c r="H45" s="2186"/>
      <c r="I45" s="2186"/>
      <c r="J45" s="2186"/>
      <c r="K45" s="2186"/>
      <c r="L45" s="2186"/>
      <c r="M45" s="2186"/>
      <c r="N45" s="2186"/>
      <c r="O45" s="2186"/>
      <c r="P45" s="2186"/>
      <c r="Q45" s="2186"/>
      <c r="R45" s="2186"/>
      <c r="S45" s="2186"/>
      <c r="T45" s="2186"/>
      <c r="U45" s="2187"/>
      <c r="V45" s="2186"/>
    </row>
    <row r="46" spans="1:22" ht="20.100000000000001" customHeight="1">
      <c r="A46" s="2210"/>
      <c r="B46" s="2211"/>
      <c r="C46" s="2212"/>
      <c r="D46" s="2212"/>
      <c r="E46" s="2212"/>
      <c r="F46" s="2212"/>
      <c r="G46" s="2212"/>
      <c r="H46" s="2212"/>
      <c r="I46" s="2212"/>
      <c r="J46" s="2212"/>
      <c r="K46" s="2212"/>
      <c r="L46" s="2212"/>
      <c r="M46" s="2212"/>
      <c r="N46" s="2212"/>
      <c r="O46" s="2212"/>
      <c r="P46" s="2212"/>
      <c r="Q46" s="2212"/>
      <c r="R46" s="2212"/>
      <c r="S46" s="2212"/>
      <c r="T46" s="2212"/>
      <c r="U46" s="2213"/>
    </row>
    <row r="47" spans="1:22" ht="20.100000000000001" customHeight="1">
      <c r="A47" s="2210"/>
      <c r="B47" s="2211"/>
      <c r="C47" s="2212"/>
      <c r="D47" s="2212"/>
      <c r="E47" s="2212"/>
      <c r="F47" s="2212"/>
      <c r="G47" s="2212"/>
      <c r="H47" s="2212"/>
      <c r="I47" s="2212"/>
      <c r="J47" s="2212"/>
      <c r="K47" s="2212"/>
      <c r="L47" s="2212"/>
      <c r="M47" s="2212"/>
      <c r="N47" s="2212"/>
      <c r="O47" s="2212"/>
      <c r="P47" s="2212"/>
      <c r="Q47" s="2212"/>
      <c r="R47" s="2212"/>
      <c r="S47" s="2212"/>
      <c r="T47" s="2212"/>
      <c r="U47" s="2213"/>
    </row>
    <row r="48" spans="1:22" ht="20.100000000000001" customHeight="1">
      <c r="A48" s="2210"/>
      <c r="B48" s="2211"/>
      <c r="C48" s="2212"/>
      <c r="D48" s="2212"/>
      <c r="E48" s="2212"/>
      <c r="F48" s="2212"/>
      <c r="G48" s="2212"/>
      <c r="H48" s="2212"/>
      <c r="I48" s="2212"/>
      <c r="J48" s="2212"/>
      <c r="K48" s="2212"/>
      <c r="L48" s="2212"/>
      <c r="M48" s="2212"/>
      <c r="N48" s="2212"/>
      <c r="O48" s="2212"/>
      <c r="P48" s="2212"/>
      <c r="Q48" s="2212"/>
      <c r="R48" s="2212"/>
      <c r="S48" s="2213"/>
      <c r="T48" s="2212"/>
      <c r="U48" s="2212"/>
    </row>
    <row r="49" spans="1:21" ht="20.100000000000001" customHeight="1">
      <c r="A49" s="2214"/>
      <c r="B49" s="2215"/>
      <c r="C49" s="2216"/>
      <c r="D49" s="2216"/>
      <c r="E49" s="2216"/>
      <c r="F49" s="2216"/>
      <c r="G49" s="2216"/>
      <c r="H49" s="2216"/>
      <c r="I49" s="2216"/>
      <c r="J49" s="2216"/>
      <c r="K49" s="2216"/>
      <c r="L49" s="2216"/>
      <c r="M49" s="2216"/>
      <c r="N49" s="2212"/>
      <c r="O49" s="2212"/>
      <c r="P49" s="2212"/>
      <c r="Q49" s="2212"/>
      <c r="R49" s="2212"/>
      <c r="S49" s="2213"/>
      <c r="T49" s="2212"/>
      <c r="U49" s="2212"/>
    </row>
    <row r="50" spans="1:21">
      <c r="A50" s="2210"/>
      <c r="B50" s="2211"/>
      <c r="C50" s="2212"/>
      <c r="D50" s="2212"/>
      <c r="E50" s="2212"/>
      <c r="F50" s="2212"/>
      <c r="G50" s="2212"/>
      <c r="H50" s="2212"/>
      <c r="I50" s="2212"/>
      <c r="J50" s="2212"/>
      <c r="K50" s="2212"/>
      <c r="L50" s="2212"/>
      <c r="M50" s="2212"/>
      <c r="N50" s="2212"/>
      <c r="O50" s="2212"/>
      <c r="P50" s="2212"/>
      <c r="Q50" s="2212"/>
      <c r="R50" s="2212"/>
      <c r="S50" s="2213"/>
      <c r="T50" s="2212"/>
      <c r="U50" s="2212"/>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6"/>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68" customWidth="1"/>
    <col min="2" max="5" width="4.125" style="368" customWidth="1"/>
    <col min="6" max="6" width="2.625" style="368" customWidth="1"/>
    <col min="7" max="20" width="4.125" style="368" customWidth="1"/>
    <col min="21" max="22" width="2.625" style="368" customWidth="1"/>
    <col min="23" max="23" width="9" style="368" customWidth="1"/>
    <col min="24" max="16384" width="9" style="368"/>
  </cols>
  <sheetData>
    <row r="1" spans="1:21" ht="18" customHeight="1">
      <c r="A1" s="368" t="s">
        <v>4529</v>
      </c>
      <c r="C1" s="379"/>
      <c r="D1" s="379"/>
      <c r="E1" s="379"/>
      <c r="F1" s="379"/>
      <c r="G1" s="379"/>
      <c r="H1" s="379"/>
      <c r="I1" s="379"/>
      <c r="J1" s="379"/>
      <c r="K1" s="379"/>
      <c r="L1" s="379"/>
      <c r="M1" s="379"/>
      <c r="N1" s="379"/>
      <c r="O1" s="379"/>
      <c r="P1" s="379"/>
      <c r="Q1" s="379"/>
      <c r="R1" s="379"/>
      <c r="S1" s="379"/>
    </row>
    <row r="2" spans="1:21" ht="13.5" customHeight="1"/>
    <row r="3" spans="1:21" ht="20.25" customHeight="1">
      <c r="A3" s="2396" t="s">
        <v>3002</v>
      </c>
      <c r="B3" s="2396"/>
      <c r="C3" s="2396"/>
      <c r="D3" s="2396"/>
      <c r="E3" s="2396"/>
      <c r="F3" s="2396"/>
      <c r="G3" s="2396"/>
      <c r="H3" s="2396"/>
      <c r="I3" s="2396"/>
      <c r="J3" s="2396"/>
      <c r="K3" s="2396"/>
      <c r="L3" s="2396"/>
      <c r="M3" s="2396"/>
      <c r="N3" s="2396"/>
      <c r="O3" s="2396"/>
      <c r="P3" s="2396"/>
      <c r="Q3" s="2396"/>
      <c r="R3" s="2396"/>
      <c r="S3" s="2396"/>
      <c r="T3" s="2396"/>
      <c r="U3" s="2396"/>
    </row>
    <row r="4" spans="1:21" ht="13.5" customHeight="1">
      <c r="A4" s="380"/>
      <c r="B4" s="380"/>
      <c r="C4" s="380"/>
      <c r="D4" s="380"/>
      <c r="E4" s="380"/>
      <c r="F4" s="380"/>
      <c r="G4" s="380"/>
      <c r="H4" s="380"/>
      <c r="I4" s="380"/>
      <c r="J4" s="380"/>
      <c r="K4" s="380"/>
      <c r="L4" s="380"/>
      <c r="M4" s="380"/>
      <c r="N4" s="380"/>
      <c r="O4" s="380"/>
      <c r="P4" s="380"/>
      <c r="Q4" s="380"/>
      <c r="R4" s="380"/>
      <c r="S4" s="380"/>
    </row>
    <row r="5" spans="1:21" ht="18" customHeight="1">
      <c r="M5" s="382"/>
      <c r="N5" s="2726"/>
      <c r="O5" s="2726"/>
      <c r="P5" s="380" t="s">
        <v>477</v>
      </c>
      <c r="Q5" s="381"/>
      <c r="R5" s="380" t="s">
        <v>5</v>
      </c>
      <c r="S5" s="381"/>
      <c r="T5" s="380" t="s">
        <v>478</v>
      </c>
      <c r="U5" s="382"/>
    </row>
    <row r="6" spans="1:21" ht="13.5" customHeight="1"/>
    <row r="7" spans="1:21" ht="18" customHeight="1">
      <c r="B7" s="368" t="s">
        <v>3003</v>
      </c>
    </row>
    <row r="8" spans="1:21" ht="18" customHeight="1">
      <c r="B8" s="368" t="s">
        <v>3004</v>
      </c>
    </row>
    <row r="9" spans="1:21" ht="13.5" customHeight="1"/>
    <row r="10" spans="1:21" ht="18" customHeight="1">
      <c r="G10" s="2495" t="s">
        <v>3005</v>
      </c>
      <c r="H10" s="2495"/>
      <c r="J10" s="2395" t="s">
        <v>19</v>
      </c>
      <c r="K10" s="2395"/>
      <c r="L10" s="2725" t="str">
        <f>cst_wskakunin_dairi1__address</f>
        <v/>
      </c>
      <c r="M10" s="2725"/>
      <c r="N10" s="2725"/>
      <c r="O10" s="2725"/>
      <c r="P10" s="2725"/>
      <c r="Q10" s="2725"/>
      <c r="R10" s="2725"/>
      <c r="S10" s="2725"/>
      <c r="T10" s="2725"/>
    </row>
    <row r="11" spans="1:21" ht="18" customHeight="1">
      <c r="C11" s="383"/>
      <c r="D11" s="383"/>
      <c r="I11" s="369" t="s">
        <v>3006</v>
      </c>
      <c r="J11" s="2395" t="s">
        <v>4</v>
      </c>
      <c r="K11" s="2395"/>
      <c r="L11" s="2725" t="str">
        <f>cst_wskakunin_dairi1_JIMU_NAME</f>
        <v/>
      </c>
      <c r="M11" s="2725"/>
      <c r="N11" s="2725"/>
      <c r="O11" s="2725"/>
      <c r="P11" s="2725"/>
      <c r="Q11" s="2725"/>
      <c r="R11" s="2725"/>
      <c r="S11" s="2725"/>
    </row>
    <row r="12" spans="1:21" ht="18" customHeight="1">
      <c r="C12" s="383"/>
      <c r="D12" s="383"/>
      <c r="J12" s="2395"/>
      <c r="K12" s="2395"/>
      <c r="L12" s="2725" t="str">
        <f>cst_wskakunin_dairi1_NAME</f>
        <v/>
      </c>
      <c r="M12" s="2725"/>
      <c r="N12" s="2725"/>
      <c r="O12" s="2725"/>
      <c r="P12" s="2725"/>
      <c r="Q12" s="2725"/>
      <c r="R12" s="2725"/>
      <c r="S12" s="2725"/>
    </row>
    <row r="13" spans="1:21" ht="18" customHeight="1">
      <c r="J13" s="2395" t="s">
        <v>3007</v>
      </c>
      <c r="K13" s="2395"/>
      <c r="L13" s="2725" t="str">
        <f>cst_wskakunin_dairi1_TEL</f>
        <v/>
      </c>
      <c r="M13" s="2725"/>
      <c r="N13" s="2725"/>
      <c r="O13" s="2725"/>
      <c r="P13" s="2725"/>
      <c r="Q13" s="2725"/>
      <c r="R13" s="2725"/>
      <c r="S13" s="2725"/>
    </row>
    <row r="14" spans="1:21" ht="18" customHeight="1">
      <c r="J14" s="376"/>
      <c r="K14" s="376"/>
    </row>
    <row r="15" spans="1:21" ht="18" customHeight="1">
      <c r="A15" s="368" t="s">
        <v>3008</v>
      </c>
      <c r="J15" s="376"/>
      <c r="K15" s="376"/>
    </row>
    <row r="16" spans="1:21" ht="18" customHeight="1">
      <c r="A16" s="368" t="s">
        <v>4533</v>
      </c>
    </row>
    <row r="17" spans="1:21" ht="18" customHeight="1"/>
    <row r="18" spans="1:21" ht="18" customHeight="1" thickBot="1">
      <c r="A18" s="2727" t="s">
        <v>0</v>
      </c>
      <c r="B18" s="2727"/>
      <c r="C18" s="2727"/>
      <c r="D18" s="2727"/>
      <c r="E18" s="2727"/>
      <c r="F18" s="2727"/>
      <c r="G18" s="2727"/>
      <c r="H18" s="2727"/>
      <c r="I18" s="2727"/>
      <c r="J18" s="2727"/>
      <c r="K18" s="2727"/>
      <c r="L18" s="2727"/>
      <c r="M18" s="2727"/>
      <c r="N18" s="2727"/>
      <c r="O18" s="2727"/>
      <c r="P18" s="2727"/>
      <c r="Q18" s="2727"/>
      <c r="R18" s="2727"/>
      <c r="S18" s="2727"/>
      <c r="T18" s="2727"/>
      <c r="U18" s="2727"/>
    </row>
    <row r="19" spans="1:21" ht="18" customHeight="1">
      <c r="A19" s="2728" t="s">
        <v>27</v>
      </c>
      <c r="B19" s="2729"/>
      <c r="C19" s="2729"/>
      <c r="D19" s="2729"/>
      <c r="E19" s="2730"/>
      <c r="F19" s="2735" t="str">
        <f>IF(cst_shinsei_ISSUE_DATE="","令和",cst_shinsei_ISSUE_DATE)</f>
        <v>令和</v>
      </c>
      <c r="G19" s="2736"/>
      <c r="H19" s="738" t="str">
        <f>cst_shinsei_ISSUE_DATE</f>
        <v/>
      </c>
      <c r="I19" s="385" t="s">
        <v>477</v>
      </c>
      <c r="J19" s="739" t="str">
        <f>cst_shinsei_ISSUE_DATE</f>
        <v/>
      </c>
      <c r="K19" s="385" t="s">
        <v>5</v>
      </c>
      <c r="L19" s="740" t="str">
        <f>cst_shinsei_ISSUE_DATE</f>
        <v/>
      </c>
      <c r="M19" s="385" t="s">
        <v>478</v>
      </c>
      <c r="N19" s="384"/>
      <c r="O19" s="384"/>
      <c r="P19" s="384"/>
      <c r="Q19" s="384"/>
      <c r="R19" s="384"/>
      <c r="S19" s="384"/>
      <c r="T19" s="384"/>
      <c r="U19" s="386"/>
    </row>
    <row r="20" spans="1:21" ht="18" customHeight="1">
      <c r="A20" s="2731" t="s">
        <v>26</v>
      </c>
      <c r="B20" s="2732"/>
      <c r="C20" s="2732"/>
      <c r="D20" s="2732"/>
      <c r="E20" s="2733"/>
      <c r="G20" s="370" t="s">
        <v>6</v>
      </c>
      <c r="H20" s="2734" t="str">
        <f>cst_shinsei_ISSUE_NO</f>
        <v/>
      </c>
      <c r="I20" s="2734"/>
      <c r="J20" s="2734"/>
      <c r="K20" s="2734"/>
      <c r="L20" s="2734"/>
      <c r="M20" s="387" t="s">
        <v>7</v>
      </c>
      <c r="N20" s="370"/>
      <c r="O20" s="370"/>
      <c r="P20" s="370"/>
      <c r="Q20" s="370"/>
      <c r="R20" s="370"/>
      <c r="S20" s="370"/>
      <c r="T20" s="370"/>
      <c r="U20" s="388"/>
    </row>
    <row r="21" spans="1:21" ht="18" customHeight="1">
      <c r="A21" s="2737" t="s">
        <v>3009</v>
      </c>
      <c r="B21" s="2738"/>
      <c r="C21" s="2738"/>
      <c r="D21" s="2738"/>
      <c r="E21" s="2739"/>
      <c r="F21" s="389"/>
      <c r="G21" s="2740" t="str">
        <f>cst_wskakunin_BUILD__address</f>
        <v>埼玉県さいたま市浦和区仲町</v>
      </c>
      <c r="H21" s="2740"/>
      <c r="I21" s="2740"/>
      <c r="J21" s="2740"/>
      <c r="K21" s="2740"/>
      <c r="L21" s="2740"/>
      <c r="M21" s="2740"/>
      <c r="N21" s="2740"/>
      <c r="O21" s="2740"/>
      <c r="P21" s="2740"/>
      <c r="Q21" s="2740"/>
      <c r="R21" s="2740"/>
      <c r="S21" s="2740"/>
      <c r="T21" s="2740"/>
      <c r="U21" s="2741"/>
    </row>
    <row r="22" spans="1:21" ht="18" customHeight="1">
      <c r="A22" s="2731" t="s">
        <v>3010</v>
      </c>
      <c r="B22" s="2732"/>
      <c r="C22" s="2732"/>
      <c r="D22" s="2732"/>
      <c r="E22" s="2733"/>
      <c r="F22" s="390"/>
      <c r="G22" s="2742"/>
      <c r="H22" s="2742"/>
      <c r="I22" s="2742"/>
      <c r="J22" s="2742"/>
      <c r="K22" s="2742"/>
      <c r="L22" s="2742"/>
      <c r="M22" s="2742"/>
      <c r="N22" s="2742"/>
      <c r="O22" s="2742"/>
      <c r="P22" s="2742"/>
      <c r="Q22" s="2742"/>
      <c r="R22" s="2742"/>
      <c r="S22" s="2742"/>
      <c r="T22" s="2742"/>
      <c r="U22" s="2743"/>
    </row>
    <row r="23" spans="1:21" ht="18" customHeight="1">
      <c r="A23" s="2744" t="s">
        <v>3011</v>
      </c>
      <c r="B23" s="2745"/>
      <c r="C23" s="2746"/>
      <c r="D23" s="2751" t="s">
        <v>3012</v>
      </c>
      <c r="E23" s="2746"/>
      <c r="F23" s="389"/>
      <c r="G23" s="2754"/>
      <c r="H23" s="2754"/>
      <c r="I23" s="2754"/>
      <c r="J23" s="2754"/>
      <c r="K23" s="2754"/>
      <c r="L23" s="2754"/>
      <c r="M23" s="2754"/>
      <c r="N23" s="2754"/>
      <c r="O23" s="2754"/>
      <c r="P23" s="2754"/>
      <c r="Q23" s="2754"/>
      <c r="R23" s="2754"/>
      <c r="S23" s="2754"/>
      <c r="T23" s="2754"/>
      <c r="U23" s="2755"/>
    </row>
    <row r="24" spans="1:21" ht="18" customHeight="1">
      <c r="A24" s="2747"/>
      <c r="B24" s="2395"/>
      <c r="C24" s="2748"/>
      <c r="D24" s="2752"/>
      <c r="E24" s="2748"/>
      <c r="F24" s="391"/>
      <c r="G24" s="2756"/>
      <c r="H24" s="2756"/>
      <c r="I24" s="2756"/>
      <c r="J24" s="2756"/>
      <c r="K24" s="2756"/>
      <c r="L24" s="2756"/>
      <c r="M24" s="2756"/>
      <c r="N24" s="2756"/>
      <c r="O24" s="2756"/>
      <c r="P24" s="2756"/>
      <c r="Q24" s="2756"/>
      <c r="R24" s="2756"/>
      <c r="S24" s="2756"/>
      <c r="T24" s="2756"/>
      <c r="U24" s="2757"/>
    </row>
    <row r="25" spans="1:21" ht="18" customHeight="1">
      <c r="A25" s="2747"/>
      <c r="B25" s="2395"/>
      <c r="C25" s="2748"/>
      <c r="D25" s="2752"/>
      <c r="E25" s="2748"/>
      <c r="F25" s="391"/>
      <c r="G25" s="2756"/>
      <c r="H25" s="2756"/>
      <c r="I25" s="2756"/>
      <c r="J25" s="2756"/>
      <c r="K25" s="2756"/>
      <c r="L25" s="2756"/>
      <c r="M25" s="2756"/>
      <c r="N25" s="2756"/>
      <c r="O25" s="2756"/>
      <c r="P25" s="2756"/>
      <c r="Q25" s="2756"/>
      <c r="R25" s="2756"/>
      <c r="S25" s="2756"/>
      <c r="T25" s="2756"/>
      <c r="U25" s="2757"/>
    </row>
    <row r="26" spans="1:21" ht="18" customHeight="1">
      <c r="A26" s="2747"/>
      <c r="B26" s="2395"/>
      <c r="C26" s="2748"/>
      <c r="D26" s="2752"/>
      <c r="E26" s="2748"/>
      <c r="F26" s="391"/>
      <c r="G26" s="2756"/>
      <c r="H26" s="2756"/>
      <c r="I26" s="2756"/>
      <c r="J26" s="2756"/>
      <c r="K26" s="2756"/>
      <c r="L26" s="2756"/>
      <c r="M26" s="2756"/>
      <c r="N26" s="2756"/>
      <c r="O26" s="2756"/>
      <c r="P26" s="2756"/>
      <c r="Q26" s="2756"/>
      <c r="R26" s="2756"/>
      <c r="S26" s="2756"/>
      <c r="T26" s="2756"/>
      <c r="U26" s="2757"/>
    </row>
    <row r="27" spans="1:21" ht="18" customHeight="1">
      <c r="A27" s="2747"/>
      <c r="B27" s="2395"/>
      <c r="C27" s="2748"/>
      <c r="D27" s="2753"/>
      <c r="E27" s="2750"/>
      <c r="F27" s="390"/>
      <c r="G27" s="2758"/>
      <c r="H27" s="2758"/>
      <c r="I27" s="2758"/>
      <c r="J27" s="2758"/>
      <c r="K27" s="2758"/>
      <c r="L27" s="2758"/>
      <c r="M27" s="2758"/>
      <c r="N27" s="2758"/>
      <c r="O27" s="2758"/>
      <c r="P27" s="2758"/>
      <c r="Q27" s="2758"/>
      <c r="R27" s="2758"/>
      <c r="S27" s="2758"/>
      <c r="T27" s="2758"/>
      <c r="U27" s="2759"/>
    </row>
    <row r="28" spans="1:21" ht="18" customHeight="1">
      <c r="A28" s="2747"/>
      <c r="B28" s="2395"/>
      <c r="C28" s="2748"/>
      <c r="D28" s="2751" t="s">
        <v>3013</v>
      </c>
      <c r="E28" s="2746"/>
      <c r="F28" s="389"/>
      <c r="G28" s="2754"/>
      <c r="H28" s="2754"/>
      <c r="I28" s="2754"/>
      <c r="J28" s="2754"/>
      <c r="K28" s="2754"/>
      <c r="L28" s="2754"/>
      <c r="M28" s="2754"/>
      <c r="N28" s="2754"/>
      <c r="O28" s="2754"/>
      <c r="P28" s="2754"/>
      <c r="Q28" s="2754"/>
      <c r="R28" s="2754"/>
      <c r="S28" s="2754"/>
      <c r="T28" s="2754"/>
      <c r="U28" s="2755"/>
    </row>
    <row r="29" spans="1:21" ht="18" customHeight="1">
      <c r="A29" s="2747"/>
      <c r="B29" s="2395"/>
      <c r="C29" s="2748"/>
      <c r="D29" s="2752"/>
      <c r="E29" s="2748"/>
      <c r="F29" s="391"/>
      <c r="G29" s="2756"/>
      <c r="H29" s="2756"/>
      <c r="I29" s="2756"/>
      <c r="J29" s="2756"/>
      <c r="K29" s="2756"/>
      <c r="L29" s="2756"/>
      <c r="M29" s="2756"/>
      <c r="N29" s="2756"/>
      <c r="O29" s="2756"/>
      <c r="P29" s="2756"/>
      <c r="Q29" s="2756"/>
      <c r="R29" s="2756"/>
      <c r="S29" s="2756"/>
      <c r="T29" s="2756"/>
      <c r="U29" s="2757"/>
    </row>
    <row r="30" spans="1:21" ht="18" customHeight="1">
      <c r="A30" s="2747"/>
      <c r="B30" s="2395"/>
      <c r="C30" s="2748"/>
      <c r="D30" s="2752"/>
      <c r="E30" s="2748"/>
      <c r="F30" s="391"/>
      <c r="G30" s="2756"/>
      <c r="H30" s="2756"/>
      <c r="I30" s="2756"/>
      <c r="J30" s="2756"/>
      <c r="K30" s="2756"/>
      <c r="L30" s="2756"/>
      <c r="M30" s="2756"/>
      <c r="N30" s="2756"/>
      <c r="O30" s="2756"/>
      <c r="P30" s="2756"/>
      <c r="Q30" s="2756"/>
      <c r="R30" s="2756"/>
      <c r="S30" s="2756"/>
      <c r="T30" s="2756"/>
      <c r="U30" s="2757"/>
    </row>
    <row r="31" spans="1:21" ht="18" customHeight="1">
      <c r="A31" s="2747"/>
      <c r="B31" s="2395"/>
      <c r="C31" s="2748"/>
      <c r="D31" s="2752"/>
      <c r="E31" s="2748"/>
      <c r="F31" s="391"/>
      <c r="G31" s="2756"/>
      <c r="H31" s="2756"/>
      <c r="I31" s="2756"/>
      <c r="J31" s="2756"/>
      <c r="K31" s="2756"/>
      <c r="L31" s="2756"/>
      <c r="M31" s="2756"/>
      <c r="N31" s="2756"/>
      <c r="O31" s="2756"/>
      <c r="P31" s="2756"/>
      <c r="Q31" s="2756"/>
      <c r="R31" s="2756"/>
      <c r="S31" s="2756"/>
      <c r="T31" s="2756"/>
      <c r="U31" s="2757"/>
    </row>
    <row r="32" spans="1:21" ht="18" customHeight="1">
      <c r="A32" s="2749"/>
      <c r="B32" s="2416"/>
      <c r="C32" s="2750"/>
      <c r="D32" s="2753"/>
      <c r="E32" s="2750"/>
      <c r="F32" s="392"/>
      <c r="G32" s="2758"/>
      <c r="H32" s="2758"/>
      <c r="I32" s="2758"/>
      <c r="J32" s="2758"/>
      <c r="K32" s="2758"/>
      <c r="L32" s="2758"/>
      <c r="M32" s="2758"/>
      <c r="N32" s="2758"/>
      <c r="O32" s="2758"/>
      <c r="P32" s="2758"/>
      <c r="Q32" s="2758"/>
      <c r="R32" s="2758"/>
      <c r="S32" s="2758"/>
      <c r="T32" s="2758"/>
      <c r="U32" s="2759"/>
    </row>
    <row r="33" spans="1:21" ht="18" customHeight="1">
      <c r="A33" s="2744" t="s">
        <v>3014</v>
      </c>
      <c r="B33" s="2745"/>
      <c r="C33" s="2745"/>
      <c r="D33" s="2745"/>
      <c r="E33" s="2746"/>
      <c r="F33" s="393"/>
      <c r="G33" s="2780"/>
      <c r="H33" s="2780"/>
      <c r="I33" s="395" t="s">
        <v>477</v>
      </c>
      <c r="J33" s="394"/>
      <c r="K33" s="395" t="s">
        <v>5</v>
      </c>
      <c r="L33" s="394"/>
      <c r="M33" s="395" t="s">
        <v>478</v>
      </c>
      <c r="N33" s="396"/>
      <c r="O33" s="396"/>
      <c r="P33" s="396"/>
      <c r="Q33" s="396"/>
      <c r="R33" s="395"/>
      <c r="S33" s="374"/>
      <c r="T33" s="374"/>
      <c r="U33" s="397"/>
    </row>
    <row r="34" spans="1:21" ht="18" customHeight="1">
      <c r="A34" s="2747"/>
      <c r="B34" s="2395"/>
      <c r="C34" s="2395"/>
      <c r="D34" s="2395"/>
      <c r="E34" s="2748"/>
      <c r="F34" s="398"/>
      <c r="G34" s="2763"/>
      <c r="H34" s="2763"/>
      <c r="I34" s="2763"/>
      <c r="J34" s="2763"/>
      <c r="K34" s="2763"/>
      <c r="L34" s="2763"/>
      <c r="M34" s="2763"/>
      <c r="N34" s="2763"/>
      <c r="O34" s="2763"/>
      <c r="P34" s="2763"/>
      <c r="Q34" s="2763"/>
      <c r="R34" s="2763"/>
      <c r="S34" s="2763"/>
      <c r="T34" s="2763"/>
      <c r="U34" s="2764"/>
    </row>
    <row r="35" spans="1:21" ht="18" customHeight="1">
      <c r="A35" s="2747"/>
      <c r="B35" s="2395"/>
      <c r="C35" s="2395"/>
      <c r="D35" s="2395"/>
      <c r="E35" s="2748"/>
      <c r="F35" s="399"/>
      <c r="G35" s="2765"/>
      <c r="H35" s="2765"/>
      <c r="I35" s="2765"/>
      <c r="J35" s="2765"/>
      <c r="K35" s="2765"/>
      <c r="L35" s="2765"/>
      <c r="M35" s="2765"/>
      <c r="N35" s="2765"/>
      <c r="O35" s="2765"/>
      <c r="P35" s="2765"/>
      <c r="Q35" s="2765"/>
      <c r="R35" s="2765"/>
      <c r="S35" s="2765"/>
      <c r="T35" s="2765"/>
      <c r="U35" s="2766"/>
    </row>
    <row r="36" spans="1:21" ht="18" customHeight="1">
      <c r="A36" s="2747"/>
      <c r="B36" s="2395"/>
      <c r="C36" s="2395"/>
      <c r="D36" s="2395"/>
      <c r="E36" s="2748"/>
      <c r="F36" s="399"/>
      <c r="G36" s="2765"/>
      <c r="H36" s="2765"/>
      <c r="I36" s="2765"/>
      <c r="J36" s="2765"/>
      <c r="K36" s="2765"/>
      <c r="L36" s="2765"/>
      <c r="M36" s="2765"/>
      <c r="N36" s="2765"/>
      <c r="O36" s="2765"/>
      <c r="P36" s="2765"/>
      <c r="Q36" s="2765"/>
      <c r="R36" s="2765"/>
      <c r="S36" s="2765"/>
      <c r="T36" s="2765"/>
      <c r="U36" s="2766"/>
    </row>
    <row r="37" spans="1:21" ht="18" customHeight="1">
      <c r="A37" s="2747"/>
      <c r="B37" s="2395"/>
      <c r="C37" s="2395"/>
      <c r="D37" s="2395"/>
      <c r="E37" s="2748"/>
      <c r="F37" s="399"/>
      <c r="G37" s="2765"/>
      <c r="H37" s="2765"/>
      <c r="I37" s="2765"/>
      <c r="J37" s="2765"/>
      <c r="K37" s="2765"/>
      <c r="L37" s="2765"/>
      <c r="M37" s="2765"/>
      <c r="N37" s="2765"/>
      <c r="O37" s="2765"/>
      <c r="P37" s="2765"/>
      <c r="Q37" s="2765"/>
      <c r="R37" s="2765"/>
      <c r="S37" s="2765"/>
      <c r="T37" s="2765"/>
      <c r="U37" s="2766"/>
    </row>
    <row r="38" spans="1:21" ht="18" customHeight="1" thickBot="1">
      <c r="A38" s="2760"/>
      <c r="B38" s="2761"/>
      <c r="C38" s="2761"/>
      <c r="D38" s="2761"/>
      <c r="E38" s="2762"/>
      <c r="F38" s="400"/>
      <c r="G38" s="2767"/>
      <c r="H38" s="2767"/>
      <c r="I38" s="2767"/>
      <c r="J38" s="2767"/>
      <c r="K38" s="2767"/>
      <c r="L38" s="2767"/>
      <c r="M38" s="2767"/>
      <c r="N38" s="2767"/>
      <c r="O38" s="2767"/>
      <c r="P38" s="2767"/>
      <c r="Q38" s="2767"/>
      <c r="R38" s="2767"/>
      <c r="S38" s="2767"/>
      <c r="T38" s="2767"/>
      <c r="U38" s="2768"/>
    </row>
    <row r="39" spans="1:21" ht="18" customHeight="1">
      <c r="A39" s="2769" t="s">
        <v>3015</v>
      </c>
      <c r="B39" s="2770"/>
      <c r="C39" s="2770"/>
      <c r="D39" s="2770"/>
      <c r="E39" s="2770"/>
      <c r="F39" s="2770"/>
      <c r="G39" s="2770"/>
      <c r="H39" s="2770"/>
      <c r="I39" s="2770"/>
      <c r="J39" s="2770"/>
      <c r="K39" s="2771"/>
      <c r="L39" s="2769" t="s">
        <v>3016</v>
      </c>
      <c r="M39" s="2770"/>
      <c r="N39" s="2770"/>
      <c r="O39" s="2770"/>
      <c r="P39" s="2770"/>
      <c r="Q39" s="2770"/>
      <c r="R39" s="2770"/>
      <c r="S39" s="2770"/>
      <c r="T39" s="2770"/>
      <c r="U39" s="2771"/>
    </row>
    <row r="40" spans="1:21" ht="18" customHeight="1">
      <c r="A40" s="2751"/>
      <c r="B40" s="2772"/>
      <c r="C40" s="2772"/>
      <c r="D40" s="2772"/>
      <c r="E40" s="2772"/>
      <c r="F40" s="2772"/>
      <c r="G40" s="2772"/>
      <c r="H40" s="2772"/>
      <c r="I40" s="2772"/>
      <c r="J40" s="2772"/>
      <c r="K40" s="2773"/>
      <c r="L40" s="2751"/>
      <c r="M40" s="2772"/>
      <c r="N40" s="2772"/>
      <c r="O40" s="2772"/>
      <c r="P40" s="2772"/>
      <c r="Q40" s="2772"/>
      <c r="R40" s="2772"/>
      <c r="S40" s="2772"/>
      <c r="T40" s="2772"/>
      <c r="U40" s="2773"/>
    </row>
    <row r="41" spans="1:21" ht="18" customHeight="1">
      <c r="A41" s="2774"/>
      <c r="B41" s="2775"/>
      <c r="C41" s="2775"/>
      <c r="D41" s="2775"/>
      <c r="E41" s="2775"/>
      <c r="F41" s="2775"/>
      <c r="G41" s="2775"/>
      <c r="H41" s="2775"/>
      <c r="I41" s="2775"/>
      <c r="J41" s="2775"/>
      <c r="K41" s="2776"/>
      <c r="L41" s="2774"/>
      <c r="M41" s="2775"/>
      <c r="N41" s="2775"/>
      <c r="O41" s="2775"/>
      <c r="P41" s="2775"/>
      <c r="Q41" s="2775"/>
      <c r="R41" s="2775"/>
      <c r="S41" s="2775"/>
      <c r="T41" s="2775"/>
      <c r="U41" s="2776"/>
    </row>
    <row r="42" spans="1:21" ht="18" customHeight="1">
      <c r="A42" s="2774"/>
      <c r="B42" s="2775"/>
      <c r="C42" s="2775"/>
      <c r="D42" s="2775"/>
      <c r="E42" s="2775"/>
      <c r="F42" s="2775"/>
      <c r="G42" s="2775"/>
      <c r="H42" s="2775"/>
      <c r="I42" s="2775"/>
      <c r="J42" s="2775"/>
      <c r="K42" s="2776"/>
      <c r="L42" s="2774"/>
      <c r="M42" s="2775"/>
      <c r="N42" s="2775"/>
      <c r="O42" s="2775"/>
      <c r="P42" s="2775"/>
      <c r="Q42" s="2775"/>
      <c r="R42" s="2775"/>
      <c r="S42" s="2775"/>
      <c r="T42" s="2775"/>
      <c r="U42" s="2776"/>
    </row>
    <row r="43" spans="1:21" ht="18" customHeight="1">
      <c r="A43" s="2774"/>
      <c r="B43" s="2775"/>
      <c r="C43" s="2775"/>
      <c r="D43" s="2775"/>
      <c r="E43" s="2775"/>
      <c r="F43" s="2775"/>
      <c r="G43" s="2775"/>
      <c r="H43" s="2775"/>
      <c r="I43" s="2775"/>
      <c r="J43" s="2775"/>
      <c r="K43" s="2776"/>
      <c r="L43" s="2774"/>
      <c r="M43" s="2775"/>
      <c r="N43" s="2775"/>
      <c r="O43" s="2775"/>
      <c r="P43" s="2775"/>
      <c r="Q43" s="2775"/>
      <c r="R43" s="2775"/>
      <c r="S43" s="2775"/>
      <c r="T43" s="2775"/>
      <c r="U43" s="2776"/>
    </row>
    <row r="44" spans="1:21" ht="18" customHeight="1">
      <c r="A44" s="2774"/>
      <c r="B44" s="2775"/>
      <c r="C44" s="2775"/>
      <c r="D44" s="2775"/>
      <c r="E44" s="2775"/>
      <c r="F44" s="2775"/>
      <c r="G44" s="2775"/>
      <c r="H44" s="2775"/>
      <c r="I44" s="2775"/>
      <c r="J44" s="2775"/>
      <c r="K44" s="2776"/>
      <c r="L44" s="2774"/>
      <c r="M44" s="2775"/>
      <c r="N44" s="2775"/>
      <c r="O44" s="2775"/>
      <c r="P44" s="2775"/>
      <c r="Q44" s="2775"/>
      <c r="R44" s="2775"/>
      <c r="S44" s="2775"/>
      <c r="T44" s="2775"/>
      <c r="U44" s="2776"/>
    </row>
    <row r="45" spans="1:21" ht="18" customHeight="1">
      <c r="A45" s="2777"/>
      <c r="B45" s="2778"/>
      <c r="C45" s="2778"/>
      <c r="D45" s="2778"/>
      <c r="E45" s="2778"/>
      <c r="F45" s="2778"/>
      <c r="G45" s="2778"/>
      <c r="H45" s="2778"/>
      <c r="I45" s="2778"/>
      <c r="J45" s="2778"/>
      <c r="K45" s="2779"/>
      <c r="L45" s="2777"/>
      <c r="M45" s="2778"/>
      <c r="N45" s="2778"/>
      <c r="O45" s="2778"/>
      <c r="P45" s="2778"/>
      <c r="Q45" s="2778"/>
      <c r="R45" s="2778"/>
      <c r="S45" s="2778"/>
      <c r="T45" s="2778"/>
      <c r="U45" s="2779"/>
    </row>
    <row r="46" spans="1:21" ht="13.5" customHeight="1">
      <c r="A46" s="368" t="s">
        <v>3017</v>
      </c>
      <c r="C46" s="377" t="s">
        <v>3018</v>
      </c>
    </row>
    <row r="47" spans="1:21" ht="13.5" customHeight="1">
      <c r="A47" s="376"/>
      <c r="C47" s="377" t="s">
        <v>3019</v>
      </c>
      <c r="D47" s="376"/>
      <c r="E47" s="376"/>
      <c r="F47" s="376"/>
      <c r="G47" s="376"/>
      <c r="H47" s="376"/>
      <c r="I47" s="376"/>
      <c r="J47" s="376"/>
      <c r="K47" s="376"/>
      <c r="L47" s="376"/>
      <c r="M47" s="376"/>
      <c r="N47" s="376"/>
      <c r="O47" s="376"/>
      <c r="P47" s="376"/>
      <c r="Q47" s="376"/>
      <c r="R47" s="376"/>
      <c r="S47" s="376"/>
    </row>
    <row r="48" spans="1:21" ht="13.5" customHeight="1">
      <c r="C48" s="377" t="s">
        <v>3020</v>
      </c>
      <c r="M48" s="377"/>
    </row>
    <row r="49" spans="3:3" ht="13.5" customHeight="1">
      <c r="C49" s="377" t="s">
        <v>3021</v>
      </c>
    </row>
    <row r="50" spans="3:3" ht="13.5" customHeight="1">
      <c r="C50" s="368" t="s">
        <v>3022</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6"/>
  <printOptions horizontalCentered="1" verticalCentered="1"/>
  <pageMargins left="0.94488188976377963" right="0.74803149606299213" top="0.39370078740157483" bottom="0.39370078740157483" header="0.51181102362204722" footer="0.51181102362204722"/>
  <pageSetup paperSize="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82" t="s">
        <v>3023</v>
      </c>
      <c r="B1" s="2782"/>
      <c r="C1" s="2782"/>
      <c r="D1" s="2782"/>
      <c r="E1" s="2782"/>
      <c r="F1" s="2782"/>
      <c r="G1" s="2782"/>
      <c r="H1" s="2782"/>
      <c r="I1" s="2782"/>
      <c r="J1" s="2782"/>
      <c r="K1" s="2782"/>
      <c r="L1" s="2782"/>
      <c r="M1" s="2782"/>
      <c r="N1" s="2782"/>
      <c r="O1" s="2782"/>
      <c r="P1" s="2782"/>
      <c r="Q1" s="2782"/>
      <c r="R1" s="2782"/>
      <c r="S1" s="2782"/>
      <c r="T1" s="2782"/>
      <c r="U1" s="2782"/>
      <c r="V1" s="2782"/>
      <c r="W1" s="2782"/>
      <c r="X1" s="755"/>
    </row>
    <row r="2" spans="1:24" ht="18" customHeight="1">
      <c r="B2" s="401"/>
      <c r="C2" s="401"/>
      <c r="D2" s="401"/>
      <c r="E2" s="401"/>
      <c r="F2" s="401"/>
      <c r="G2" s="401"/>
      <c r="H2" s="401"/>
      <c r="I2" s="401"/>
      <c r="J2" s="401"/>
      <c r="K2" s="401"/>
      <c r="L2" s="401"/>
      <c r="M2" s="401"/>
    </row>
    <row r="3" spans="1:24" ht="18" customHeight="1"/>
    <row r="4" spans="1:24" ht="18" customHeight="1">
      <c r="B4" s="13" t="s">
        <v>3024</v>
      </c>
    </row>
    <row r="5" spans="1:24" ht="18" customHeight="1">
      <c r="B5" s="13" t="s">
        <v>3025</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81" t="s">
        <v>0</v>
      </c>
      <c r="B8" s="2781"/>
      <c r="C8" s="2781"/>
      <c r="D8" s="2781"/>
      <c r="E8" s="2781"/>
      <c r="F8" s="2781"/>
      <c r="G8" s="2781"/>
      <c r="H8" s="2781"/>
      <c r="I8" s="2781"/>
      <c r="J8" s="2781"/>
      <c r="K8" s="2781"/>
      <c r="L8" s="2781"/>
      <c r="M8" s="2781"/>
      <c r="N8" s="2781"/>
      <c r="O8" s="2781"/>
      <c r="P8" s="2781"/>
      <c r="Q8" s="2781"/>
      <c r="R8" s="2781"/>
      <c r="S8" s="2781"/>
      <c r="T8" s="2781"/>
      <c r="U8" s="2781"/>
      <c r="V8" s="2781"/>
      <c r="W8" s="2781"/>
      <c r="X8" s="13"/>
    </row>
    <row r="9" spans="1:24" ht="18" customHeight="1">
      <c r="B9" s="13"/>
      <c r="C9" s="13"/>
      <c r="D9" s="13"/>
      <c r="E9" s="13"/>
      <c r="F9" s="13"/>
      <c r="G9" s="13"/>
      <c r="H9" s="13"/>
      <c r="I9" s="13"/>
      <c r="J9" s="13"/>
      <c r="K9" s="13"/>
      <c r="L9" s="13"/>
      <c r="M9" s="13"/>
    </row>
    <row r="10" spans="1:24" ht="21" customHeight="1">
      <c r="B10" s="402" t="s">
        <v>3026</v>
      </c>
      <c r="C10" s="403"/>
      <c r="D10" s="403"/>
      <c r="E10" s="403"/>
      <c r="F10" s="403"/>
      <c r="G10" s="403"/>
      <c r="H10" s="404" t="s">
        <v>6</v>
      </c>
      <c r="I10" s="2784" t="str">
        <f>cst_shinsei_ISSUE_NO</f>
        <v/>
      </c>
      <c r="J10" s="2784"/>
      <c r="K10" s="2784"/>
      <c r="L10" s="2784"/>
      <c r="M10" s="2784"/>
      <c r="N10" s="2784"/>
      <c r="O10" s="405" t="s">
        <v>7</v>
      </c>
      <c r="P10" s="405" t="s">
        <v>521</v>
      </c>
      <c r="Q10" s="741" t="str">
        <f>IF(cst_shinsei_ISSUE_DATE="","令和",cst_shinsei_ISSUE_DATE)</f>
        <v>令和</v>
      </c>
      <c r="R10" s="742" t="str">
        <f>cst_shinsei_ISSUE_DATE</f>
        <v/>
      </c>
      <c r="S10" s="406" t="s">
        <v>477</v>
      </c>
      <c r="T10" s="743" t="str">
        <f>cst_shinsei_ISSUE_DATE</f>
        <v/>
      </c>
      <c r="U10" s="406" t="s">
        <v>5</v>
      </c>
      <c r="V10" s="744" t="str">
        <f>cst_shinsei_ISSUE_DATE</f>
        <v/>
      </c>
      <c r="W10" s="407" t="s">
        <v>478</v>
      </c>
    </row>
    <row r="11" spans="1:24" ht="21" customHeight="1">
      <c r="B11" s="402" t="s">
        <v>3027</v>
      </c>
      <c r="C11" s="403"/>
      <c r="D11" s="403"/>
      <c r="E11" s="403"/>
      <c r="F11" s="403"/>
      <c r="G11" s="403"/>
      <c r="H11" s="2785" t="str">
        <f>cst_wskakunin_BUILD_NAME</f>
        <v>eigyouテスト</v>
      </c>
      <c r="I11" s="2786"/>
      <c r="J11" s="2786"/>
      <c r="K11" s="2786"/>
      <c r="L11" s="2786"/>
      <c r="M11" s="2786"/>
      <c r="N11" s="2786"/>
      <c r="O11" s="2786"/>
      <c r="P11" s="2786"/>
      <c r="Q11" s="2786"/>
      <c r="R11" s="2786"/>
      <c r="S11" s="2786"/>
      <c r="T11" s="2786"/>
      <c r="U11" s="2786"/>
      <c r="V11" s="2786"/>
      <c r="W11" s="2787"/>
    </row>
    <row r="12" spans="1:24" ht="18" customHeight="1">
      <c r="B12" s="408" t="s">
        <v>3028</v>
      </c>
      <c r="C12" s="409"/>
      <c r="D12" s="409"/>
      <c r="E12" s="409"/>
      <c r="F12" s="409"/>
      <c r="G12" s="409"/>
      <c r="H12" s="410"/>
      <c r="I12" s="411"/>
      <c r="J12" s="411"/>
      <c r="K12" s="411"/>
      <c r="L12" s="411"/>
      <c r="M12" s="411"/>
      <c r="N12" s="411"/>
      <c r="O12" s="411"/>
      <c r="P12" s="411"/>
      <c r="Q12" s="411"/>
      <c r="R12" s="411"/>
      <c r="S12" s="411"/>
      <c r="T12" s="411"/>
      <c r="U12" s="411"/>
      <c r="V12" s="411"/>
      <c r="W12" s="412"/>
    </row>
    <row r="13" spans="1:24" ht="18" customHeight="1">
      <c r="B13" s="413"/>
      <c r="C13" s="414"/>
      <c r="D13" s="414"/>
      <c r="E13" s="414"/>
      <c r="F13" s="414"/>
      <c r="G13" s="414"/>
      <c r="H13" s="415"/>
      <c r="I13" s="416"/>
      <c r="J13" s="416"/>
      <c r="K13" s="416"/>
      <c r="L13" s="416"/>
      <c r="M13" s="416"/>
      <c r="N13" s="416"/>
      <c r="O13" s="416"/>
      <c r="P13" s="416"/>
      <c r="Q13" s="416"/>
      <c r="R13" s="416"/>
      <c r="S13" s="416"/>
      <c r="T13" s="416"/>
      <c r="U13" s="416"/>
      <c r="V13" s="416"/>
      <c r="W13" s="417"/>
    </row>
    <row r="14" spans="1:24" ht="18" customHeight="1">
      <c r="B14" s="413"/>
      <c r="C14" s="414"/>
      <c r="D14" s="414"/>
      <c r="E14" s="414"/>
      <c r="F14" s="414"/>
      <c r="G14" s="414"/>
      <c r="H14" s="415"/>
      <c r="I14" s="416"/>
      <c r="J14" s="416"/>
      <c r="K14" s="416"/>
      <c r="L14" s="416"/>
      <c r="M14" s="416"/>
      <c r="N14" s="416"/>
      <c r="O14" s="416"/>
      <c r="P14" s="416"/>
      <c r="Q14" s="416"/>
      <c r="R14" s="416"/>
      <c r="S14" s="416"/>
      <c r="T14" s="416"/>
      <c r="U14" s="416"/>
      <c r="V14" s="416"/>
      <c r="W14" s="417"/>
    </row>
    <row r="15" spans="1:24" ht="18" customHeight="1">
      <c r="B15" s="413"/>
      <c r="C15" s="414"/>
      <c r="D15" s="414"/>
      <c r="E15" s="414"/>
      <c r="F15" s="414"/>
      <c r="G15" s="414"/>
      <c r="H15" s="415"/>
      <c r="I15" s="416"/>
      <c r="J15" s="416"/>
      <c r="K15" s="416"/>
      <c r="L15" s="416"/>
      <c r="M15" s="416"/>
      <c r="N15" s="416"/>
      <c r="O15" s="416"/>
      <c r="P15" s="416"/>
      <c r="Q15" s="416"/>
      <c r="R15" s="416"/>
      <c r="S15" s="416"/>
      <c r="T15" s="416"/>
      <c r="U15" s="416"/>
      <c r="V15" s="416"/>
      <c r="W15" s="417"/>
    </row>
    <row r="16" spans="1:24" ht="18" customHeight="1">
      <c r="B16" s="413"/>
      <c r="C16" s="414"/>
      <c r="D16" s="414"/>
      <c r="E16" s="414"/>
      <c r="F16" s="414"/>
      <c r="G16" s="414"/>
      <c r="H16" s="415"/>
      <c r="I16" s="416"/>
      <c r="J16" s="416"/>
      <c r="K16" s="416"/>
      <c r="L16" s="416"/>
      <c r="M16" s="416"/>
      <c r="N16" s="416"/>
      <c r="O16" s="416"/>
      <c r="P16" s="416"/>
      <c r="Q16" s="416"/>
      <c r="R16" s="416"/>
      <c r="S16" s="416"/>
      <c r="T16" s="416"/>
      <c r="U16" s="416"/>
      <c r="V16" s="416"/>
      <c r="W16" s="417"/>
    </row>
    <row r="17" spans="2:23" ht="18" customHeight="1">
      <c r="B17" s="413"/>
      <c r="C17" s="414"/>
      <c r="D17" s="414"/>
      <c r="E17" s="414"/>
      <c r="F17" s="414"/>
      <c r="G17" s="414"/>
      <c r="H17" s="415"/>
      <c r="I17" s="416"/>
      <c r="J17" s="416"/>
      <c r="K17" s="416"/>
      <c r="L17" s="416"/>
      <c r="M17" s="416"/>
      <c r="N17" s="416"/>
      <c r="O17" s="416"/>
      <c r="P17" s="416"/>
      <c r="Q17" s="416"/>
      <c r="R17" s="416"/>
      <c r="S17" s="416"/>
      <c r="T17" s="416"/>
      <c r="U17" s="416"/>
      <c r="V17" s="416"/>
      <c r="W17" s="417"/>
    </row>
    <row r="18" spans="2:23" ht="18" customHeight="1">
      <c r="B18" s="413"/>
      <c r="C18" s="414"/>
      <c r="D18" s="414"/>
      <c r="E18" s="414"/>
      <c r="F18" s="414"/>
      <c r="G18" s="414"/>
      <c r="H18" s="415"/>
      <c r="I18" s="416"/>
      <c r="J18" s="416"/>
      <c r="K18" s="416"/>
      <c r="L18" s="416"/>
      <c r="M18" s="416"/>
      <c r="N18" s="416"/>
      <c r="O18" s="416"/>
      <c r="P18" s="416"/>
      <c r="Q18" s="416"/>
      <c r="R18" s="416"/>
      <c r="S18" s="416"/>
      <c r="T18" s="416"/>
      <c r="U18" s="416"/>
      <c r="V18" s="416"/>
      <c r="W18" s="417"/>
    </row>
    <row r="19" spans="2:23" ht="18" customHeight="1">
      <c r="B19" s="413"/>
      <c r="C19" s="414"/>
      <c r="D19" s="414"/>
      <c r="E19" s="414"/>
      <c r="F19" s="414"/>
      <c r="G19" s="414"/>
      <c r="H19" s="415"/>
      <c r="I19" s="416"/>
      <c r="J19" s="416"/>
      <c r="K19" s="416"/>
      <c r="L19" s="416"/>
      <c r="M19" s="416"/>
      <c r="N19" s="416"/>
      <c r="O19" s="416"/>
      <c r="P19" s="416"/>
      <c r="Q19" s="416"/>
      <c r="R19" s="416"/>
      <c r="S19" s="416"/>
      <c r="T19" s="416"/>
      <c r="U19" s="416"/>
      <c r="V19" s="416"/>
      <c r="W19" s="417"/>
    </row>
    <row r="20" spans="2:23" ht="18" customHeight="1">
      <c r="B20" s="418"/>
      <c r="C20" s="419"/>
      <c r="D20" s="419"/>
      <c r="E20" s="419"/>
      <c r="F20" s="419"/>
      <c r="G20" s="419"/>
      <c r="H20" s="420"/>
      <c r="I20" s="421"/>
      <c r="J20" s="421"/>
      <c r="K20" s="421"/>
      <c r="L20" s="421"/>
      <c r="M20" s="421"/>
      <c r="N20" s="421"/>
      <c r="O20" s="421"/>
      <c r="P20" s="421"/>
      <c r="Q20" s="421"/>
      <c r="R20" s="421"/>
      <c r="S20" s="421"/>
      <c r="T20" s="421"/>
      <c r="U20" s="421"/>
      <c r="V20" s="421"/>
      <c r="W20" s="422"/>
    </row>
    <row r="21" spans="2:23" ht="18" customHeight="1">
      <c r="B21" s="413" t="s">
        <v>3029</v>
      </c>
      <c r="C21" s="414"/>
      <c r="D21" s="414"/>
      <c r="E21" s="414"/>
      <c r="F21" s="414"/>
      <c r="G21" s="414"/>
      <c r="H21" s="415"/>
      <c r="I21" s="416"/>
      <c r="J21" s="416"/>
      <c r="K21" s="416"/>
      <c r="L21" s="416"/>
      <c r="M21" s="416"/>
      <c r="N21" s="416"/>
      <c r="O21" s="416"/>
      <c r="P21" s="416"/>
      <c r="Q21" s="416"/>
      <c r="R21" s="416"/>
      <c r="S21" s="416"/>
      <c r="T21" s="416"/>
      <c r="U21" s="416"/>
      <c r="V21" s="416"/>
      <c r="W21" s="417"/>
    </row>
    <row r="22" spans="2:23" ht="18" customHeight="1">
      <c r="B22" s="413"/>
      <c r="C22" s="414"/>
      <c r="D22" s="414"/>
      <c r="E22" s="414"/>
      <c r="F22" s="414"/>
      <c r="G22" s="414"/>
      <c r="H22" s="415"/>
      <c r="I22" s="416"/>
      <c r="J22" s="416"/>
      <c r="K22" s="416"/>
      <c r="L22" s="416"/>
      <c r="M22" s="416"/>
      <c r="N22" s="416"/>
      <c r="O22" s="416"/>
      <c r="P22" s="416"/>
      <c r="Q22" s="416"/>
      <c r="R22" s="416"/>
      <c r="S22" s="416"/>
      <c r="T22" s="416"/>
      <c r="U22" s="416"/>
      <c r="V22" s="416"/>
      <c r="W22" s="417"/>
    </row>
    <row r="23" spans="2:23" ht="18" customHeight="1">
      <c r="B23" s="413"/>
      <c r="C23" s="414"/>
      <c r="D23" s="414"/>
      <c r="E23" s="414"/>
      <c r="F23" s="414"/>
      <c r="G23" s="414"/>
      <c r="H23" s="415"/>
      <c r="I23" s="416"/>
      <c r="J23" s="416"/>
      <c r="K23" s="416"/>
      <c r="L23" s="416"/>
      <c r="M23" s="416"/>
      <c r="N23" s="416"/>
      <c r="O23" s="416"/>
      <c r="P23" s="416"/>
      <c r="Q23" s="416"/>
      <c r="R23" s="416"/>
      <c r="S23" s="416"/>
      <c r="T23" s="416"/>
      <c r="U23" s="416"/>
      <c r="V23" s="416"/>
      <c r="W23" s="417"/>
    </row>
    <row r="24" spans="2:23" ht="18" customHeight="1">
      <c r="B24" s="413"/>
      <c r="C24" s="414"/>
      <c r="D24" s="414"/>
      <c r="E24" s="414"/>
      <c r="F24" s="414"/>
      <c r="G24" s="414"/>
      <c r="H24" s="415"/>
      <c r="I24" s="416"/>
      <c r="J24" s="416"/>
      <c r="K24" s="416"/>
      <c r="L24" s="416"/>
      <c r="M24" s="416"/>
      <c r="N24" s="416"/>
      <c r="O24" s="416"/>
      <c r="P24" s="416"/>
      <c r="Q24" s="416"/>
      <c r="R24" s="416"/>
      <c r="S24" s="416"/>
      <c r="T24" s="416"/>
      <c r="U24" s="416"/>
      <c r="V24" s="416"/>
      <c r="W24" s="417"/>
    </row>
    <row r="25" spans="2:23" ht="18" customHeight="1">
      <c r="B25" s="413"/>
      <c r="C25" s="414"/>
      <c r="D25" s="414"/>
      <c r="E25" s="414"/>
      <c r="F25" s="414"/>
      <c r="G25" s="414"/>
      <c r="H25" s="415"/>
      <c r="I25" s="416"/>
      <c r="J25" s="416"/>
      <c r="K25" s="416"/>
      <c r="L25" s="416"/>
      <c r="M25" s="416"/>
      <c r="N25" s="416"/>
      <c r="O25" s="416"/>
      <c r="P25" s="416"/>
      <c r="Q25" s="416"/>
      <c r="R25" s="416"/>
      <c r="S25" s="416"/>
      <c r="T25" s="416"/>
      <c r="U25" s="416"/>
      <c r="V25" s="416"/>
      <c r="W25" s="417"/>
    </row>
    <row r="26" spans="2:23" ht="18" customHeight="1">
      <c r="B26" s="413"/>
      <c r="C26" s="414"/>
      <c r="D26" s="414"/>
      <c r="E26" s="414"/>
      <c r="F26" s="414"/>
      <c r="G26" s="414"/>
      <c r="H26" s="415"/>
      <c r="I26" s="416"/>
      <c r="J26" s="416"/>
      <c r="K26" s="416"/>
      <c r="L26" s="416"/>
      <c r="M26" s="416"/>
      <c r="N26" s="416"/>
      <c r="O26" s="416"/>
      <c r="P26" s="416"/>
      <c r="Q26" s="416"/>
      <c r="R26" s="416"/>
      <c r="S26" s="416"/>
      <c r="T26" s="416"/>
      <c r="U26" s="416"/>
      <c r="V26" s="416"/>
      <c r="W26" s="417"/>
    </row>
    <row r="27" spans="2:23" ht="18" customHeight="1">
      <c r="B27" s="413"/>
      <c r="C27" s="414"/>
      <c r="D27" s="414"/>
      <c r="E27" s="414"/>
      <c r="F27" s="414"/>
      <c r="G27" s="414"/>
      <c r="H27" s="415"/>
      <c r="I27" s="416"/>
      <c r="J27" s="416"/>
      <c r="K27" s="416"/>
      <c r="L27" s="416"/>
      <c r="M27" s="416"/>
      <c r="N27" s="416"/>
      <c r="O27" s="416"/>
      <c r="P27" s="416"/>
      <c r="Q27" s="416"/>
      <c r="R27" s="416"/>
      <c r="S27" s="416"/>
      <c r="T27" s="416"/>
      <c r="U27" s="416"/>
      <c r="V27" s="416"/>
      <c r="W27" s="417"/>
    </row>
    <row r="28" spans="2:23" ht="18" customHeight="1">
      <c r="B28" s="413"/>
      <c r="C28" s="414"/>
      <c r="D28" s="414"/>
      <c r="E28" s="414"/>
      <c r="F28" s="414"/>
      <c r="G28" s="414"/>
      <c r="H28" s="415"/>
      <c r="I28" s="416"/>
      <c r="J28" s="416"/>
      <c r="K28" s="416"/>
      <c r="L28" s="416"/>
      <c r="M28" s="416"/>
      <c r="N28" s="416"/>
      <c r="O28" s="416"/>
      <c r="P28" s="416"/>
      <c r="Q28" s="416"/>
      <c r="R28" s="416"/>
      <c r="S28" s="416"/>
      <c r="T28" s="416"/>
      <c r="U28" s="416"/>
      <c r="V28" s="416"/>
      <c r="W28" s="417"/>
    </row>
    <row r="29" spans="2:23" ht="18" customHeight="1">
      <c r="B29" s="418"/>
      <c r="C29" s="419"/>
      <c r="D29" s="419"/>
      <c r="E29" s="419"/>
      <c r="F29" s="419"/>
      <c r="G29" s="419"/>
      <c r="H29" s="420"/>
      <c r="I29" s="421"/>
      <c r="J29" s="421"/>
      <c r="K29" s="421"/>
      <c r="L29" s="421"/>
      <c r="M29" s="421"/>
      <c r="N29" s="421"/>
      <c r="O29" s="421"/>
      <c r="P29" s="421"/>
      <c r="Q29" s="421"/>
      <c r="R29" s="421"/>
      <c r="S29" s="421"/>
      <c r="T29" s="421"/>
      <c r="U29" s="421"/>
      <c r="V29" s="421"/>
      <c r="W29" s="422"/>
    </row>
    <row r="30" spans="2:23" ht="18" customHeight="1">
      <c r="B30" s="2788" t="s">
        <v>3030</v>
      </c>
      <c r="C30" s="2788"/>
      <c r="D30" s="423" t="s">
        <v>3031</v>
      </c>
      <c r="E30" s="13"/>
      <c r="F30" s="13"/>
      <c r="G30" s="13"/>
      <c r="H30" s="13"/>
      <c r="I30" s="13"/>
      <c r="J30" s="13"/>
      <c r="K30" s="13"/>
      <c r="L30" s="13"/>
      <c r="M30" s="13"/>
    </row>
    <row r="31" spans="2:23" ht="18" customHeight="1">
      <c r="B31" s="13"/>
      <c r="D31" s="423" t="s">
        <v>3032</v>
      </c>
      <c r="E31" s="13"/>
      <c r="F31" s="13"/>
      <c r="G31" s="13"/>
      <c r="H31" s="13"/>
      <c r="I31" s="13"/>
      <c r="J31" s="13"/>
      <c r="K31" s="13"/>
      <c r="L31" s="13"/>
      <c r="M31" s="13"/>
    </row>
    <row r="32" spans="2:23" ht="18" customHeight="1">
      <c r="B32" s="13"/>
      <c r="D32" s="423" t="s">
        <v>3033</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424" t="s">
        <v>3034</v>
      </c>
      <c r="C34" s="13"/>
      <c r="D34" s="13"/>
      <c r="E34" s="13"/>
      <c r="F34" s="13"/>
      <c r="G34" s="13"/>
      <c r="H34" s="13"/>
      <c r="I34" s="13"/>
      <c r="J34" s="13"/>
      <c r="K34" s="13"/>
      <c r="L34" s="13"/>
      <c r="M34" s="13"/>
    </row>
    <row r="35" spans="2:23" ht="19.5" customHeight="1">
      <c r="B35" s="408" t="s">
        <v>3035</v>
      </c>
      <c r="C35" s="409"/>
      <c r="D35" s="409"/>
      <c r="E35" s="409"/>
      <c r="F35" s="409"/>
      <c r="G35" s="409"/>
      <c r="H35" s="409"/>
      <c r="I35" s="409"/>
      <c r="J35" s="409"/>
      <c r="K35" s="409"/>
      <c r="L35" s="425"/>
      <c r="M35" s="408" t="s">
        <v>3036</v>
      </c>
      <c r="N35" s="409"/>
      <c r="O35" s="409"/>
      <c r="P35" s="409"/>
      <c r="Q35" s="426"/>
      <c r="R35" s="427" t="s">
        <v>139</v>
      </c>
      <c r="S35" s="409" t="s">
        <v>3037</v>
      </c>
      <c r="T35" s="426"/>
      <c r="U35" s="427" t="s">
        <v>139</v>
      </c>
      <c r="V35" s="409" t="s">
        <v>243</v>
      </c>
      <c r="W35" s="425"/>
    </row>
    <row r="36" spans="2:23" ht="19.5" customHeight="1">
      <c r="B36" s="413"/>
      <c r="C36" s="414"/>
      <c r="D36" s="414"/>
      <c r="E36" s="414"/>
      <c r="F36" s="414"/>
      <c r="G36" s="414"/>
      <c r="H36" s="414"/>
      <c r="I36" s="414"/>
      <c r="J36" s="414"/>
      <c r="K36" s="414"/>
      <c r="L36" s="428"/>
      <c r="M36" s="418"/>
      <c r="N36" s="419"/>
      <c r="O36" s="419"/>
      <c r="P36" s="419"/>
      <c r="Q36" s="429" t="s">
        <v>523</v>
      </c>
      <c r="R36" s="419"/>
      <c r="S36" s="419"/>
      <c r="T36" s="419"/>
      <c r="U36" s="419"/>
      <c r="V36" s="419"/>
      <c r="W36" s="430"/>
    </row>
    <row r="37" spans="2:23" ht="19.5" customHeight="1">
      <c r="B37" s="413"/>
      <c r="C37" s="414"/>
      <c r="D37" s="414"/>
      <c r="E37" s="414"/>
      <c r="F37" s="414"/>
      <c r="G37" s="414"/>
      <c r="H37" s="414"/>
      <c r="I37" s="414"/>
      <c r="J37" s="414"/>
      <c r="K37" s="414"/>
      <c r="L37" s="428"/>
      <c r="M37" s="408" t="s">
        <v>3038</v>
      </c>
      <c r="N37" s="409"/>
      <c r="O37" s="409"/>
      <c r="P37" s="409"/>
      <c r="Q37" s="409"/>
      <c r="R37" s="427" t="s">
        <v>139</v>
      </c>
      <c r="S37" s="409" t="s">
        <v>3037</v>
      </c>
      <c r="T37" s="426"/>
      <c r="U37" s="427" t="s">
        <v>139</v>
      </c>
      <c r="V37" s="409" t="s">
        <v>243</v>
      </c>
      <c r="W37" s="425"/>
    </row>
    <row r="38" spans="2:23" ht="19.5" customHeight="1">
      <c r="B38" s="413"/>
      <c r="C38" s="414"/>
      <c r="D38" s="414"/>
      <c r="E38" s="414"/>
      <c r="F38" s="414"/>
      <c r="G38" s="414"/>
      <c r="H38" s="414"/>
      <c r="I38" s="414"/>
      <c r="J38" s="414"/>
      <c r="K38" s="414"/>
      <c r="L38" s="428"/>
      <c r="M38" s="431" t="s">
        <v>3039</v>
      </c>
      <c r="N38" s="414"/>
      <c r="O38" s="414"/>
      <c r="P38" s="414"/>
      <c r="Q38" s="2783"/>
      <c r="R38" s="2783"/>
      <c r="S38" s="432" t="s">
        <v>114</v>
      </c>
      <c r="T38" s="432" t="s">
        <v>523</v>
      </c>
      <c r="U38" s="2783"/>
      <c r="V38" s="2783"/>
      <c r="W38" s="433" t="s">
        <v>114</v>
      </c>
    </row>
    <row r="39" spans="2:23" ht="19.5" customHeight="1">
      <c r="B39" s="413"/>
      <c r="C39" s="414"/>
      <c r="D39" s="414"/>
      <c r="E39" s="414"/>
      <c r="F39" s="414"/>
      <c r="G39" s="414"/>
      <c r="H39" s="414"/>
      <c r="I39" s="414"/>
      <c r="J39" s="414"/>
      <c r="K39" s="414"/>
      <c r="L39" s="428"/>
      <c r="M39" s="431" t="s">
        <v>3040</v>
      </c>
      <c r="N39" s="414"/>
      <c r="O39" s="414"/>
      <c r="P39" s="414"/>
      <c r="Q39" s="2783"/>
      <c r="R39" s="2783"/>
      <c r="S39" s="432" t="s">
        <v>114</v>
      </c>
      <c r="T39" s="432" t="s">
        <v>523</v>
      </c>
      <c r="U39" s="2783"/>
      <c r="V39" s="2783"/>
      <c r="W39" s="433" t="s">
        <v>114</v>
      </c>
    </row>
    <row r="40" spans="2:23" ht="19.5" customHeight="1">
      <c r="B40" s="413"/>
      <c r="C40" s="414"/>
      <c r="D40" s="414"/>
      <c r="E40" s="414"/>
      <c r="F40" s="414"/>
      <c r="G40" s="414"/>
      <c r="H40" s="414"/>
      <c r="I40" s="414"/>
      <c r="J40" s="414"/>
      <c r="K40" s="414"/>
      <c r="L40" s="428"/>
      <c r="M40" s="434" t="s">
        <v>3041</v>
      </c>
      <c r="N40" s="419"/>
      <c r="O40" s="419"/>
      <c r="P40" s="419"/>
      <c r="Q40" s="2789"/>
      <c r="R40" s="2789"/>
      <c r="S40" s="429" t="s">
        <v>114</v>
      </c>
      <c r="T40" s="429" t="s">
        <v>523</v>
      </c>
      <c r="U40" s="2789"/>
      <c r="V40" s="2789"/>
      <c r="W40" s="435" t="s">
        <v>114</v>
      </c>
    </row>
    <row r="41" spans="2:23" ht="19.5" customHeight="1">
      <c r="B41" s="413"/>
      <c r="C41" s="414"/>
      <c r="D41" s="414"/>
      <c r="E41" s="414"/>
      <c r="F41" s="414"/>
      <c r="G41" s="414"/>
      <c r="H41" s="414"/>
      <c r="I41" s="414"/>
      <c r="J41" s="414"/>
      <c r="K41" s="414"/>
      <c r="L41" s="428"/>
      <c r="M41" s="413" t="s">
        <v>3042</v>
      </c>
      <c r="N41" s="414"/>
      <c r="O41" s="414"/>
      <c r="P41" s="414"/>
      <c r="Q41" s="414"/>
      <c r="R41" s="427" t="s">
        <v>139</v>
      </c>
      <c r="S41" s="409" t="s">
        <v>3037</v>
      </c>
      <c r="T41" s="426"/>
      <c r="U41" s="427" t="s">
        <v>139</v>
      </c>
      <c r="V41" s="409" t="s">
        <v>243</v>
      </c>
      <c r="W41" s="428"/>
    </row>
    <row r="42" spans="2:23" ht="19.5" customHeight="1">
      <c r="B42" s="413"/>
      <c r="C42" s="414"/>
      <c r="D42" s="414"/>
      <c r="E42" s="414"/>
      <c r="F42" s="414"/>
      <c r="G42" s="414"/>
      <c r="H42" s="414"/>
      <c r="I42" s="414"/>
      <c r="J42" s="414"/>
      <c r="K42" s="414"/>
      <c r="L42" s="428"/>
      <c r="M42" s="418"/>
      <c r="N42" s="419"/>
      <c r="O42" s="419"/>
      <c r="P42" s="429" t="s">
        <v>3043</v>
      </c>
      <c r="Q42" s="429" t="s">
        <v>523</v>
      </c>
      <c r="R42" s="2789"/>
      <c r="S42" s="2789"/>
      <c r="T42" s="429" t="s">
        <v>3043</v>
      </c>
      <c r="U42" s="419"/>
      <c r="V42" s="419"/>
      <c r="W42" s="430"/>
    </row>
    <row r="43" spans="2:23" ht="19.5" customHeight="1">
      <c r="B43" s="413"/>
      <c r="C43" s="414"/>
      <c r="D43" s="414"/>
      <c r="E43" s="414"/>
      <c r="F43" s="414"/>
      <c r="G43" s="414"/>
      <c r="H43" s="414"/>
      <c r="I43" s="414"/>
      <c r="J43" s="414"/>
      <c r="K43" s="414"/>
      <c r="L43" s="428"/>
      <c r="M43" s="414" t="s">
        <v>8</v>
      </c>
      <c r="N43" s="414"/>
      <c r="O43" s="414"/>
      <c r="P43" s="414"/>
      <c r="Q43" s="414"/>
      <c r="R43" s="427" t="s">
        <v>139</v>
      </c>
      <c r="S43" s="409" t="s">
        <v>3037</v>
      </c>
      <c r="T43" s="426"/>
      <c r="U43" s="427" t="s">
        <v>139</v>
      </c>
      <c r="V43" s="409" t="s">
        <v>243</v>
      </c>
      <c r="W43" s="428"/>
    </row>
    <row r="44" spans="2:23" ht="19.5" customHeight="1">
      <c r="B44" s="418"/>
      <c r="C44" s="419"/>
      <c r="D44" s="419"/>
      <c r="E44" s="419"/>
      <c r="F44" s="419"/>
      <c r="G44" s="419"/>
      <c r="H44" s="419"/>
      <c r="I44" s="419"/>
      <c r="J44" s="419"/>
      <c r="K44" s="419"/>
      <c r="L44" s="430"/>
      <c r="M44" s="418"/>
      <c r="N44" s="419"/>
      <c r="O44" s="419"/>
      <c r="P44" s="419"/>
      <c r="Q44" s="429" t="s">
        <v>523</v>
      </c>
      <c r="R44" s="419"/>
      <c r="S44" s="419"/>
      <c r="T44" s="419"/>
      <c r="U44" s="419"/>
      <c r="V44" s="419"/>
      <c r="W44" s="430"/>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6"/>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68" customWidth="1"/>
    <col min="2" max="21" width="4.125" style="368" customWidth="1"/>
    <col min="22" max="22" width="9" style="368" customWidth="1"/>
    <col min="23" max="16384" width="9" style="368"/>
  </cols>
  <sheetData>
    <row r="1" spans="1:21" ht="21" customHeight="1">
      <c r="A1" s="368" t="s">
        <v>4536</v>
      </c>
    </row>
    <row r="2" spans="1:21" ht="27.75" customHeight="1">
      <c r="A2" s="2793" t="s">
        <v>3044</v>
      </c>
      <c r="B2" s="2794"/>
      <c r="C2" s="2794"/>
      <c r="D2" s="2794"/>
      <c r="E2" s="2795"/>
      <c r="F2" s="2795"/>
      <c r="G2" s="2795"/>
      <c r="H2" s="2795"/>
      <c r="I2" s="2795"/>
      <c r="J2" s="2795"/>
      <c r="K2" s="2795"/>
      <c r="L2" s="2795"/>
      <c r="M2" s="2795"/>
      <c r="N2" s="2795"/>
      <c r="O2" s="2795"/>
      <c r="P2" s="2795"/>
      <c r="Q2" s="2795"/>
      <c r="R2" s="2795"/>
      <c r="S2" s="2795"/>
      <c r="T2" s="2795"/>
      <c r="U2" s="2796"/>
    </row>
    <row r="3" spans="1:21" ht="18" customHeight="1">
      <c r="A3" s="436"/>
      <c r="B3" s="437"/>
      <c r="C3" s="437"/>
      <c r="D3" s="437"/>
      <c r="E3" s="438"/>
      <c r="F3" s="438"/>
      <c r="G3" s="438"/>
      <c r="H3" s="438"/>
      <c r="I3" s="438"/>
      <c r="J3" s="438"/>
      <c r="K3" s="438"/>
      <c r="L3" s="438"/>
      <c r="M3" s="438"/>
      <c r="N3" s="438"/>
      <c r="O3" s="438"/>
      <c r="P3" s="438"/>
      <c r="Q3" s="438"/>
      <c r="R3" s="438"/>
      <c r="S3" s="438"/>
      <c r="T3" s="438"/>
      <c r="U3" s="439"/>
    </row>
    <row r="4" spans="1:21" ht="18" customHeight="1">
      <c r="A4" s="391"/>
      <c r="O4" s="2798"/>
      <c r="P4" s="2798"/>
      <c r="Q4" s="376" t="s">
        <v>477</v>
      </c>
      <c r="R4" s="440"/>
      <c r="S4" s="376" t="s">
        <v>5</v>
      </c>
      <c r="T4" s="440"/>
      <c r="U4" s="441" t="s">
        <v>478</v>
      </c>
    </row>
    <row r="5" spans="1:21" ht="18" customHeight="1">
      <c r="A5" s="391"/>
      <c r="B5" s="368" t="s">
        <v>3003</v>
      </c>
      <c r="U5" s="442"/>
    </row>
    <row r="6" spans="1:21" ht="18" customHeight="1">
      <c r="A6" s="391"/>
      <c r="B6" s="368" t="s">
        <v>3045</v>
      </c>
      <c r="U6" s="442"/>
    </row>
    <row r="7" spans="1:21" ht="18" customHeight="1">
      <c r="A7" s="391"/>
      <c r="U7" s="442"/>
    </row>
    <row r="8" spans="1:21" ht="18" customHeight="1">
      <c r="A8" s="391" t="s">
        <v>3046</v>
      </c>
      <c r="U8" s="442"/>
    </row>
    <row r="9" spans="1:21" ht="18" customHeight="1">
      <c r="A9" s="391" t="s">
        <v>4537</v>
      </c>
      <c r="U9" s="442"/>
    </row>
    <row r="10" spans="1:21" ht="18" customHeight="1">
      <c r="A10" s="391"/>
      <c r="U10" s="442"/>
    </row>
    <row r="11" spans="1:21" ht="18" customHeight="1">
      <c r="A11" s="391"/>
      <c r="J11" s="369" t="s">
        <v>3047</v>
      </c>
      <c r="K11" s="2395" t="s">
        <v>3048</v>
      </c>
      <c r="L11" s="2395"/>
      <c r="M11" s="2765"/>
      <c r="N11" s="2765"/>
      <c r="O11" s="2765"/>
      <c r="P11" s="2765"/>
      <c r="Q11" s="2765"/>
      <c r="R11" s="2765"/>
      <c r="S11" s="2765"/>
      <c r="T11" s="2765"/>
      <c r="U11" s="2797"/>
    </row>
    <row r="12" spans="1:21" ht="18" customHeight="1">
      <c r="A12" s="391"/>
      <c r="K12" s="2395" t="s">
        <v>3049</v>
      </c>
      <c r="L12" s="2395"/>
      <c r="M12" s="2765"/>
      <c r="N12" s="2765"/>
      <c r="O12" s="2765"/>
      <c r="P12" s="2765"/>
      <c r="Q12" s="2765"/>
      <c r="R12" s="2765"/>
      <c r="S12" s="2765"/>
      <c r="T12" s="2765"/>
      <c r="U12" s="442"/>
    </row>
    <row r="13" spans="1:21" ht="18" customHeight="1">
      <c r="A13" s="391"/>
      <c r="K13" s="2395" t="s">
        <v>20</v>
      </c>
      <c r="L13" s="2395"/>
      <c r="M13" s="2790"/>
      <c r="N13" s="2790"/>
      <c r="O13" s="2790"/>
      <c r="P13" s="2790"/>
      <c r="Q13" s="2790"/>
      <c r="R13" s="2790"/>
      <c r="S13" s="2790"/>
      <c r="T13" s="2790"/>
      <c r="U13" s="442"/>
    </row>
    <row r="14" spans="1:21" ht="18" customHeight="1">
      <c r="A14" s="391"/>
      <c r="U14" s="442"/>
    </row>
    <row r="15" spans="1:21" ht="18" customHeight="1">
      <c r="A15" s="391"/>
      <c r="J15" s="369" t="s">
        <v>3050</v>
      </c>
      <c r="K15" s="2395" t="s">
        <v>3048</v>
      </c>
      <c r="L15" s="2395"/>
      <c r="M15" s="2725" t="str">
        <f>cst_wskakunin_owner1__address</f>
        <v/>
      </c>
      <c r="N15" s="2725"/>
      <c r="O15" s="2725"/>
      <c r="P15" s="2725"/>
      <c r="Q15" s="2725"/>
      <c r="R15" s="2725"/>
      <c r="S15" s="2725"/>
      <c r="T15" s="2725"/>
      <c r="U15" s="2791"/>
    </row>
    <row r="16" spans="1:21" ht="18" customHeight="1">
      <c r="A16" s="391"/>
      <c r="K16" s="2395" t="s">
        <v>3049</v>
      </c>
      <c r="L16" s="2395"/>
      <c r="M16" s="2792" t="str">
        <f>cst_wskakunin_owner1__space3</f>
        <v/>
      </c>
      <c r="N16" s="2792"/>
      <c r="O16" s="2792"/>
      <c r="P16" s="2792"/>
      <c r="Q16" s="2792"/>
      <c r="R16" s="2792"/>
      <c r="S16" s="2792"/>
      <c r="T16" s="2792"/>
      <c r="U16" s="442"/>
    </row>
    <row r="17" spans="1:21" ht="18" customHeight="1">
      <c r="A17" s="391"/>
      <c r="K17" s="2395"/>
      <c r="L17" s="2395"/>
      <c r="M17" s="2792"/>
      <c r="N17" s="2792"/>
      <c r="O17" s="2792"/>
      <c r="P17" s="2792"/>
      <c r="Q17" s="2792"/>
      <c r="R17" s="2792"/>
      <c r="S17" s="2792"/>
      <c r="T17" s="2792"/>
      <c r="U17" s="442"/>
    </row>
    <row r="18" spans="1:21" ht="13.5" customHeight="1">
      <c r="A18" s="390"/>
      <c r="B18" s="370"/>
      <c r="C18" s="370"/>
      <c r="D18" s="370"/>
      <c r="E18" s="370"/>
      <c r="F18" s="370"/>
      <c r="G18" s="370"/>
      <c r="H18" s="370"/>
      <c r="I18" s="370"/>
      <c r="J18" s="370"/>
      <c r="K18" s="370"/>
      <c r="L18" s="370"/>
      <c r="M18" s="370"/>
      <c r="N18" s="370"/>
      <c r="O18" s="370"/>
      <c r="P18" s="370"/>
      <c r="Q18" s="370"/>
      <c r="R18" s="370"/>
      <c r="S18" s="370"/>
      <c r="T18" s="370"/>
      <c r="U18" s="443"/>
    </row>
    <row r="19" spans="1:21" ht="18" customHeight="1">
      <c r="A19" s="2799" t="s">
        <v>26</v>
      </c>
      <c r="B19" s="2738"/>
      <c r="C19" s="2738"/>
      <c r="D19" s="2738"/>
      <c r="E19" s="2738"/>
      <c r="F19" s="2739"/>
      <c r="G19" s="2801" t="s">
        <v>6</v>
      </c>
      <c r="H19" s="2802" t="str">
        <f>cst_shinsei_ISSUE_NO</f>
        <v/>
      </c>
      <c r="I19" s="2802"/>
      <c r="J19" s="2802"/>
      <c r="K19" s="2802"/>
      <c r="L19" s="2802"/>
      <c r="M19" s="2802"/>
      <c r="N19" s="2745" t="s">
        <v>7</v>
      </c>
      <c r="O19" s="444"/>
      <c r="P19" s="444"/>
      <c r="Q19" s="444"/>
      <c r="R19" s="444"/>
      <c r="S19" s="444"/>
      <c r="T19" s="444"/>
      <c r="U19" s="445"/>
    </row>
    <row r="20" spans="1:21" ht="18" customHeight="1">
      <c r="A20" s="2800"/>
      <c r="B20" s="2732"/>
      <c r="C20" s="2732"/>
      <c r="D20" s="2732"/>
      <c r="E20" s="2732"/>
      <c r="F20" s="2733"/>
      <c r="G20" s="2753"/>
      <c r="H20" s="2734"/>
      <c r="I20" s="2734"/>
      <c r="J20" s="2734"/>
      <c r="K20" s="2734"/>
      <c r="L20" s="2734"/>
      <c r="M20" s="2734"/>
      <c r="N20" s="2416"/>
      <c r="O20" s="446"/>
      <c r="P20" s="446"/>
      <c r="Q20" s="446"/>
      <c r="R20" s="446"/>
      <c r="S20" s="446"/>
      <c r="T20" s="446"/>
      <c r="U20" s="447"/>
    </row>
    <row r="21" spans="1:21" ht="18" customHeight="1">
      <c r="A21" s="2799" t="s">
        <v>27</v>
      </c>
      <c r="B21" s="2738"/>
      <c r="C21" s="2738"/>
      <c r="D21" s="2738"/>
      <c r="E21" s="2738"/>
      <c r="F21" s="2739"/>
      <c r="G21" s="2809" t="str">
        <f>IF(cst_shinsei_ISSUE_DATE="","令和",cst_shinsei_ISSUE_DATE)</f>
        <v>令和</v>
      </c>
      <c r="H21" s="2811" t="str">
        <f>cst_shinsei_ISSUE_DATE</f>
        <v/>
      </c>
      <c r="I21" s="2805" t="s">
        <v>477</v>
      </c>
      <c r="J21" s="2807" t="str">
        <f>cst_shinsei_ISSUE_DATE</f>
        <v/>
      </c>
      <c r="K21" s="2805" t="s">
        <v>5</v>
      </c>
      <c r="L21" s="2803" t="str">
        <f>cst_shinsei_ISSUE_DATE</f>
        <v/>
      </c>
      <c r="M21" s="2805" t="s">
        <v>478</v>
      </c>
      <c r="N21" s="448"/>
      <c r="O21" s="448"/>
      <c r="P21" s="448"/>
      <c r="Q21" s="448"/>
      <c r="R21" s="448"/>
      <c r="S21" s="448"/>
      <c r="T21" s="448"/>
      <c r="U21" s="449"/>
    </row>
    <row r="22" spans="1:21" ht="18" customHeight="1">
      <c r="A22" s="2800"/>
      <c r="B22" s="2732"/>
      <c r="C22" s="2732"/>
      <c r="D22" s="2732"/>
      <c r="E22" s="2732"/>
      <c r="F22" s="2733"/>
      <c r="G22" s="2810"/>
      <c r="H22" s="2812"/>
      <c r="I22" s="2806"/>
      <c r="J22" s="2808"/>
      <c r="K22" s="2806"/>
      <c r="L22" s="2804"/>
      <c r="M22" s="2806"/>
      <c r="N22" s="450"/>
      <c r="O22" s="450"/>
      <c r="P22" s="450"/>
      <c r="Q22" s="450"/>
      <c r="R22" s="450"/>
      <c r="S22" s="450"/>
      <c r="T22" s="450"/>
      <c r="U22" s="451"/>
    </row>
    <row r="23" spans="1:21" ht="18" customHeight="1">
      <c r="A23" s="2799" t="s">
        <v>3051</v>
      </c>
      <c r="B23" s="2738"/>
      <c r="C23" s="2738"/>
      <c r="D23" s="2738"/>
      <c r="E23" s="2738"/>
      <c r="F23" s="2739"/>
      <c r="G23" s="2822" t="str">
        <f>cst_wskakunin_BUILD__address</f>
        <v>埼玉県さいたま市浦和区仲町</v>
      </c>
      <c r="H23" s="2823"/>
      <c r="I23" s="2823"/>
      <c r="J23" s="2823"/>
      <c r="K23" s="2823"/>
      <c r="L23" s="2823"/>
      <c r="M23" s="2823"/>
      <c r="N23" s="2823"/>
      <c r="O23" s="2823"/>
      <c r="P23" s="2823"/>
      <c r="Q23" s="2823"/>
      <c r="R23" s="2823"/>
      <c r="S23" s="2823"/>
      <c r="T23" s="2823"/>
      <c r="U23" s="2824"/>
    </row>
    <row r="24" spans="1:21" ht="18" customHeight="1">
      <c r="A24" s="2800"/>
      <c r="B24" s="2732"/>
      <c r="C24" s="2732"/>
      <c r="D24" s="2732"/>
      <c r="E24" s="2732"/>
      <c r="F24" s="2733"/>
      <c r="G24" s="2825"/>
      <c r="H24" s="2826"/>
      <c r="I24" s="2826"/>
      <c r="J24" s="2826"/>
      <c r="K24" s="2826"/>
      <c r="L24" s="2826"/>
      <c r="M24" s="2826"/>
      <c r="N24" s="2826"/>
      <c r="O24" s="2826"/>
      <c r="P24" s="2826"/>
      <c r="Q24" s="2826"/>
      <c r="R24" s="2826"/>
      <c r="S24" s="2826"/>
      <c r="T24" s="2826"/>
      <c r="U24" s="2827"/>
    </row>
    <row r="25" spans="1:21" ht="18" customHeight="1">
      <c r="A25" s="2799" t="s">
        <v>137</v>
      </c>
      <c r="B25" s="2738"/>
      <c r="C25" s="2738"/>
      <c r="D25" s="2738"/>
      <c r="E25" s="2738"/>
      <c r="F25" s="2739"/>
      <c r="G25" s="2813" t="str">
        <f>cst_wskakunin_YOUTO</f>
        <v/>
      </c>
      <c r="H25" s="2814"/>
      <c r="I25" s="2814"/>
      <c r="J25" s="2814"/>
      <c r="K25" s="2814"/>
      <c r="L25" s="2814"/>
      <c r="M25" s="2814"/>
      <c r="N25" s="2814"/>
      <c r="O25" s="2814"/>
      <c r="P25" s="2814"/>
      <c r="Q25" s="2814"/>
      <c r="R25" s="2814"/>
      <c r="S25" s="2814"/>
      <c r="T25" s="2814"/>
      <c r="U25" s="2815"/>
    </row>
    <row r="26" spans="1:21" ht="18" customHeight="1">
      <c r="A26" s="2800"/>
      <c r="B26" s="2732"/>
      <c r="C26" s="2732"/>
      <c r="D26" s="2732"/>
      <c r="E26" s="2732"/>
      <c r="F26" s="2733"/>
      <c r="G26" s="2816"/>
      <c r="H26" s="2817"/>
      <c r="I26" s="2817"/>
      <c r="J26" s="2817"/>
      <c r="K26" s="2817"/>
      <c r="L26" s="2817"/>
      <c r="M26" s="2817"/>
      <c r="N26" s="2817"/>
      <c r="O26" s="2817"/>
      <c r="P26" s="2817"/>
      <c r="Q26" s="2817"/>
      <c r="R26" s="2817"/>
      <c r="S26" s="2817"/>
      <c r="T26" s="2817"/>
      <c r="U26" s="2818"/>
    </row>
    <row r="27" spans="1:21" ht="18" customHeight="1">
      <c r="A27" s="2799" t="s">
        <v>119</v>
      </c>
      <c r="B27" s="2738"/>
      <c r="C27" s="2738"/>
      <c r="D27" s="2738"/>
      <c r="E27" s="2738"/>
      <c r="F27" s="2739"/>
      <c r="G27" s="2813" t="str">
        <f>cst_wskakunin__kouji</f>
        <v/>
      </c>
      <c r="H27" s="2814"/>
      <c r="I27" s="2814"/>
      <c r="J27" s="2814"/>
      <c r="K27" s="2814"/>
      <c r="L27" s="2814"/>
      <c r="M27" s="2814"/>
      <c r="N27" s="2814"/>
      <c r="O27" s="2814"/>
      <c r="P27" s="2814"/>
      <c r="Q27" s="2814"/>
      <c r="R27" s="2814"/>
      <c r="S27" s="2814"/>
      <c r="T27" s="2814"/>
      <c r="U27" s="2815"/>
    </row>
    <row r="28" spans="1:21" ht="18" customHeight="1">
      <c r="A28" s="2800"/>
      <c r="B28" s="2732"/>
      <c r="C28" s="2732"/>
      <c r="D28" s="2732"/>
      <c r="E28" s="2732"/>
      <c r="F28" s="2733"/>
      <c r="G28" s="2816"/>
      <c r="H28" s="2817"/>
      <c r="I28" s="2817"/>
      <c r="J28" s="2817"/>
      <c r="K28" s="2817"/>
      <c r="L28" s="2817"/>
      <c r="M28" s="2817"/>
      <c r="N28" s="2817"/>
      <c r="O28" s="2817"/>
      <c r="P28" s="2817"/>
      <c r="Q28" s="2817"/>
      <c r="R28" s="2817"/>
      <c r="S28" s="2817"/>
      <c r="T28" s="2817"/>
      <c r="U28" s="2818"/>
    </row>
    <row r="29" spans="1:21" ht="18" customHeight="1">
      <c r="A29" s="389" t="s">
        <v>3052</v>
      </c>
      <c r="B29" s="452"/>
      <c r="C29" s="452"/>
      <c r="D29" s="452"/>
      <c r="E29" s="452"/>
      <c r="F29" s="452"/>
      <c r="G29" s="452"/>
      <c r="H29" s="452"/>
      <c r="I29" s="452"/>
      <c r="J29" s="452"/>
      <c r="K29" s="452"/>
      <c r="L29" s="452"/>
      <c r="M29" s="452"/>
      <c r="N29" s="452"/>
      <c r="O29" s="452"/>
      <c r="P29" s="452"/>
      <c r="Q29" s="452"/>
      <c r="R29" s="452"/>
      <c r="S29" s="452"/>
      <c r="T29" s="452"/>
      <c r="U29" s="453"/>
    </row>
    <row r="30" spans="1:21" ht="18" customHeight="1">
      <c r="A30" s="391"/>
      <c r="B30" s="2765"/>
      <c r="C30" s="2765"/>
      <c r="D30" s="2765"/>
      <c r="E30" s="2765"/>
      <c r="F30" s="2765"/>
      <c r="G30" s="2765"/>
      <c r="H30" s="2765"/>
      <c r="I30" s="2765"/>
      <c r="J30" s="2765"/>
      <c r="K30" s="2765"/>
      <c r="L30" s="2765"/>
      <c r="M30" s="2765"/>
      <c r="N30" s="2765"/>
      <c r="O30" s="2765"/>
      <c r="P30" s="2765"/>
      <c r="Q30" s="2765"/>
      <c r="R30" s="2765"/>
      <c r="S30" s="2765"/>
      <c r="T30" s="2765"/>
      <c r="U30" s="2797"/>
    </row>
    <row r="31" spans="1:21" ht="18" customHeight="1">
      <c r="A31" s="391"/>
      <c r="B31" s="2765"/>
      <c r="C31" s="2765"/>
      <c r="D31" s="2765"/>
      <c r="E31" s="2765"/>
      <c r="F31" s="2765"/>
      <c r="G31" s="2765"/>
      <c r="H31" s="2765"/>
      <c r="I31" s="2765"/>
      <c r="J31" s="2765"/>
      <c r="K31" s="2765"/>
      <c r="L31" s="2765"/>
      <c r="M31" s="2765"/>
      <c r="N31" s="2765"/>
      <c r="O31" s="2765"/>
      <c r="P31" s="2765"/>
      <c r="Q31" s="2765"/>
      <c r="R31" s="2765"/>
      <c r="S31" s="2765"/>
      <c r="T31" s="2765"/>
      <c r="U31" s="2797"/>
    </row>
    <row r="32" spans="1:21" ht="18" customHeight="1">
      <c r="A32" s="391"/>
      <c r="B32" s="2765"/>
      <c r="C32" s="2765"/>
      <c r="D32" s="2765"/>
      <c r="E32" s="2765"/>
      <c r="F32" s="2765"/>
      <c r="G32" s="2765"/>
      <c r="H32" s="2765"/>
      <c r="I32" s="2765"/>
      <c r="J32" s="2765"/>
      <c r="K32" s="2765"/>
      <c r="L32" s="2765"/>
      <c r="M32" s="2765"/>
      <c r="N32" s="2765"/>
      <c r="O32" s="2765"/>
      <c r="P32" s="2765"/>
      <c r="Q32" s="2765"/>
      <c r="R32" s="2765"/>
      <c r="S32" s="2765"/>
      <c r="T32" s="2765"/>
      <c r="U32" s="2797"/>
    </row>
    <row r="33" spans="1:21" ht="18" customHeight="1">
      <c r="A33" s="391"/>
      <c r="B33" s="2765"/>
      <c r="C33" s="2765"/>
      <c r="D33" s="2765"/>
      <c r="E33" s="2765"/>
      <c r="F33" s="2765"/>
      <c r="G33" s="2765"/>
      <c r="H33" s="2765"/>
      <c r="I33" s="2765"/>
      <c r="J33" s="2765"/>
      <c r="K33" s="2765"/>
      <c r="L33" s="2765"/>
      <c r="M33" s="2765"/>
      <c r="N33" s="2765"/>
      <c r="O33" s="2765"/>
      <c r="P33" s="2765"/>
      <c r="Q33" s="2765"/>
      <c r="R33" s="2765"/>
      <c r="S33" s="2765"/>
      <c r="T33" s="2765"/>
      <c r="U33" s="2797"/>
    </row>
    <row r="34" spans="1:21" ht="18" customHeight="1">
      <c r="A34" s="391"/>
      <c r="B34" s="2765"/>
      <c r="C34" s="2765"/>
      <c r="D34" s="2765"/>
      <c r="E34" s="2765"/>
      <c r="F34" s="2765"/>
      <c r="G34" s="2765"/>
      <c r="H34" s="2765"/>
      <c r="I34" s="2765"/>
      <c r="J34" s="2765"/>
      <c r="K34" s="2765"/>
      <c r="L34" s="2765"/>
      <c r="M34" s="2765"/>
      <c r="N34" s="2765"/>
      <c r="O34" s="2765"/>
      <c r="P34" s="2765"/>
      <c r="Q34" s="2765"/>
      <c r="R34" s="2765"/>
      <c r="S34" s="2765"/>
      <c r="T34" s="2765"/>
      <c r="U34" s="2797"/>
    </row>
    <row r="35" spans="1:21" ht="18" customHeight="1">
      <c r="A35" s="390"/>
      <c r="B35" s="2765"/>
      <c r="C35" s="2765"/>
      <c r="D35" s="2765"/>
      <c r="E35" s="2765"/>
      <c r="F35" s="2765"/>
      <c r="G35" s="2765"/>
      <c r="H35" s="2765"/>
      <c r="I35" s="2765"/>
      <c r="J35" s="2765"/>
      <c r="K35" s="2765"/>
      <c r="L35" s="2765"/>
      <c r="M35" s="2765"/>
      <c r="N35" s="2765"/>
      <c r="O35" s="2765"/>
      <c r="P35" s="2765"/>
      <c r="Q35" s="2765"/>
      <c r="R35" s="2765"/>
      <c r="S35" s="2765"/>
      <c r="T35" s="2765"/>
      <c r="U35" s="2797"/>
    </row>
    <row r="36" spans="1:21" ht="18" customHeight="1">
      <c r="A36" s="2819" t="s">
        <v>3015</v>
      </c>
      <c r="B36" s="2820"/>
      <c r="C36" s="2820"/>
      <c r="D36" s="2820"/>
      <c r="E36" s="2820"/>
      <c r="F36" s="2820"/>
      <c r="G36" s="2820"/>
      <c r="H36" s="2820"/>
      <c r="I36" s="2820"/>
      <c r="J36" s="2820"/>
      <c r="K36" s="2821"/>
      <c r="L36" s="2819" t="s">
        <v>3016</v>
      </c>
      <c r="M36" s="2820"/>
      <c r="N36" s="2820"/>
      <c r="O36" s="2820"/>
      <c r="P36" s="2820"/>
      <c r="Q36" s="2820"/>
      <c r="R36" s="2820"/>
      <c r="S36" s="2820"/>
      <c r="T36" s="2820"/>
      <c r="U36" s="2821"/>
    </row>
    <row r="37" spans="1:21" ht="19.5" customHeight="1">
      <c r="A37" s="2752"/>
      <c r="B37" s="2395"/>
      <c r="C37" s="2395"/>
      <c r="D37" s="2395"/>
      <c r="E37" s="2395"/>
      <c r="F37" s="2395"/>
      <c r="G37" s="2395"/>
      <c r="H37" s="2395"/>
      <c r="I37" s="2395"/>
      <c r="J37" s="2395"/>
      <c r="K37" s="2748"/>
      <c r="L37" s="2801"/>
      <c r="M37" s="2745"/>
      <c r="N37" s="2745"/>
      <c r="O37" s="2745"/>
      <c r="P37" s="2745"/>
      <c r="Q37" s="2745"/>
      <c r="R37" s="2745"/>
      <c r="S37" s="2745"/>
      <c r="T37" s="2745"/>
      <c r="U37" s="2746"/>
    </row>
    <row r="38" spans="1:21" ht="19.5" customHeight="1">
      <c r="A38" s="2752"/>
      <c r="B38" s="2395"/>
      <c r="C38" s="2395"/>
      <c r="D38" s="2395"/>
      <c r="E38" s="2395"/>
      <c r="F38" s="2395"/>
      <c r="G38" s="2395"/>
      <c r="H38" s="2395"/>
      <c r="I38" s="2395"/>
      <c r="J38" s="2395"/>
      <c r="K38" s="2748"/>
      <c r="L38" s="2752"/>
      <c r="M38" s="2395"/>
      <c r="N38" s="2395"/>
      <c r="O38" s="2395"/>
      <c r="P38" s="2395"/>
      <c r="Q38" s="2395"/>
      <c r="R38" s="2395"/>
      <c r="S38" s="2395"/>
      <c r="T38" s="2395"/>
      <c r="U38" s="2748"/>
    </row>
    <row r="39" spans="1:21" ht="19.5" customHeight="1">
      <c r="A39" s="2752"/>
      <c r="B39" s="2395"/>
      <c r="C39" s="2395"/>
      <c r="D39" s="2395"/>
      <c r="E39" s="2395"/>
      <c r="F39" s="2395"/>
      <c r="G39" s="2395"/>
      <c r="H39" s="2395"/>
      <c r="I39" s="2395"/>
      <c r="J39" s="2395"/>
      <c r="K39" s="2748"/>
      <c r="L39" s="2752"/>
      <c r="M39" s="2395"/>
      <c r="N39" s="2395"/>
      <c r="O39" s="2395"/>
      <c r="P39" s="2395"/>
      <c r="Q39" s="2395"/>
      <c r="R39" s="2395"/>
      <c r="S39" s="2395"/>
      <c r="T39" s="2395"/>
      <c r="U39" s="2748"/>
    </row>
    <row r="40" spans="1:21" ht="19.5" customHeight="1">
      <c r="A40" s="2752"/>
      <c r="B40" s="2395"/>
      <c r="C40" s="2395"/>
      <c r="D40" s="2395"/>
      <c r="E40" s="2395"/>
      <c r="F40" s="2395"/>
      <c r="G40" s="2395"/>
      <c r="H40" s="2395"/>
      <c r="I40" s="2395"/>
      <c r="J40" s="2395"/>
      <c r="K40" s="2748"/>
      <c r="L40" s="2752"/>
      <c r="M40" s="2395"/>
      <c r="N40" s="2395"/>
      <c r="O40" s="2395"/>
      <c r="P40" s="2395"/>
      <c r="Q40" s="2395"/>
      <c r="R40" s="2395"/>
      <c r="S40" s="2395"/>
      <c r="T40" s="2395"/>
      <c r="U40" s="2748"/>
    </row>
    <row r="41" spans="1:21" ht="19.5" customHeight="1">
      <c r="A41" s="2752"/>
      <c r="B41" s="2395"/>
      <c r="C41" s="2395"/>
      <c r="D41" s="2395"/>
      <c r="E41" s="2395"/>
      <c r="F41" s="2395"/>
      <c r="G41" s="2395"/>
      <c r="H41" s="2395"/>
      <c r="I41" s="2395"/>
      <c r="J41" s="2395"/>
      <c r="K41" s="2748"/>
      <c r="L41" s="2752"/>
      <c r="M41" s="2395"/>
      <c r="N41" s="2395"/>
      <c r="O41" s="2395"/>
      <c r="P41" s="2395"/>
      <c r="Q41" s="2395"/>
      <c r="R41" s="2395"/>
      <c r="S41" s="2395"/>
      <c r="T41" s="2395"/>
      <c r="U41" s="2748"/>
    </row>
    <row r="42" spans="1:21" ht="19.5" customHeight="1">
      <c r="A42" s="2752"/>
      <c r="B42" s="2395"/>
      <c r="C42" s="2395"/>
      <c r="D42" s="2395"/>
      <c r="E42" s="2395"/>
      <c r="F42" s="2395"/>
      <c r="G42" s="2395"/>
      <c r="H42" s="2395"/>
      <c r="I42" s="2395"/>
      <c r="J42" s="2395"/>
      <c r="K42" s="2748"/>
      <c r="L42" s="2752"/>
      <c r="M42" s="2395"/>
      <c r="N42" s="2395"/>
      <c r="O42" s="2395"/>
      <c r="P42" s="2395"/>
      <c r="Q42" s="2395"/>
      <c r="R42" s="2395"/>
      <c r="S42" s="2395"/>
      <c r="T42" s="2395"/>
      <c r="U42" s="2748"/>
    </row>
    <row r="43" spans="1:21" ht="19.5" customHeight="1">
      <c r="A43" s="2753"/>
      <c r="B43" s="2416"/>
      <c r="C43" s="2416"/>
      <c r="D43" s="2416"/>
      <c r="E43" s="2416"/>
      <c r="F43" s="2416"/>
      <c r="G43" s="2416"/>
      <c r="H43" s="2416"/>
      <c r="I43" s="2416"/>
      <c r="J43" s="2416"/>
      <c r="K43" s="2750"/>
      <c r="L43" s="2753"/>
      <c r="M43" s="2416"/>
      <c r="N43" s="2416"/>
      <c r="O43" s="2416"/>
      <c r="P43" s="2416"/>
      <c r="Q43" s="2416"/>
      <c r="R43" s="2416"/>
      <c r="S43" s="2416"/>
      <c r="T43" s="2416"/>
      <c r="U43" s="2750"/>
    </row>
    <row r="44" spans="1:21" ht="15" customHeight="1">
      <c r="A44" s="368" t="s">
        <v>2625</v>
      </c>
      <c r="C44" s="368" t="s">
        <v>3053</v>
      </c>
    </row>
    <row r="45" spans="1:21" ht="15" customHeight="1">
      <c r="C45" s="368" t="s">
        <v>3054</v>
      </c>
    </row>
    <row r="46" spans="1:21" ht="15" customHeight="1">
      <c r="C46" s="368" t="s">
        <v>3108</v>
      </c>
    </row>
    <row r="47" spans="1:21" ht="15" customHeight="1">
      <c r="C47" s="368" t="s">
        <v>4538</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6"/>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66" customWidth="1"/>
    <col min="5" max="5" width="14.75" customWidth="1"/>
    <col min="6" max="7" width="24.875" customWidth="1"/>
    <col min="8" max="8" width="35.25" customWidth="1"/>
  </cols>
  <sheetData>
    <row r="1" spans="1:8">
      <c r="A1" s="20" t="s">
        <v>4477</v>
      </c>
      <c r="B1" s="20"/>
      <c r="C1" s="20"/>
      <c r="D1" s="1352"/>
      <c r="E1" s="20"/>
      <c r="F1" s="20"/>
      <c r="G1" s="20"/>
    </row>
    <row r="2" spans="1:8">
      <c r="A2" s="1353" t="s">
        <v>4478</v>
      </c>
      <c r="B2" s="1353"/>
      <c r="C2" s="1353" t="s">
        <v>4479</v>
      </c>
      <c r="D2" s="1354" t="s">
        <v>4480</v>
      </c>
      <c r="E2" s="1353" t="s">
        <v>4481</v>
      </c>
      <c r="F2" s="1353" t="s">
        <v>130</v>
      </c>
      <c r="G2" s="1353" t="s">
        <v>4482</v>
      </c>
      <c r="H2" s="180" t="s">
        <v>4483</v>
      </c>
    </row>
    <row r="3" spans="1:8">
      <c r="A3" s="1353" t="s">
        <v>4484</v>
      </c>
      <c r="B3" s="1353"/>
      <c r="C3" s="1353">
        <v>1</v>
      </c>
      <c r="D3" s="1368">
        <v>35674</v>
      </c>
      <c r="E3" s="1353"/>
      <c r="F3" s="1355" t="s">
        <v>3084</v>
      </c>
      <c r="G3" s="1355" t="s">
        <v>4492</v>
      </c>
      <c r="H3" s="1353" t="str">
        <f>SUBSTITUTE(SUBSTITUTE(SUBSTITUTE(F3,"株式会社","")," ",""),"　","")&amp;"　"&amp;SUBSTITUTE(SUBSTITUTE(G3,"代表取締役",""),"　","")</f>
        <v>一般財団法人さいたま住宅検査センター　理事長栁 澤  一 正</v>
      </c>
    </row>
    <row r="4" spans="1:8">
      <c r="A4" s="1353"/>
      <c r="B4" s="1353"/>
      <c r="C4" s="1353">
        <v>2</v>
      </c>
      <c r="D4" s="1368">
        <v>43280</v>
      </c>
      <c r="E4" s="1353"/>
      <c r="F4" s="1355" t="s">
        <v>3084</v>
      </c>
      <c r="G4" s="1355" t="s">
        <v>4491</v>
      </c>
      <c r="H4" s="1353" t="str">
        <f t="shared" ref="H4:H5" si="0">SUBSTITUTE(SUBSTITUTE(F4," ",""),"　","")&amp;"　"&amp;SUBSTITUTE(G4,"　","")</f>
        <v>一般財団法人さいたま住宅検査センター　理事長岩 﨑  康 夫</v>
      </c>
    </row>
    <row r="5" spans="1:8">
      <c r="A5" s="1353"/>
      <c r="B5" s="1353"/>
      <c r="C5" s="1353">
        <v>3</v>
      </c>
      <c r="D5" s="1368">
        <v>44377</v>
      </c>
      <c r="E5" s="1353"/>
      <c r="F5" s="1355" t="s">
        <v>3084</v>
      </c>
      <c r="G5" s="1355" t="s">
        <v>4493</v>
      </c>
      <c r="H5" s="1353" t="str">
        <f t="shared" si="0"/>
        <v>一般財団法人さいたま住宅検査センター　理事長福 島  克 季</v>
      </c>
    </row>
    <row r="6" spans="1:8">
      <c r="A6" s="1353"/>
      <c r="B6" s="1353"/>
      <c r="C6" s="1353">
        <v>4</v>
      </c>
      <c r="D6" s="1354"/>
      <c r="E6" s="1353"/>
      <c r="F6" s="1355"/>
      <c r="G6" s="1353"/>
    </row>
    <row r="7" spans="1:8">
      <c r="A7" s="1353"/>
      <c r="B7" s="1353"/>
      <c r="C7" s="1353">
        <v>5</v>
      </c>
      <c r="D7" s="1354"/>
      <c r="E7" s="1353"/>
      <c r="F7" s="1355"/>
      <c r="G7" s="1353"/>
    </row>
    <row r="8" spans="1:8">
      <c r="A8" s="1353"/>
      <c r="B8" s="1353"/>
      <c r="C8" s="1353">
        <v>6</v>
      </c>
      <c r="D8" s="1354"/>
      <c r="E8" s="1353"/>
      <c r="F8" s="1355"/>
      <c r="G8" s="1353"/>
    </row>
    <row r="9" spans="1:8">
      <c r="A9" s="1353"/>
      <c r="B9" s="1353"/>
      <c r="C9" s="1353">
        <v>7</v>
      </c>
      <c r="D9" s="1354"/>
      <c r="E9" s="1353"/>
      <c r="F9" s="1355"/>
      <c r="G9" s="1353"/>
    </row>
    <row r="10" spans="1:8">
      <c r="A10" s="1353"/>
      <c r="B10" s="1353"/>
      <c r="C10" s="1353">
        <v>8</v>
      </c>
      <c r="D10" s="1354"/>
      <c r="E10" s="1353"/>
      <c r="F10" s="1355"/>
      <c r="G10" s="1353"/>
    </row>
    <row r="11" spans="1:8">
      <c r="A11" s="1353"/>
      <c r="B11" s="1353"/>
      <c r="C11" s="1353">
        <v>9</v>
      </c>
      <c r="D11" s="1354"/>
      <c r="E11" s="1353"/>
      <c r="F11" s="1355"/>
      <c r="G11" s="1353"/>
    </row>
    <row r="12" spans="1:8">
      <c r="A12" s="1353"/>
      <c r="B12" s="1353"/>
      <c r="C12" s="1353">
        <v>10</v>
      </c>
      <c r="D12" s="1354"/>
      <c r="E12" s="1353"/>
      <c r="F12" s="1355"/>
      <c r="G12" s="1353"/>
    </row>
    <row r="16" spans="1:8">
      <c r="A16" s="1356" t="s">
        <v>4485</v>
      </c>
      <c r="B16" s="1357"/>
      <c r="C16" s="1357"/>
      <c r="D16" s="1358"/>
      <c r="E16" s="1356" t="s">
        <v>4486</v>
      </c>
      <c r="F16" s="1357"/>
      <c r="G16" s="1359"/>
    </row>
    <row r="17" spans="1:8">
      <c r="A17" s="179" t="s">
        <v>4487</v>
      </c>
      <c r="B17" s="1360" t="s">
        <v>4488</v>
      </c>
      <c r="C17" s="179" t="s">
        <v>4489</v>
      </c>
      <c r="D17" s="1361" t="s">
        <v>2627</v>
      </c>
      <c r="E17" s="179" t="s">
        <v>4481</v>
      </c>
      <c r="F17" s="179" t="s">
        <v>130</v>
      </c>
      <c r="G17" s="179" t="s">
        <v>4482</v>
      </c>
      <c r="H17" t="s">
        <v>4490</v>
      </c>
    </row>
    <row r="18" spans="1:8">
      <c r="A18" s="1362" t="s">
        <v>496</v>
      </c>
      <c r="B18" s="1362">
        <f ca="1">C18</f>
        <v>3</v>
      </c>
      <c r="C18" s="1362">
        <f ca="1">IF(ISNA(MATCH(D18,$D$3:$D$12,0)),MATCH(D18,$D$3:$D$12,1),MATCH(D18,$D$3:$D$12,0))</f>
        <v>3</v>
      </c>
      <c r="D18" s="1363">
        <f ca="1">IF(wskakunin_SHINSEI_DATE="",TODAY(),wskakunin_SHINSEI_DATE)</f>
        <v>45329</v>
      </c>
      <c r="E18" s="1364" t="str">
        <f ca="1">IF(OFFSET(dAName!$E$2,dAName!B18,0,1,1)="","",OFFSET(dAName!$E$2,dAName!B18,0,1,1))</f>
        <v/>
      </c>
      <c r="F18" s="1364" t="str">
        <f ca="1">IF(OFFSET(dAName!$F$2,dAName!$B18,0,1,1)="","",OFFSET(dAName!$F$2,dAName!$B18,0,1,1))</f>
        <v>一般財団法人 さいたま住宅検査センター</v>
      </c>
      <c r="G18" s="1364" t="str">
        <f ca="1">IF(OFFSET(dAName!$G$2,dAName!$B18,0,1,1)="","",OFFSET(dAName!$G$2,dAName!$B18,0,1,1))</f>
        <v>理事長　福 島  克 季</v>
      </c>
      <c r="H18" s="1365" t="str">
        <f ca="1">IF(OFFSET(dAName!$H$2,dAName!$B18,0,1,1)="","",OFFSET(dAName!$H$2,dAName!$B18,0,1,1))</f>
        <v>一般財団法人さいたま住宅検査センター　理事長福 島  克 季</v>
      </c>
    </row>
    <row r="19" spans="1:8">
      <c r="A19" s="1362"/>
      <c r="B19" s="1362"/>
      <c r="C19" s="1362"/>
      <c r="D19" s="1363"/>
      <c r="E19" s="1362"/>
      <c r="F19" s="1362"/>
      <c r="G19" s="1362"/>
    </row>
    <row r="23" spans="1:8">
      <c r="E23" s="1367"/>
    </row>
  </sheetData>
  <phoneticPr fontId="136"/>
  <pageMargins left="0.7" right="0.7" top="0.75" bottom="0.75" header="0.3" footer="0.3"/>
  <pageSetup paperSize="0"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68" customWidth="1"/>
    <col min="2" max="19" width="3.375" style="368" customWidth="1"/>
    <col min="20" max="20" width="4.625" style="368" customWidth="1"/>
    <col min="21" max="26" width="3.375" style="368" customWidth="1"/>
    <col min="27" max="27" width="9" style="368" customWidth="1"/>
    <col min="28" max="16384" width="9" style="368"/>
  </cols>
  <sheetData>
    <row r="1" spans="1:26" ht="16.5" customHeight="1">
      <c r="A1" s="368" t="s">
        <v>4530</v>
      </c>
    </row>
    <row r="2" spans="1:26" ht="19.5" customHeight="1">
      <c r="F2" s="2829" t="s">
        <v>24</v>
      </c>
      <c r="G2" s="2829"/>
      <c r="H2" s="2829"/>
      <c r="I2" s="2829"/>
      <c r="J2" s="2829"/>
      <c r="K2" s="2829"/>
      <c r="L2" s="2830" t="s">
        <v>3056</v>
      </c>
      <c r="M2" s="2830"/>
      <c r="N2" s="2830"/>
      <c r="O2" s="2830"/>
      <c r="P2" s="2830"/>
      <c r="Q2" s="2830"/>
      <c r="R2" s="2830"/>
      <c r="S2" s="2830"/>
      <c r="T2" s="2830"/>
      <c r="U2" s="2830"/>
      <c r="V2" s="454"/>
      <c r="W2" s="454"/>
    </row>
    <row r="3" spans="1:26" ht="19.5" customHeight="1">
      <c r="F3" s="2832" t="s">
        <v>3057</v>
      </c>
      <c r="G3" s="2832"/>
      <c r="H3" s="2832"/>
      <c r="I3" s="2832"/>
      <c r="J3" s="2832"/>
      <c r="K3" s="2832"/>
      <c r="L3" s="2831"/>
      <c r="M3" s="2831"/>
      <c r="N3" s="2831"/>
      <c r="O3" s="2831"/>
      <c r="P3" s="2831"/>
      <c r="Q3" s="2831"/>
      <c r="R3" s="2831"/>
      <c r="S3" s="2831"/>
      <c r="T3" s="2831"/>
      <c r="U3" s="2831"/>
      <c r="V3" s="455"/>
      <c r="W3" s="455"/>
    </row>
    <row r="4" spans="1:26" ht="18.600000000000001" customHeight="1">
      <c r="A4" s="389"/>
      <c r="B4" s="452"/>
      <c r="C4" s="452"/>
      <c r="D4" s="452"/>
      <c r="E4" s="452"/>
      <c r="F4" s="452"/>
      <c r="G4" s="452"/>
      <c r="H4" s="452"/>
      <c r="I4" s="452"/>
      <c r="J4" s="452"/>
      <c r="K4" s="452"/>
      <c r="L4" s="452"/>
      <c r="M4" s="452"/>
      <c r="N4" s="452"/>
      <c r="O4" s="452"/>
      <c r="P4" s="452"/>
      <c r="Q4" s="452"/>
      <c r="R4" s="452"/>
      <c r="S4" s="452"/>
      <c r="T4" s="2839"/>
      <c r="U4" s="2839"/>
      <c r="V4" s="457" t="s">
        <v>477</v>
      </c>
      <c r="W4" s="456"/>
      <c r="X4" s="457" t="s">
        <v>5</v>
      </c>
      <c r="Y4" s="456"/>
      <c r="Z4" s="453" t="s">
        <v>478</v>
      </c>
    </row>
    <row r="5" spans="1:26" ht="18.600000000000001" customHeight="1">
      <c r="A5" s="391"/>
      <c r="B5" s="368" t="s">
        <v>3003</v>
      </c>
      <c r="Z5" s="442"/>
    </row>
    <row r="6" spans="1:26" ht="18.600000000000001" customHeight="1">
      <c r="A6" s="391"/>
      <c r="B6" s="368" t="s">
        <v>3045</v>
      </c>
      <c r="Z6" s="442"/>
    </row>
    <row r="7" spans="1:26" ht="18.600000000000001" customHeight="1">
      <c r="A7" s="391"/>
      <c r="J7" s="376" t="s">
        <v>3005</v>
      </c>
      <c r="M7" s="369"/>
      <c r="N7" s="369" t="s">
        <v>19</v>
      </c>
      <c r="O7" s="2833" t="str">
        <f>cst_wskakunin_owner1__address</f>
        <v/>
      </c>
      <c r="P7" s="2833"/>
      <c r="Q7" s="2833"/>
      <c r="R7" s="2833"/>
      <c r="S7" s="2833"/>
      <c r="T7" s="2833"/>
      <c r="U7" s="2833"/>
      <c r="V7" s="2833"/>
      <c r="W7" s="2833"/>
      <c r="X7" s="2833"/>
      <c r="Y7" s="2833"/>
      <c r="Z7" s="442"/>
    </row>
    <row r="8" spans="1:26" ht="18.600000000000001" customHeight="1">
      <c r="A8" s="391"/>
      <c r="J8" s="376" t="s">
        <v>3058</v>
      </c>
      <c r="N8" s="369" t="s">
        <v>4</v>
      </c>
      <c r="O8" s="2834" t="str">
        <f>cst_wskakunin_owner1__space3</f>
        <v/>
      </c>
      <c r="P8" s="2834"/>
      <c r="Q8" s="2834"/>
      <c r="R8" s="2834"/>
      <c r="S8" s="2834"/>
      <c r="T8" s="2834"/>
      <c r="U8" s="2834"/>
      <c r="V8" s="2834"/>
      <c r="W8" s="2834"/>
      <c r="X8" s="2834"/>
      <c r="Y8" s="2834"/>
      <c r="Z8" s="442"/>
    </row>
    <row r="9" spans="1:26" ht="18.600000000000001" customHeight="1">
      <c r="A9" s="391"/>
      <c r="O9" s="2834"/>
      <c r="P9" s="2834"/>
      <c r="Q9" s="2834"/>
      <c r="R9" s="2834"/>
      <c r="S9" s="2834"/>
      <c r="T9" s="2834"/>
      <c r="U9" s="2834"/>
      <c r="V9" s="2834"/>
      <c r="W9" s="2834"/>
      <c r="X9" s="2834"/>
      <c r="Y9" s="2834"/>
      <c r="Z9" s="442"/>
    </row>
    <row r="10" spans="1:26" ht="6" customHeight="1">
      <c r="A10" s="391"/>
      <c r="Z10" s="442"/>
    </row>
    <row r="11" spans="1:26" ht="18.600000000000001" customHeight="1">
      <c r="A11" s="391"/>
      <c r="B11" s="368" t="s">
        <v>3059</v>
      </c>
      <c r="Z11" s="442"/>
    </row>
    <row r="12" spans="1:26" ht="18.600000000000001" customHeight="1">
      <c r="A12" s="391"/>
      <c r="B12" s="368" t="s">
        <v>4532</v>
      </c>
      <c r="Z12" s="442"/>
    </row>
    <row r="13" spans="1:26" ht="6" customHeight="1">
      <c r="A13" s="391"/>
      <c r="Z13" s="442"/>
    </row>
    <row r="14" spans="1:26" ht="17.100000000000001" customHeight="1">
      <c r="A14" s="2835" t="s">
        <v>24</v>
      </c>
      <c r="B14" s="2738"/>
      <c r="C14" s="2738"/>
      <c r="D14" s="2738"/>
      <c r="E14" s="2738"/>
      <c r="F14" s="2738"/>
      <c r="G14" s="2738"/>
      <c r="H14" s="2836" t="s">
        <v>879</v>
      </c>
      <c r="I14" s="2836"/>
      <c r="J14" s="2836"/>
      <c r="K14" s="2836"/>
      <c r="L14" s="2836"/>
      <c r="M14" s="2836"/>
      <c r="N14" s="2836"/>
      <c r="O14" s="2836"/>
      <c r="P14" s="2836"/>
      <c r="Q14" s="2836"/>
      <c r="R14" s="2836"/>
      <c r="S14" s="2836"/>
      <c r="T14" s="2836"/>
      <c r="U14" s="2836"/>
      <c r="V14" s="2836"/>
      <c r="W14" s="2836"/>
      <c r="X14" s="2836"/>
      <c r="Y14" s="2836"/>
      <c r="Z14" s="2837"/>
    </row>
    <row r="15" spans="1:26" ht="17.100000000000001" customHeight="1">
      <c r="A15" s="458" t="s">
        <v>3060</v>
      </c>
      <c r="B15" s="459"/>
      <c r="C15" s="459"/>
      <c r="D15" s="459"/>
      <c r="E15" s="459"/>
      <c r="F15" s="459"/>
      <c r="G15" s="460"/>
      <c r="H15" s="369" t="s">
        <v>9</v>
      </c>
      <c r="I15" s="2838"/>
      <c r="J15" s="2838"/>
      <c r="K15" s="377" t="s">
        <v>10</v>
      </c>
      <c r="L15" s="377" t="s">
        <v>3061</v>
      </c>
      <c r="M15" s="376"/>
      <c r="P15" s="368" t="s">
        <v>9</v>
      </c>
      <c r="Q15" s="2838"/>
      <c r="R15" s="2838"/>
      <c r="S15" s="369" t="s">
        <v>10</v>
      </c>
      <c r="U15" s="368" t="s">
        <v>117</v>
      </c>
      <c r="W15" s="2838"/>
      <c r="X15" s="2838"/>
      <c r="Y15" s="2838"/>
      <c r="Z15" s="442" t="s">
        <v>7</v>
      </c>
    </row>
    <row r="16" spans="1:26" ht="17.100000000000001" customHeight="1">
      <c r="A16" s="458" t="s">
        <v>3062</v>
      </c>
      <c r="B16" s="459"/>
      <c r="C16" s="459"/>
      <c r="D16" s="461"/>
      <c r="E16" s="459"/>
      <c r="F16" s="459"/>
      <c r="G16" s="460"/>
      <c r="H16" s="2512"/>
      <c r="I16" s="2512"/>
      <c r="J16" s="2512"/>
      <c r="K16" s="2512"/>
      <c r="L16" s="2512"/>
      <c r="M16" s="2512"/>
      <c r="N16" s="2512"/>
      <c r="O16" s="2512"/>
      <c r="P16" s="2512"/>
      <c r="Q16" s="2512"/>
      <c r="R16" s="2512"/>
      <c r="S16" s="2512"/>
      <c r="T16" s="2512"/>
      <c r="U16" s="2512"/>
      <c r="V16" s="2512"/>
      <c r="W16" s="2512"/>
      <c r="X16" s="2512"/>
      <c r="Y16" s="2512"/>
      <c r="Z16" s="2828"/>
    </row>
    <row r="17" spans="1:26" ht="17.100000000000001" customHeight="1">
      <c r="A17" s="458" t="s">
        <v>3063</v>
      </c>
      <c r="B17" s="459"/>
      <c r="C17" s="459"/>
      <c r="D17" s="461"/>
      <c r="E17" s="459"/>
      <c r="F17" s="459"/>
      <c r="G17" s="460"/>
      <c r="H17" s="369" t="s">
        <v>9</v>
      </c>
      <c r="I17" s="2838"/>
      <c r="J17" s="2838"/>
      <c r="K17" s="377" t="s">
        <v>10</v>
      </c>
      <c r="L17" s="368" t="s">
        <v>3064</v>
      </c>
      <c r="P17" s="368" t="s">
        <v>9</v>
      </c>
      <c r="Q17" s="2838"/>
      <c r="R17" s="2838"/>
      <c r="S17" s="369" t="s">
        <v>10</v>
      </c>
      <c r="U17" s="368" t="s">
        <v>117</v>
      </c>
      <c r="W17" s="2838"/>
      <c r="X17" s="2838"/>
      <c r="Y17" s="2838"/>
      <c r="Z17" s="442" t="s">
        <v>7</v>
      </c>
    </row>
    <row r="18" spans="1:26" ht="17.100000000000001" customHeight="1">
      <c r="A18" s="458"/>
      <c r="B18" s="459"/>
      <c r="C18" s="459"/>
      <c r="D18" s="461"/>
      <c r="E18" s="459"/>
      <c r="F18" s="462"/>
      <c r="G18" s="463"/>
      <c r="H18" s="2512"/>
      <c r="I18" s="2512"/>
      <c r="J18" s="2512"/>
      <c r="K18" s="2512"/>
      <c r="L18" s="2512"/>
      <c r="M18" s="2512"/>
      <c r="N18" s="2512"/>
      <c r="O18" s="2512"/>
      <c r="P18" s="2512"/>
      <c r="Q18" s="2512"/>
      <c r="R18" s="2512"/>
      <c r="S18" s="2512"/>
      <c r="T18" s="2512"/>
      <c r="U18" s="2512"/>
      <c r="V18" s="2512"/>
      <c r="W18" s="2512"/>
      <c r="X18" s="2512"/>
      <c r="Y18" s="2512"/>
      <c r="Z18" s="2828"/>
    </row>
    <row r="19" spans="1:26" ht="17.100000000000001" customHeight="1">
      <c r="A19" s="458" t="s">
        <v>3065</v>
      </c>
      <c r="B19" s="459"/>
      <c r="C19" s="459"/>
      <c r="D19" s="461"/>
      <c r="E19" s="459"/>
      <c r="F19" s="462"/>
      <c r="G19" s="463"/>
      <c r="H19" s="376" t="s">
        <v>2595</v>
      </c>
      <c r="I19" s="2840"/>
      <c r="J19" s="2840"/>
      <c r="K19" s="2840"/>
      <c r="L19" s="2840"/>
      <c r="M19" s="2840"/>
      <c r="N19" s="2840"/>
      <c r="Q19" s="368" t="s">
        <v>675</v>
      </c>
      <c r="R19" s="2790"/>
      <c r="S19" s="2790"/>
      <c r="T19" s="2790"/>
      <c r="U19" s="2790"/>
      <c r="V19" s="2790"/>
      <c r="W19" s="2790"/>
      <c r="X19" s="2790"/>
      <c r="Y19" s="2790"/>
      <c r="Z19" s="2841"/>
    </row>
    <row r="20" spans="1:26" ht="17.100000000000001" customHeight="1">
      <c r="A20" s="458" t="s">
        <v>3066</v>
      </c>
      <c r="B20" s="459"/>
      <c r="C20" s="461"/>
      <c r="D20" s="461"/>
      <c r="E20" s="459"/>
      <c r="F20" s="462"/>
      <c r="G20" s="463"/>
      <c r="H20" s="2765"/>
      <c r="I20" s="2765"/>
      <c r="J20" s="2765"/>
      <c r="K20" s="2765"/>
      <c r="L20" s="2765"/>
      <c r="M20" s="2765"/>
      <c r="N20" s="2765"/>
      <c r="O20" s="2765"/>
      <c r="P20" s="2765"/>
      <c r="Q20" s="2765"/>
      <c r="R20" s="2765"/>
      <c r="S20" s="2765"/>
      <c r="T20" s="2765"/>
      <c r="U20" s="2765"/>
      <c r="V20" s="2765"/>
      <c r="W20" s="2765"/>
      <c r="X20" s="2765"/>
      <c r="Y20" s="2765"/>
      <c r="Z20" s="2797"/>
    </row>
    <row r="21" spans="1:26" ht="17.100000000000001" customHeight="1">
      <c r="A21" s="464" t="s">
        <v>3067</v>
      </c>
      <c r="B21" s="459"/>
      <c r="C21" s="465"/>
      <c r="D21" s="465"/>
      <c r="E21" s="466"/>
      <c r="F21" s="466"/>
      <c r="G21" s="467"/>
      <c r="H21" s="2842"/>
      <c r="I21" s="2842"/>
      <c r="J21" s="2842"/>
      <c r="K21" s="2842"/>
      <c r="L21" s="2842"/>
      <c r="M21" s="2842"/>
      <c r="N21" s="2842"/>
      <c r="O21" s="2842"/>
      <c r="P21" s="2842"/>
      <c r="Q21" s="2842"/>
      <c r="R21" s="2842"/>
      <c r="S21" s="2842"/>
      <c r="T21" s="2842"/>
      <c r="U21" s="2842"/>
      <c r="V21" s="2842"/>
      <c r="W21" s="2842"/>
      <c r="X21" s="2842"/>
      <c r="Y21" s="2842"/>
      <c r="Z21" s="2843"/>
    </row>
    <row r="22" spans="1:26" ht="17.100000000000001" customHeight="1">
      <c r="A22" s="2799" t="s">
        <v>24</v>
      </c>
      <c r="B22" s="2738"/>
      <c r="C22" s="2738"/>
      <c r="D22" s="2738"/>
      <c r="E22" s="2738"/>
      <c r="F22" s="2738"/>
      <c r="G22" s="2738"/>
      <c r="H22" s="468" t="s">
        <v>676</v>
      </c>
      <c r="I22" s="468"/>
      <c r="J22" s="468"/>
      <c r="K22" s="468"/>
      <c r="L22" s="468"/>
      <c r="M22" s="468"/>
      <c r="N22" s="468"/>
      <c r="O22" s="468"/>
      <c r="P22" s="468"/>
      <c r="Q22" s="468"/>
      <c r="R22" s="468"/>
      <c r="S22" s="468"/>
      <c r="T22" s="468"/>
      <c r="U22" s="468"/>
      <c r="V22" s="468"/>
      <c r="W22" s="468"/>
      <c r="X22" s="468"/>
      <c r="Y22" s="468"/>
      <c r="Z22" s="469"/>
    </row>
    <row r="23" spans="1:26" ht="17.100000000000001" customHeight="1">
      <c r="A23" s="458" t="s">
        <v>3060</v>
      </c>
      <c r="B23" s="459"/>
      <c r="C23" s="459"/>
      <c r="D23" s="459"/>
      <c r="E23" s="459"/>
      <c r="F23" s="459"/>
      <c r="G23" s="460"/>
      <c r="H23" s="369" t="s">
        <v>9</v>
      </c>
      <c r="I23" s="2838"/>
      <c r="J23" s="2838"/>
      <c r="K23" s="377" t="s">
        <v>10</v>
      </c>
      <c r="L23" s="377" t="s">
        <v>3061</v>
      </c>
      <c r="M23" s="376"/>
      <c r="P23" s="368" t="s">
        <v>9</v>
      </c>
      <c r="Q23" s="2838"/>
      <c r="R23" s="2838"/>
      <c r="S23" s="369" t="s">
        <v>10</v>
      </c>
      <c r="U23" s="368" t="s">
        <v>117</v>
      </c>
      <c r="W23" s="2838"/>
      <c r="X23" s="2838"/>
      <c r="Y23" s="2838"/>
      <c r="Z23" s="442" t="s">
        <v>7</v>
      </c>
    </row>
    <row r="24" spans="1:26" ht="17.100000000000001" customHeight="1">
      <c r="A24" s="458" t="s">
        <v>3062</v>
      </c>
      <c r="B24" s="459"/>
      <c r="C24" s="459"/>
      <c r="D24" s="461"/>
      <c r="E24" s="459"/>
      <c r="F24" s="459"/>
      <c r="G24" s="460"/>
      <c r="H24" s="2512"/>
      <c r="I24" s="2512"/>
      <c r="J24" s="2512"/>
      <c r="K24" s="2512"/>
      <c r="L24" s="2512"/>
      <c r="M24" s="2512"/>
      <c r="N24" s="2512"/>
      <c r="O24" s="2512"/>
      <c r="P24" s="2512"/>
      <c r="Q24" s="2512"/>
      <c r="R24" s="2512"/>
      <c r="S24" s="2512"/>
      <c r="T24" s="2512"/>
      <c r="U24" s="2512"/>
      <c r="V24" s="2512"/>
      <c r="W24" s="2512"/>
      <c r="X24" s="2512"/>
      <c r="Y24" s="2512"/>
      <c r="Z24" s="2828"/>
    </row>
    <row r="25" spans="1:26" ht="17.100000000000001" customHeight="1">
      <c r="A25" s="458" t="s">
        <v>3063</v>
      </c>
      <c r="B25" s="459"/>
      <c r="C25" s="459"/>
      <c r="D25" s="461"/>
      <c r="E25" s="459"/>
      <c r="F25" s="459"/>
      <c r="G25" s="460"/>
      <c r="H25" s="369" t="s">
        <v>9</v>
      </c>
      <c r="I25" s="2838"/>
      <c r="J25" s="2838"/>
      <c r="K25" s="377" t="s">
        <v>10</v>
      </c>
      <c r="L25" s="368" t="s">
        <v>3064</v>
      </c>
      <c r="P25" s="368" t="s">
        <v>9</v>
      </c>
      <c r="Q25" s="2838"/>
      <c r="R25" s="2838"/>
      <c r="S25" s="369" t="s">
        <v>10</v>
      </c>
      <c r="U25" s="368" t="s">
        <v>117</v>
      </c>
      <c r="W25" s="2838"/>
      <c r="X25" s="2838"/>
      <c r="Y25" s="2838"/>
      <c r="Z25" s="442" t="s">
        <v>7</v>
      </c>
    </row>
    <row r="26" spans="1:26" ht="17.100000000000001" customHeight="1">
      <c r="A26" s="458"/>
      <c r="B26" s="459"/>
      <c r="C26" s="459"/>
      <c r="D26" s="461"/>
      <c r="E26" s="459"/>
      <c r="F26" s="462"/>
      <c r="G26" s="463"/>
      <c r="H26" s="2512"/>
      <c r="I26" s="2512"/>
      <c r="J26" s="2512"/>
      <c r="K26" s="2512"/>
      <c r="L26" s="2512"/>
      <c r="M26" s="2512"/>
      <c r="N26" s="2512"/>
      <c r="O26" s="2512"/>
      <c r="P26" s="2512"/>
      <c r="Q26" s="2512"/>
      <c r="R26" s="2512"/>
      <c r="S26" s="2512"/>
      <c r="T26" s="2512"/>
      <c r="U26" s="2512"/>
      <c r="V26" s="2512"/>
      <c r="W26" s="2512"/>
      <c r="X26" s="2512"/>
      <c r="Y26" s="2512"/>
      <c r="Z26" s="2828"/>
    </row>
    <row r="27" spans="1:26" ht="17.100000000000001" customHeight="1">
      <c r="A27" s="458" t="s">
        <v>3065</v>
      </c>
      <c r="B27" s="459"/>
      <c r="C27" s="459"/>
      <c r="D27" s="461"/>
      <c r="E27" s="459"/>
      <c r="F27" s="462"/>
      <c r="G27" s="463"/>
      <c r="H27" s="376" t="s">
        <v>2595</v>
      </c>
      <c r="I27" s="2840"/>
      <c r="J27" s="2840"/>
      <c r="K27" s="2840"/>
      <c r="L27" s="2840"/>
      <c r="M27" s="2840"/>
      <c r="N27" s="2840"/>
      <c r="Q27" s="368" t="s">
        <v>675</v>
      </c>
      <c r="R27" s="2790"/>
      <c r="S27" s="2790"/>
      <c r="T27" s="2790"/>
      <c r="U27" s="2790"/>
      <c r="V27" s="2790"/>
      <c r="W27" s="2790"/>
      <c r="X27" s="2790"/>
      <c r="Y27" s="2790"/>
      <c r="Z27" s="2841"/>
    </row>
    <row r="28" spans="1:26" ht="17.100000000000001" customHeight="1">
      <c r="A28" s="458" t="s">
        <v>3066</v>
      </c>
      <c r="B28" s="459"/>
      <c r="C28" s="461"/>
      <c r="D28" s="461"/>
      <c r="E28" s="459"/>
      <c r="F28" s="462"/>
      <c r="G28" s="463"/>
      <c r="H28" s="2765"/>
      <c r="I28" s="2765"/>
      <c r="J28" s="2765"/>
      <c r="K28" s="2765"/>
      <c r="L28" s="2765"/>
      <c r="M28" s="2765"/>
      <c r="N28" s="2765"/>
      <c r="O28" s="2765"/>
      <c r="P28" s="2765"/>
      <c r="Q28" s="2765"/>
      <c r="R28" s="2765"/>
      <c r="S28" s="2765"/>
      <c r="T28" s="2765"/>
      <c r="U28" s="2765"/>
      <c r="V28" s="2765"/>
      <c r="W28" s="2765"/>
      <c r="X28" s="2765"/>
      <c r="Y28" s="2765"/>
      <c r="Z28" s="2797"/>
    </row>
    <row r="29" spans="1:26" ht="17.100000000000001" customHeight="1">
      <c r="A29" s="464" t="s">
        <v>3067</v>
      </c>
      <c r="B29" s="459"/>
      <c r="C29" s="465"/>
      <c r="D29" s="465"/>
      <c r="E29" s="466"/>
      <c r="F29" s="466"/>
      <c r="G29" s="467"/>
      <c r="H29" s="2844"/>
      <c r="I29" s="2845"/>
      <c r="J29" s="2845"/>
      <c r="K29" s="2845"/>
      <c r="L29" s="2845"/>
      <c r="M29" s="2845"/>
      <c r="N29" s="2845"/>
      <c r="O29" s="2845"/>
      <c r="P29" s="2845"/>
      <c r="Q29" s="2845"/>
      <c r="R29" s="2845"/>
      <c r="S29" s="2845"/>
      <c r="T29" s="2845"/>
      <c r="U29" s="2845"/>
      <c r="V29" s="2845"/>
      <c r="W29" s="2845"/>
      <c r="X29" s="2845"/>
      <c r="Y29" s="2845"/>
      <c r="Z29" s="2846"/>
    </row>
    <row r="30" spans="1:26" ht="17.100000000000001" customHeight="1">
      <c r="A30" s="2799" t="s">
        <v>3057</v>
      </c>
      <c r="B30" s="2738"/>
      <c r="C30" s="2738"/>
      <c r="D30" s="2738"/>
      <c r="E30" s="2738"/>
      <c r="F30" s="2738"/>
      <c r="G30" s="2847"/>
      <c r="H30" s="452"/>
      <c r="I30" s="452"/>
      <c r="J30" s="452"/>
      <c r="K30" s="452"/>
      <c r="L30" s="470"/>
      <c r="M30" s="470"/>
      <c r="N30" s="452"/>
      <c r="O30" s="452"/>
      <c r="P30" s="452"/>
      <c r="Q30" s="452"/>
      <c r="R30" s="452"/>
      <c r="S30" s="452"/>
      <c r="T30" s="452"/>
      <c r="U30" s="452"/>
      <c r="V30" s="452"/>
      <c r="W30" s="452"/>
      <c r="X30" s="452"/>
      <c r="Y30" s="452"/>
      <c r="Z30" s="453"/>
    </row>
    <row r="31" spans="1:26" ht="17.100000000000001" customHeight="1">
      <c r="A31" s="458" t="s">
        <v>3062</v>
      </c>
      <c r="B31" s="461"/>
      <c r="C31" s="461"/>
      <c r="D31" s="461"/>
      <c r="E31" s="459"/>
      <c r="F31" s="459"/>
      <c r="G31" s="460"/>
      <c r="H31" s="2765"/>
      <c r="I31" s="2765"/>
      <c r="J31" s="2765"/>
      <c r="K31" s="2765"/>
      <c r="L31" s="2765"/>
      <c r="M31" s="2765"/>
      <c r="N31" s="2765"/>
      <c r="O31" s="2765"/>
      <c r="P31" s="2765"/>
      <c r="Q31" s="2765"/>
      <c r="R31" s="2765"/>
      <c r="S31" s="2765"/>
      <c r="T31" s="2765"/>
      <c r="U31" s="2765"/>
      <c r="V31" s="2765"/>
      <c r="W31" s="2765"/>
      <c r="X31" s="2765"/>
      <c r="Y31" s="2765"/>
      <c r="Z31" s="2797"/>
    </row>
    <row r="32" spans="1:26" ht="17.100000000000001" customHeight="1">
      <c r="A32" s="458" t="s">
        <v>3063</v>
      </c>
      <c r="B32" s="461"/>
      <c r="C32" s="461"/>
      <c r="D32" s="461"/>
      <c r="E32" s="459"/>
      <c r="F32" s="459"/>
      <c r="G32" s="460"/>
      <c r="H32" s="368" t="s">
        <v>3068</v>
      </c>
      <c r="J32" s="20"/>
      <c r="K32" s="20"/>
      <c r="L32" s="368" t="s">
        <v>9</v>
      </c>
      <c r="M32" s="2838"/>
      <c r="N32" s="2838"/>
      <c r="O32" s="2838"/>
      <c r="P32" s="369" t="s">
        <v>10</v>
      </c>
      <c r="Q32" s="368" t="s">
        <v>6</v>
      </c>
      <c r="R32" s="2848"/>
      <c r="S32" s="2848"/>
      <c r="T32" s="2848"/>
      <c r="U32" s="2848"/>
      <c r="V32" s="368" t="s">
        <v>7</v>
      </c>
      <c r="Z32" s="471"/>
    </row>
    <row r="33" spans="1:26" ht="17.100000000000001" customHeight="1">
      <c r="A33" s="458"/>
      <c r="B33" s="461"/>
      <c r="C33" s="461"/>
      <c r="D33" s="461"/>
      <c r="E33" s="459"/>
      <c r="F33" s="459"/>
      <c r="G33" s="460"/>
      <c r="H33" s="2765"/>
      <c r="I33" s="2765"/>
      <c r="J33" s="2765"/>
      <c r="K33" s="2765"/>
      <c r="L33" s="2765"/>
      <c r="M33" s="2765"/>
      <c r="N33" s="2765"/>
      <c r="O33" s="2765"/>
      <c r="P33" s="2765"/>
      <c r="Q33" s="2765"/>
      <c r="R33" s="2765"/>
      <c r="S33" s="2765"/>
      <c r="T33" s="2765"/>
      <c r="U33" s="2765"/>
      <c r="V33" s="2765"/>
      <c r="W33" s="2765"/>
      <c r="X33" s="2765"/>
      <c r="Y33" s="2765"/>
      <c r="Z33" s="2797"/>
    </row>
    <row r="34" spans="1:26" ht="17.100000000000001" customHeight="1">
      <c r="A34" s="458" t="s">
        <v>3065</v>
      </c>
      <c r="B34" s="459"/>
      <c r="C34" s="459"/>
      <c r="D34" s="461"/>
      <c r="E34" s="459"/>
      <c r="F34" s="462"/>
      <c r="G34" s="463"/>
      <c r="H34" s="376" t="s">
        <v>2595</v>
      </c>
      <c r="I34" s="2840"/>
      <c r="J34" s="2840"/>
      <c r="K34" s="2840"/>
      <c r="L34" s="2840"/>
      <c r="M34" s="2840"/>
      <c r="N34" s="2840"/>
      <c r="Q34" s="368" t="s">
        <v>675</v>
      </c>
      <c r="R34" s="2790"/>
      <c r="S34" s="2790"/>
      <c r="T34" s="2790"/>
      <c r="U34" s="2790"/>
      <c r="V34" s="2790"/>
      <c r="W34" s="2790"/>
      <c r="X34" s="2790"/>
      <c r="Y34" s="2790"/>
      <c r="Z34" s="2841"/>
    </row>
    <row r="35" spans="1:26" ht="17.100000000000001" customHeight="1">
      <c r="A35" s="464" t="s">
        <v>3066</v>
      </c>
      <c r="B35" s="465"/>
      <c r="C35" s="465"/>
      <c r="D35" s="465"/>
      <c r="E35" s="466"/>
      <c r="F35" s="466"/>
      <c r="G35" s="467"/>
      <c r="H35" s="2765"/>
      <c r="I35" s="2765"/>
      <c r="J35" s="2765"/>
      <c r="K35" s="2765"/>
      <c r="L35" s="2765"/>
      <c r="M35" s="2765"/>
      <c r="N35" s="2765"/>
      <c r="O35" s="2765"/>
      <c r="P35" s="2765"/>
      <c r="Q35" s="2765"/>
      <c r="R35" s="2765"/>
      <c r="S35" s="2765"/>
      <c r="T35" s="2765"/>
      <c r="U35" s="2765"/>
      <c r="V35" s="2765"/>
      <c r="W35" s="2765"/>
      <c r="X35" s="2765"/>
      <c r="Y35" s="2765"/>
      <c r="Z35" s="2797"/>
    </row>
    <row r="36" spans="1:26" ht="17.100000000000001" customHeight="1">
      <c r="A36" s="2849" t="s">
        <v>26</v>
      </c>
      <c r="B36" s="2850"/>
      <c r="C36" s="2850"/>
      <c r="D36" s="2850"/>
      <c r="E36" s="2850"/>
      <c r="F36" s="2850"/>
      <c r="G36" s="2851"/>
      <c r="H36" s="396" t="s">
        <v>6</v>
      </c>
      <c r="I36" s="2852" t="str">
        <f>cst_shinsei_ISSUE_NO</f>
        <v/>
      </c>
      <c r="J36" s="2852"/>
      <c r="K36" s="2852"/>
      <c r="L36" s="2852"/>
      <c r="M36" s="2852"/>
      <c r="N36" s="395" t="s">
        <v>7</v>
      </c>
      <c r="O36" s="2819" t="s">
        <v>27</v>
      </c>
      <c r="P36" s="2820"/>
      <c r="Q36" s="2820"/>
      <c r="R36" s="2820"/>
      <c r="S36" s="2820"/>
      <c r="T36" s="748" t="str">
        <f>IF(cst_shinsei_ISSUE_DATE="","令和",cst_shinsei_ISSUE_DATE)</f>
        <v>令和</v>
      </c>
      <c r="U36" s="745" t="str">
        <f>cst_shinsei_ISSUE_DATE</f>
        <v/>
      </c>
      <c r="V36" s="395" t="s">
        <v>477</v>
      </c>
      <c r="W36" s="746" t="str">
        <f>cst_shinsei_ISSUE_DATE</f>
        <v/>
      </c>
      <c r="X36" s="395" t="s">
        <v>5</v>
      </c>
      <c r="Y36" s="747" t="str">
        <f>cst_shinsei_ISSUE_DATE</f>
        <v/>
      </c>
      <c r="Z36" s="473" t="s">
        <v>478</v>
      </c>
    </row>
    <row r="37" spans="1:26" ht="17.100000000000001" customHeight="1">
      <c r="A37" s="2849" t="s">
        <v>3069</v>
      </c>
      <c r="B37" s="2850"/>
      <c r="C37" s="2850"/>
      <c r="D37" s="2850"/>
      <c r="E37" s="2850"/>
      <c r="F37" s="2850"/>
      <c r="G37" s="2851"/>
      <c r="H37" s="2854" t="str">
        <f>cst_wskakunin_BUILD__address</f>
        <v>埼玉県さいたま市浦和区仲町</v>
      </c>
      <c r="I37" s="2855"/>
      <c r="J37" s="2855"/>
      <c r="K37" s="2855"/>
      <c r="L37" s="2855"/>
      <c r="M37" s="2855"/>
      <c r="N37" s="2855"/>
      <c r="O37" s="2855"/>
      <c r="P37" s="2855"/>
      <c r="Q37" s="2855"/>
      <c r="R37" s="2855"/>
      <c r="S37" s="2855"/>
      <c r="T37" s="2855"/>
      <c r="U37" s="2855"/>
      <c r="V37" s="2855"/>
      <c r="W37" s="2855"/>
      <c r="X37" s="2855"/>
      <c r="Y37" s="2855"/>
      <c r="Z37" s="2856"/>
    </row>
    <row r="38" spans="1:26" ht="17.100000000000001" customHeight="1">
      <c r="A38" s="2849" t="s">
        <v>137</v>
      </c>
      <c r="B38" s="2850"/>
      <c r="C38" s="2850"/>
      <c r="D38" s="2850"/>
      <c r="E38" s="2850"/>
      <c r="F38" s="2850"/>
      <c r="G38" s="2851"/>
      <c r="H38" s="2854" t="str">
        <f>cst_wskakunin_YOUTO</f>
        <v/>
      </c>
      <c r="I38" s="2855"/>
      <c r="J38" s="2855"/>
      <c r="K38" s="2855"/>
      <c r="L38" s="2855"/>
      <c r="M38" s="2855"/>
      <c r="N38" s="2855"/>
      <c r="O38" s="2855"/>
      <c r="P38" s="2855"/>
      <c r="Q38" s="2855"/>
      <c r="R38" s="2855"/>
      <c r="S38" s="2855"/>
      <c r="T38" s="2855"/>
      <c r="U38" s="2855"/>
      <c r="V38" s="2855"/>
      <c r="W38" s="2855"/>
      <c r="X38" s="2855"/>
      <c r="Y38" s="2855"/>
      <c r="Z38" s="2856"/>
    </row>
    <row r="39" spans="1:26" ht="17.100000000000001" customHeight="1">
      <c r="A39" s="2849" t="s">
        <v>119</v>
      </c>
      <c r="B39" s="2850"/>
      <c r="C39" s="2850"/>
      <c r="D39" s="2850"/>
      <c r="E39" s="2850"/>
      <c r="F39" s="2850"/>
      <c r="G39" s="2851"/>
      <c r="H39" s="2854" t="str">
        <f>cst_wskakunin__kouji</f>
        <v/>
      </c>
      <c r="I39" s="2855"/>
      <c r="J39" s="2855"/>
      <c r="K39" s="2855"/>
      <c r="L39" s="2855"/>
      <c r="M39" s="2855"/>
      <c r="N39" s="2855"/>
      <c r="O39" s="2855"/>
      <c r="P39" s="2855"/>
      <c r="Q39" s="2855"/>
      <c r="R39" s="2855"/>
      <c r="S39" s="2855"/>
      <c r="T39" s="2855"/>
      <c r="U39" s="2855"/>
      <c r="V39" s="2855"/>
      <c r="W39" s="2855"/>
      <c r="X39" s="2855"/>
      <c r="Y39" s="2855"/>
      <c r="Z39" s="2856"/>
    </row>
    <row r="40" spans="1:26" ht="17.100000000000001" customHeight="1">
      <c r="A40" s="2849" t="s">
        <v>3070</v>
      </c>
      <c r="B40" s="2850"/>
      <c r="C40" s="2850"/>
      <c r="D40" s="2850"/>
      <c r="E40" s="2850"/>
      <c r="F40" s="2850"/>
      <c r="G40" s="2851"/>
      <c r="H40" s="2857" t="s">
        <v>118</v>
      </c>
      <c r="I40" s="2858"/>
      <c r="J40" s="2852" t="str">
        <f>cst_wskakunin_KOUZOU1</f>
        <v/>
      </c>
      <c r="K40" s="2852"/>
      <c r="L40" s="2852"/>
      <c r="M40" s="2852"/>
      <c r="N40" s="2852"/>
      <c r="O40" s="2858" t="s">
        <v>742</v>
      </c>
      <c r="P40" s="2858"/>
      <c r="Q40" s="2858"/>
      <c r="R40" s="472" t="str">
        <f>cst_wskakunin_KAISU_TIJYOU_SHINSEI</f>
        <v/>
      </c>
      <c r="S40" s="474" t="s">
        <v>481</v>
      </c>
      <c r="T40" s="2858" t="s">
        <v>1406</v>
      </c>
      <c r="U40" s="2858"/>
      <c r="V40" s="2858"/>
      <c r="W40" s="2853" t="str">
        <f>cst_wskakunin_NOBE_MENSEKI_BUILD_SHINSEI</f>
        <v/>
      </c>
      <c r="X40" s="2853"/>
      <c r="Y40" s="2853"/>
      <c r="Z40" s="475" t="s">
        <v>114</v>
      </c>
    </row>
    <row r="41" spans="1:26" ht="16.5" customHeight="1">
      <c r="A41" s="2799" t="s">
        <v>501</v>
      </c>
      <c r="B41" s="2738"/>
      <c r="C41" s="2738"/>
      <c r="D41" s="2738"/>
      <c r="E41" s="2738"/>
      <c r="F41" s="2738"/>
      <c r="G41" s="2739"/>
      <c r="H41" s="2859"/>
      <c r="I41" s="2754"/>
      <c r="J41" s="2754"/>
      <c r="K41" s="2754"/>
      <c r="L41" s="2754"/>
      <c r="M41" s="2754"/>
      <c r="N41" s="2754"/>
      <c r="O41" s="2754"/>
      <c r="P41" s="2754"/>
      <c r="Q41" s="2754"/>
      <c r="R41" s="2754"/>
      <c r="S41" s="2754"/>
      <c r="T41" s="2754"/>
      <c r="U41" s="2754"/>
      <c r="V41" s="2754"/>
      <c r="W41" s="2754"/>
      <c r="X41" s="2754"/>
      <c r="Y41" s="2754"/>
      <c r="Z41" s="2860"/>
    </row>
    <row r="42" spans="1:26" ht="19.5" customHeight="1">
      <c r="A42" s="2861" t="s">
        <v>3015</v>
      </c>
      <c r="B42" s="2861"/>
      <c r="C42" s="2861"/>
      <c r="D42" s="2861"/>
      <c r="E42" s="2861"/>
      <c r="F42" s="2861"/>
      <c r="G42" s="2861"/>
      <c r="H42" s="2861"/>
      <c r="I42" s="2861"/>
      <c r="J42" s="2861"/>
      <c r="K42" s="2861"/>
      <c r="L42" s="2861"/>
      <c r="M42" s="2861"/>
      <c r="N42" s="2861" t="s">
        <v>3016</v>
      </c>
      <c r="O42" s="2861"/>
      <c r="P42" s="2861"/>
      <c r="Q42" s="2861"/>
      <c r="R42" s="2861"/>
      <c r="S42" s="2861"/>
      <c r="T42" s="2861"/>
      <c r="U42" s="2861"/>
      <c r="V42" s="2861"/>
      <c r="W42" s="2861"/>
      <c r="X42" s="2861"/>
      <c r="Y42" s="2861"/>
      <c r="Z42" s="2861"/>
    </row>
    <row r="43" spans="1:26" ht="16.5" customHeight="1">
      <c r="A43" s="2862"/>
      <c r="B43" s="2863"/>
      <c r="C43" s="2863"/>
      <c r="D43" s="2863"/>
      <c r="E43" s="2863"/>
      <c r="F43" s="2863"/>
      <c r="G43" s="2863"/>
      <c r="H43" s="2863"/>
      <c r="I43" s="2863"/>
      <c r="J43" s="2863"/>
      <c r="K43" s="2863"/>
      <c r="L43" s="2863"/>
      <c r="M43" s="2864"/>
      <c r="N43" s="2862"/>
      <c r="O43" s="2863"/>
      <c r="P43" s="2863"/>
      <c r="Q43" s="2863"/>
      <c r="R43" s="2863"/>
      <c r="S43" s="2863"/>
      <c r="T43" s="2863"/>
      <c r="U43" s="2863"/>
      <c r="V43" s="2863"/>
      <c r="W43" s="2863"/>
      <c r="X43" s="2863"/>
      <c r="Y43" s="2863"/>
      <c r="Z43" s="2864"/>
    </row>
    <row r="44" spans="1:26" ht="16.5" customHeight="1">
      <c r="A44" s="2865"/>
      <c r="B44" s="2866"/>
      <c r="C44" s="2866"/>
      <c r="D44" s="2866"/>
      <c r="E44" s="2866"/>
      <c r="F44" s="2866"/>
      <c r="G44" s="2866"/>
      <c r="H44" s="2866"/>
      <c r="I44" s="2866"/>
      <c r="J44" s="2866"/>
      <c r="K44" s="2866"/>
      <c r="L44" s="2866"/>
      <c r="M44" s="2867"/>
      <c r="N44" s="2865"/>
      <c r="O44" s="2866"/>
      <c r="P44" s="2866"/>
      <c r="Q44" s="2866"/>
      <c r="R44" s="2866"/>
      <c r="S44" s="2866"/>
      <c r="T44" s="2866"/>
      <c r="U44" s="2866"/>
      <c r="V44" s="2866"/>
      <c r="W44" s="2866"/>
      <c r="X44" s="2866"/>
      <c r="Y44" s="2866"/>
      <c r="Z44" s="2867"/>
    </row>
    <row r="45" spans="1:26" ht="16.5" customHeight="1">
      <c r="A45" s="2865"/>
      <c r="B45" s="2866"/>
      <c r="C45" s="2866"/>
      <c r="D45" s="2866"/>
      <c r="E45" s="2866"/>
      <c r="F45" s="2866"/>
      <c r="G45" s="2866"/>
      <c r="H45" s="2866"/>
      <c r="I45" s="2866"/>
      <c r="J45" s="2866"/>
      <c r="K45" s="2866"/>
      <c r="L45" s="2866"/>
      <c r="M45" s="2867"/>
      <c r="N45" s="2865"/>
      <c r="O45" s="2866"/>
      <c r="P45" s="2866"/>
      <c r="Q45" s="2866"/>
      <c r="R45" s="2866"/>
      <c r="S45" s="2866"/>
      <c r="T45" s="2866"/>
      <c r="U45" s="2866"/>
      <c r="V45" s="2866"/>
      <c r="W45" s="2866"/>
      <c r="X45" s="2866"/>
      <c r="Y45" s="2866"/>
      <c r="Z45" s="2867"/>
    </row>
    <row r="46" spans="1:26" ht="16.5" customHeight="1">
      <c r="A46" s="2865"/>
      <c r="B46" s="2866"/>
      <c r="C46" s="2866"/>
      <c r="D46" s="2866"/>
      <c r="E46" s="2866"/>
      <c r="F46" s="2866"/>
      <c r="G46" s="2866"/>
      <c r="H46" s="2866"/>
      <c r="I46" s="2866"/>
      <c r="J46" s="2866"/>
      <c r="K46" s="2866"/>
      <c r="L46" s="2866"/>
      <c r="M46" s="2867"/>
      <c r="N46" s="2865"/>
      <c r="O46" s="2866"/>
      <c r="P46" s="2866"/>
      <c r="Q46" s="2866"/>
      <c r="R46" s="2866"/>
      <c r="S46" s="2866"/>
      <c r="T46" s="2866"/>
      <c r="U46" s="2866"/>
      <c r="V46" s="2866"/>
      <c r="W46" s="2866"/>
      <c r="X46" s="2866"/>
      <c r="Y46" s="2866"/>
      <c r="Z46" s="2867"/>
    </row>
    <row r="47" spans="1:26" ht="16.5" customHeight="1">
      <c r="A47" s="2865"/>
      <c r="B47" s="2866"/>
      <c r="C47" s="2866"/>
      <c r="D47" s="2866"/>
      <c r="E47" s="2866"/>
      <c r="F47" s="2866"/>
      <c r="G47" s="2866"/>
      <c r="H47" s="2866"/>
      <c r="I47" s="2866"/>
      <c r="J47" s="2866"/>
      <c r="K47" s="2866"/>
      <c r="L47" s="2866"/>
      <c r="M47" s="2867"/>
      <c r="N47" s="2865"/>
      <c r="O47" s="2866"/>
      <c r="P47" s="2866"/>
      <c r="Q47" s="2866"/>
      <c r="R47" s="2866"/>
      <c r="S47" s="2866"/>
      <c r="T47" s="2866"/>
      <c r="U47" s="2866"/>
      <c r="V47" s="2866"/>
      <c r="W47" s="2866"/>
      <c r="X47" s="2866"/>
      <c r="Y47" s="2866"/>
      <c r="Z47" s="2867"/>
    </row>
    <row r="48" spans="1:26" ht="16.5" customHeight="1">
      <c r="A48" s="2868"/>
      <c r="B48" s="2869"/>
      <c r="C48" s="2869"/>
      <c r="D48" s="2869"/>
      <c r="E48" s="2869"/>
      <c r="F48" s="2869"/>
      <c r="G48" s="2869"/>
      <c r="H48" s="2869"/>
      <c r="I48" s="2869"/>
      <c r="J48" s="2869"/>
      <c r="K48" s="2869"/>
      <c r="L48" s="2869"/>
      <c r="M48" s="2870"/>
      <c r="N48" s="2868"/>
      <c r="O48" s="2869"/>
      <c r="P48" s="2869"/>
      <c r="Q48" s="2869"/>
      <c r="R48" s="2869"/>
      <c r="S48" s="2869"/>
      <c r="T48" s="2869"/>
      <c r="U48" s="2869"/>
      <c r="V48" s="2869"/>
      <c r="W48" s="2869"/>
      <c r="X48" s="2869"/>
      <c r="Y48" s="2869"/>
      <c r="Z48" s="2870"/>
    </row>
    <row r="49" spans="1:3" ht="16.5" customHeight="1">
      <c r="A49" s="368" t="s">
        <v>3071</v>
      </c>
      <c r="C49" s="368" t="s">
        <v>3053</v>
      </c>
    </row>
    <row r="50" spans="1:3" ht="16.5" customHeight="1">
      <c r="C50" s="368" t="s">
        <v>3054</v>
      </c>
    </row>
    <row r="51" spans="1:3" ht="16.5" customHeight="1">
      <c r="C51" s="368" t="s">
        <v>3055</v>
      </c>
    </row>
    <row r="52" spans="1:3" ht="16.5" customHeight="1">
      <c r="C52" s="368" t="s">
        <v>3072</v>
      </c>
    </row>
    <row r="53" spans="1:3" ht="19.5" customHeight="1">
      <c r="C53" s="368" t="s">
        <v>3073</v>
      </c>
    </row>
    <row r="54" spans="1:3" ht="19.5" customHeight="1">
      <c r="C54" s="368" t="s">
        <v>3074</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6"/>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68" customWidth="1"/>
    <col min="2" max="21" width="4.125" style="368" customWidth="1"/>
    <col min="22" max="256" width="9" style="368" customWidth="1"/>
    <col min="257" max="257" width="2.625" style="368" customWidth="1"/>
    <col min="258" max="277" width="4.125" style="368" customWidth="1"/>
    <col min="278" max="512" width="9" style="368" customWidth="1"/>
    <col min="513" max="513" width="2.625" style="368" customWidth="1"/>
    <col min="514" max="533" width="4.125" style="368" customWidth="1"/>
    <col min="534" max="768" width="9" style="368" customWidth="1"/>
    <col min="769" max="769" width="2.625" style="368" customWidth="1"/>
    <col min="770" max="789" width="4.125" style="368" customWidth="1"/>
    <col min="790" max="1024" width="9" style="368" customWidth="1"/>
    <col min="1025" max="1025" width="2.625" style="368" customWidth="1"/>
    <col min="1026" max="1045" width="4.125" style="368" customWidth="1"/>
    <col min="1046" max="1280" width="9" style="368" customWidth="1"/>
    <col min="1281" max="1281" width="2.625" style="368" customWidth="1"/>
    <col min="1282" max="1301" width="4.125" style="368" customWidth="1"/>
    <col min="1302" max="1536" width="9" style="368" customWidth="1"/>
    <col min="1537" max="1537" width="2.625" style="368" customWidth="1"/>
    <col min="1538" max="1557" width="4.125" style="368" customWidth="1"/>
    <col min="1558" max="1792" width="9" style="368" customWidth="1"/>
    <col min="1793" max="1793" width="2.625" style="368" customWidth="1"/>
    <col min="1794" max="1813" width="4.125" style="368" customWidth="1"/>
    <col min="1814" max="2048" width="9" style="368" customWidth="1"/>
    <col min="2049" max="2049" width="2.625" style="368" customWidth="1"/>
    <col min="2050" max="2069" width="4.125" style="368" customWidth="1"/>
    <col min="2070" max="2304" width="9" style="368" customWidth="1"/>
    <col min="2305" max="2305" width="2.625" style="368" customWidth="1"/>
    <col min="2306" max="2325" width="4.125" style="368" customWidth="1"/>
    <col min="2326" max="2560" width="9" style="368" customWidth="1"/>
    <col min="2561" max="2561" width="2.625" style="368" customWidth="1"/>
    <col min="2562" max="2581" width="4.125" style="368" customWidth="1"/>
    <col min="2582" max="2816" width="9" style="368" customWidth="1"/>
    <col min="2817" max="2817" width="2.625" style="368" customWidth="1"/>
    <col min="2818" max="2837" width="4.125" style="368" customWidth="1"/>
    <col min="2838" max="3072" width="9" style="368" customWidth="1"/>
    <col min="3073" max="3073" width="2.625" style="368" customWidth="1"/>
    <col min="3074" max="3093" width="4.125" style="368" customWidth="1"/>
    <col min="3094" max="3328" width="9" style="368" customWidth="1"/>
    <col min="3329" max="3329" width="2.625" style="368" customWidth="1"/>
    <col min="3330" max="3349" width="4.125" style="368" customWidth="1"/>
    <col min="3350" max="3584" width="9" style="368" customWidth="1"/>
    <col min="3585" max="3585" width="2.625" style="368" customWidth="1"/>
    <col min="3586" max="3605" width="4.125" style="368" customWidth="1"/>
    <col min="3606" max="3840" width="9" style="368" customWidth="1"/>
    <col min="3841" max="3841" width="2.625" style="368" customWidth="1"/>
    <col min="3842" max="3861" width="4.125" style="368" customWidth="1"/>
    <col min="3862" max="4096" width="9" style="368" customWidth="1"/>
    <col min="4097" max="4097" width="2.625" style="368" customWidth="1"/>
    <col min="4098" max="4117" width="4.125" style="368" customWidth="1"/>
    <col min="4118" max="4352" width="9" style="368" customWidth="1"/>
    <col min="4353" max="4353" width="2.625" style="368" customWidth="1"/>
    <col min="4354" max="4373" width="4.125" style="368" customWidth="1"/>
    <col min="4374" max="4608" width="9" style="368" customWidth="1"/>
    <col min="4609" max="4609" width="2.625" style="368" customWidth="1"/>
    <col min="4610" max="4629" width="4.125" style="368" customWidth="1"/>
    <col min="4630" max="4864" width="9" style="368" customWidth="1"/>
    <col min="4865" max="4865" width="2.625" style="368" customWidth="1"/>
    <col min="4866" max="4885" width="4.125" style="368" customWidth="1"/>
    <col min="4886" max="5120" width="9" style="368" customWidth="1"/>
    <col min="5121" max="5121" width="2.625" style="368" customWidth="1"/>
    <col min="5122" max="5141" width="4.125" style="368" customWidth="1"/>
    <col min="5142" max="5376" width="9" style="368" customWidth="1"/>
    <col min="5377" max="5377" width="2.625" style="368" customWidth="1"/>
    <col min="5378" max="5397" width="4.125" style="368" customWidth="1"/>
    <col min="5398" max="5632" width="9" style="368" customWidth="1"/>
    <col min="5633" max="5633" width="2.625" style="368" customWidth="1"/>
    <col min="5634" max="5653" width="4.125" style="368" customWidth="1"/>
    <col min="5654" max="5888" width="9" style="368" customWidth="1"/>
    <col min="5889" max="5889" width="2.625" style="368" customWidth="1"/>
    <col min="5890" max="5909" width="4.125" style="368" customWidth="1"/>
    <col min="5910" max="6144" width="9" style="368" customWidth="1"/>
    <col min="6145" max="6145" width="2.625" style="368" customWidth="1"/>
    <col min="6146" max="6165" width="4.125" style="368" customWidth="1"/>
    <col min="6166" max="6400" width="9" style="368" customWidth="1"/>
    <col min="6401" max="6401" width="2.625" style="368" customWidth="1"/>
    <col min="6402" max="6421" width="4.125" style="368" customWidth="1"/>
    <col min="6422" max="6656" width="9" style="368" customWidth="1"/>
    <col min="6657" max="6657" width="2.625" style="368" customWidth="1"/>
    <col min="6658" max="6677" width="4.125" style="368" customWidth="1"/>
    <col min="6678" max="6912" width="9" style="368" customWidth="1"/>
    <col min="6913" max="6913" width="2.625" style="368" customWidth="1"/>
    <col min="6914" max="6933" width="4.125" style="368" customWidth="1"/>
    <col min="6934" max="7168" width="9" style="368" customWidth="1"/>
    <col min="7169" max="7169" width="2.625" style="368" customWidth="1"/>
    <col min="7170" max="7189" width="4.125" style="368" customWidth="1"/>
    <col min="7190" max="7424" width="9" style="368" customWidth="1"/>
    <col min="7425" max="7425" width="2.625" style="368" customWidth="1"/>
    <col min="7426" max="7445" width="4.125" style="368" customWidth="1"/>
    <col min="7446" max="7680" width="9" style="368" customWidth="1"/>
    <col min="7681" max="7681" width="2.625" style="368" customWidth="1"/>
    <col min="7682" max="7701" width="4.125" style="368" customWidth="1"/>
    <col min="7702" max="7936" width="9" style="368" customWidth="1"/>
    <col min="7937" max="7937" width="2.625" style="368" customWidth="1"/>
    <col min="7938" max="7957" width="4.125" style="368" customWidth="1"/>
    <col min="7958" max="8192" width="9" style="368" customWidth="1"/>
    <col min="8193" max="8193" width="2.625" style="368" customWidth="1"/>
    <col min="8194" max="8213" width="4.125" style="368" customWidth="1"/>
    <col min="8214" max="8448" width="9" style="368" customWidth="1"/>
    <col min="8449" max="8449" width="2.625" style="368" customWidth="1"/>
    <col min="8450" max="8469" width="4.125" style="368" customWidth="1"/>
    <col min="8470" max="8704" width="9" style="368" customWidth="1"/>
    <col min="8705" max="8705" width="2.625" style="368" customWidth="1"/>
    <col min="8706" max="8725" width="4.125" style="368" customWidth="1"/>
    <col min="8726" max="8960" width="9" style="368" customWidth="1"/>
    <col min="8961" max="8961" width="2.625" style="368" customWidth="1"/>
    <col min="8962" max="8981" width="4.125" style="368" customWidth="1"/>
    <col min="8982" max="9216" width="9" style="368" customWidth="1"/>
    <col min="9217" max="9217" width="2.625" style="368" customWidth="1"/>
    <col min="9218" max="9237" width="4.125" style="368" customWidth="1"/>
    <col min="9238" max="9472" width="9" style="368" customWidth="1"/>
    <col min="9473" max="9473" width="2.625" style="368" customWidth="1"/>
    <col min="9474" max="9493" width="4.125" style="368" customWidth="1"/>
    <col min="9494" max="9728" width="9" style="368" customWidth="1"/>
    <col min="9729" max="9729" width="2.625" style="368" customWidth="1"/>
    <col min="9730" max="9749" width="4.125" style="368" customWidth="1"/>
    <col min="9750" max="9984" width="9" style="368" customWidth="1"/>
    <col min="9985" max="9985" width="2.625" style="368" customWidth="1"/>
    <col min="9986" max="10005" width="4.125" style="368" customWidth="1"/>
    <col min="10006" max="10240" width="9" style="368" customWidth="1"/>
    <col min="10241" max="10241" width="2.625" style="368" customWidth="1"/>
    <col min="10242" max="10261" width="4.125" style="368" customWidth="1"/>
    <col min="10262" max="10496" width="9" style="368" customWidth="1"/>
    <col min="10497" max="10497" width="2.625" style="368" customWidth="1"/>
    <col min="10498" max="10517" width="4.125" style="368" customWidth="1"/>
    <col min="10518" max="10752" width="9" style="368" customWidth="1"/>
    <col min="10753" max="10753" width="2.625" style="368" customWidth="1"/>
    <col min="10754" max="10773" width="4.125" style="368" customWidth="1"/>
    <col min="10774" max="11008" width="9" style="368" customWidth="1"/>
    <col min="11009" max="11009" width="2.625" style="368" customWidth="1"/>
    <col min="11010" max="11029" width="4.125" style="368" customWidth="1"/>
    <col min="11030" max="11264" width="9" style="368" customWidth="1"/>
    <col min="11265" max="11265" width="2.625" style="368" customWidth="1"/>
    <col min="11266" max="11285" width="4.125" style="368" customWidth="1"/>
    <col min="11286" max="11520" width="9" style="368" customWidth="1"/>
    <col min="11521" max="11521" width="2.625" style="368" customWidth="1"/>
    <col min="11522" max="11541" width="4.125" style="368" customWidth="1"/>
    <col min="11542" max="11776" width="9" style="368" customWidth="1"/>
    <col min="11777" max="11777" width="2.625" style="368" customWidth="1"/>
    <col min="11778" max="11797" width="4.125" style="368" customWidth="1"/>
    <col min="11798" max="12032" width="9" style="368" customWidth="1"/>
    <col min="12033" max="12033" width="2.625" style="368" customWidth="1"/>
    <col min="12034" max="12053" width="4.125" style="368" customWidth="1"/>
    <col min="12054" max="12288" width="9" style="368" customWidth="1"/>
    <col min="12289" max="12289" width="2.625" style="368" customWidth="1"/>
    <col min="12290" max="12309" width="4.125" style="368" customWidth="1"/>
    <col min="12310" max="12544" width="9" style="368" customWidth="1"/>
    <col min="12545" max="12545" width="2.625" style="368" customWidth="1"/>
    <col min="12546" max="12565" width="4.125" style="368" customWidth="1"/>
    <col min="12566" max="12800" width="9" style="368" customWidth="1"/>
    <col min="12801" max="12801" width="2.625" style="368" customWidth="1"/>
    <col min="12802" max="12821" width="4.125" style="368" customWidth="1"/>
    <col min="12822" max="13056" width="9" style="368" customWidth="1"/>
    <col min="13057" max="13057" width="2.625" style="368" customWidth="1"/>
    <col min="13058" max="13077" width="4.125" style="368" customWidth="1"/>
    <col min="13078" max="13312" width="9" style="368" customWidth="1"/>
    <col min="13313" max="13313" width="2.625" style="368" customWidth="1"/>
    <col min="13314" max="13333" width="4.125" style="368" customWidth="1"/>
    <col min="13334" max="13568" width="9" style="368" customWidth="1"/>
    <col min="13569" max="13569" width="2.625" style="368" customWidth="1"/>
    <col min="13570" max="13589" width="4.125" style="368" customWidth="1"/>
    <col min="13590" max="13824" width="9" style="368" customWidth="1"/>
    <col min="13825" max="13825" width="2.625" style="368" customWidth="1"/>
    <col min="13826" max="13845" width="4.125" style="368" customWidth="1"/>
    <col min="13846" max="14080" width="9" style="368" customWidth="1"/>
    <col min="14081" max="14081" width="2.625" style="368" customWidth="1"/>
    <col min="14082" max="14101" width="4.125" style="368" customWidth="1"/>
    <col min="14102" max="14336" width="9" style="368" customWidth="1"/>
    <col min="14337" max="14337" width="2.625" style="368" customWidth="1"/>
    <col min="14338" max="14357" width="4.125" style="368" customWidth="1"/>
    <col min="14358" max="14592" width="9" style="368" customWidth="1"/>
    <col min="14593" max="14593" width="2.625" style="368" customWidth="1"/>
    <col min="14594" max="14613" width="4.125" style="368" customWidth="1"/>
    <col min="14614" max="14848" width="9" style="368" customWidth="1"/>
    <col min="14849" max="14849" width="2.625" style="368" customWidth="1"/>
    <col min="14850" max="14869" width="4.125" style="368" customWidth="1"/>
    <col min="14870" max="15104" width="9" style="368" customWidth="1"/>
    <col min="15105" max="15105" width="2.625" style="368" customWidth="1"/>
    <col min="15106" max="15125" width="4.125" style="368" customWidth="1"/>
    <col min="15126" max="15360" width="9" style="368" customWidth="1"/>
    <col min="15361" max="15361" width="2.625" style="368" customWidth="1"/>
    <col min="15362" max="15381" width="4.125" style="368" customWidth="1"/>
    <col min="15382" max="15616" width="9" style="368" customWidth="1"/>
    <col min="15617" max="15617" width="2.625" style="368" customWidth="1"/>
    <col min="15618" max="15637" width="4.125" style="368" customWidth="1"/>
    <col min="15638" max="15872" width="9" style="368" customWidth="1"/>
    <col min="15873" max="15873" width="2.625" style="368" customWidth="1"/>
    <col min="15874" max="15893" width="4.125" style="368" customWidth="1"/>
    <col min="15894" max="16128" width="9" style="368" customWidth="1"/>
    <col min="16129" max="16129" width="2.625" style="368" customWidth="1"/>
    <col min="16130" max="16149" width="4.125" style="368" customWidth="1"/>
    <col min="16150" max="16384" width="9" style="368" customWidth="1"/>
  </cols>
  <sheetData>
    <row r="1" spans="1:21" ht="16.5" customHeight="1">
      <c r="A1" s="368" t="s">
        <v>4531</v>
      </c>
    </row>
    <row r="2" spans="1:21" ht="15.75" customHeight="1">
      <c r="A2" s="2396" t="s">
        <v>3075</v>
      </c>
      <c r="B2" s="2396"/>
      <c r="C2" s="2396"/>
      <c r="D2" s="2396"/>
      <c r="E2" s="2396"/>
      <c r="F2" s="2396"/>
      <c r="G2" s="2396"/>
      <c r="H2" s="2396"/>
      <c r="I2" s="2396"/>
      <c r="J2" s="2396"/>
      <c r="K2" s="2396"/>
      <c r="L2" s="2396"/>
      <c r="M2" s="2396"/>
      <c r="N2" s="2396"/>
      <c r="O2" s="2396"/>
      <c r="P2" s="2396"/>
      <c r="Q2" s="2396"/>
      <c r="R2" s="2396"/>
      <c r="S2" s="2396"/>
      <c r="T2" s="2396"/>
      <c r="U2" s="2396"/>
    </row>
    <row r="3" spans="1:21" ht="15.75" customHeight="1">
      <c r="A3" s="2878"/>
      <c r="B3" s="2878"/>
      <c r="C3" s="2878"/>
      <c r="D3" s="2878"/>
      <c r="E3" s="2878"/>
      <c r="F3" s="2878"/>
      <c r="G3" s="2878"/>
      <c r="H3" s="2878"/>
      <c r="I3" s="2878"/>
      <c r="J3" s="2878"/>
      <c r="K3" s="2878"/>
      <c r="L3" s="2878"/>
      <c r="M3" s="2878"/>
      <c r="N3" s="2878"/>
      <c r="O3" s="2878"/>
      <c r="P3" s="2878"/>
      <c r="Q3" s="2878"/>
      <c r="R3" s="2878"/>
      <c r="S3" s="2878"/>
      <c r="T3" s="2878"/>
      <c r="U3" s="2878"/>
    </row>
    <row r="4" spans="1:21" ht="18" customHeight="1">
      <c r="A4" s="389"/>
      <c r="B4" s="452"/>
      <c r="C4" s="452"/>
      <c r="D4" s="452"/>
      <c r="E4" s="452"/>
      <c r="F4" s="452"/>
      <c r="G4" s="452"/>
      <c r="H4" s="452"/>
      <c r="I4" s="452"/>
      <c r="J4" s="452"/>
      <c r="K4" s="452"/>
      <c r="L4" s="452"/>
      <c r="M4" s="452"/>
      <c r="N4" s="452"/>
      <c r="O4" s="2839"/>
      <c r="P4" s="2839"/>
      <c r="Q4" s="457" t="s">
        <v>477</v>
      </c>
      <c r="R4" s="476"/>
      <c r="S4" s="457" t="s">
        <v>5</v>
      </c>
      <c r="T4" s="476"/>
      <c r="U4" s="453" t="s">
        <v>478</v>
      </c>
    </row>
    <row r="5" spans="1:21" ht="18" customHeight="1">
      <c r="A5" s="391"/>
      <c r="B5" s="368" t="s">
        <v>3003</v>
      </c>
      <c r="U5" s="442"/>
    </row>
    <row r="6" spans="1:21" ht="18" customHeight="1">
      <c r="A6" s="391"/>
      <c r="B6" s="368" t="s">
        <v>3045</v>
      </c>
      <c r="U6" s="442"/>
    </row>
    <row r="7" spans="1:21" ht="18" customHeight="1">
      <c r="A7" s="391"/>
      <c r="I7" s="376" t="s">
        <v>3005</v>
      </c>
      <c r="L7" s="369" t="s">
        <v>19</v>
      </c>
      <c r="M7" s="2879" t="str">
        <f>cst_wskakunin_owner1__address</f>
        <v/>
      </c>
      <c r="N7" s="2879"/>
      <c r="O7" s="2879"/>
      <c r="P7" s="2879"/>
      <c r="Q7" s="2879"/>
      <c r="R7" s="2879"/>
      <c r="S7" s="2879"/>
      <c r="T7" s="2879"/>
      <c r="U7" s="442"/>
    </row>
    <row r="8" spans="1:21" ht="18" customHeight="1">
      <c r="A8" s="391"/>
      <c r="I8" s="376" t="s">
        <v>3076</v>
      </c>
      <c r="L8" s="369" t="s">
        <v>4</v>
      </c>
      <c r="M8" s="2880" t="str">
        <f>cst_wskakunin_owner1__space3</f>
        <v/>
      </c>
      <c r="N8" s="2880"/>
      <c r="O8" s="2880"/>
      <c r="P8" s="2880"/>
      <c r="Q8" s="2880"/>
      <c r="R8" s="2880"/>
      <c r="S8" s="2880"/>
      <c r="T8" s="2880"/>
      <c r="U8" s="442"/>
    </row>
    <row r="9" spans="1:21" ht="18" customHeight="1">
      <c r="A9" s="391"/>
      <c r="M9" s="2880"/>
      <c r="N9" s="2880"/>
      <c r="O9" s="2880"/>
      <c r="P9" s="2880"/>
      <c r="Q9" s="2880"/>
      <c r="R9" s="2880"/>
      <c r="S9" s="2880"/>
      <c r="T9" s="2880"/>
      <c r="U9" s="442"/>
    </row>
    <row r="10" spans="1:21" ht="18" customHeight="1">
      <c r="A10" s="391"/>
      <c r="B10" s="368" t="s">
        <v>3077</v>
      </c>
      <c r="U10" s="442"/>
    </row>
    <row r="11" spans="1:21" ht="18" customHeight="1">
      <c r="A11" s="391"/>
      <c r="B11" s="368" t="s">
        <v>4532</v>
      </c>
      <c r="U11" s="442"/>
    </row>
    <row r="12" spans="1:21" ht="13.5" customHeight="1">
      <c r="A12" s="391"/>
      <c r="U12" s="442"/>
    </row>
    <row r="13" spans="1:21" ht="18" customHeight="1">
      <c r="A13" s="2835" t="s">
        <v>3057</v>
      </c>
      <c r="B13" s="2738"/>
      <c r="C13" s="2738"/>
      <c r="D13" s="2738"/>
      <c r="E13" s="2738"/>
      <c r="F13" s="2739"/>
      <c r="G13" s="389"/>
      <c r="H13" s="452"/>
      <c r="I13" s="452"/>
      <c r="J13" s="452"/>
      <c r="K13" s="470"/>
      <c r="L13" s="470"/>
      <c r="M13" s="452"/>
      <c r="N13" s="452"/>
      <c r="O13" s="452"/>
      <c r="P13" s="452"/>
      <c r="Q13" s="452"/>
      <c r="R13" s="452"/>
      <c r="S13" s="452"/>
      <c r="T13" s="452"/>
      <c r="U13" s="453"/>
    </row>
    <row r="14" spans="1:21" ht="18" customHeight="1">
      <c r="A14" s="458" t="s">
        <v>3062</v>
      </c>
      <c r="B14" s="477"/>
      <c r="C14" s="477"/>
      <c r="D14" s="477"/>
      <c r="E14" s="477"/>
      <c r="F14" s="477"/>
      <c r="G14" s="391"/>
      <c r="I14" s="2798"/>
      <c r="J14" s="2798"/>
      <c r="K14" s="2798"/>
      <c r="L14" s="2798"/>
      <c r="M14" s="2798"/>
      <c r="N14" s="2798"/>
      <c r="O14" s="2798"/>
      <c r="P14" s="2798"/>
      <c r="Q14" s="2798"/>
      <c r="R14" s="2798"/>
      <c r="S14" s="2798"/>
      <c r="T14" s="2798"/>
      <c r="U14" s="2881"/>
    </row>
    <row r="15" spans="1:21" ht="18" customHeight="1">
      <c r="A15" s="458" t="s">
        <v>3063</v>
      </c>
      <c r="B15" s="477"/>
      <c r="C15" s="477"/>
      <c r="D15" s="477"/>
      <c r="E15" s="477"/>
      <c r="F15" s="477"/>
      <c r="G15" s="391" t="s">
        <v>3068</v>
      </c>
      <c r="I15"/>
      <c r="J15"/>
      <c r="K15" s="368" t="s">
        <v>9</v>
      </c>
      <c r="L15" s="2798"/>
      <c r="M15" s="2798"/>
      <c r="N15" s="369" t="s">
        <v>10</v>
      </c>
      <c r="O15" s="382" t="s">
        <v>6</v>
      </c>
      <c r="P15" s="2877"/>
      <c r="Q15" s="2877"/>
      <c r="R15" s="2877"/>
      <c r="S15" s="2877"/>
      <c r="T15" s="368" t="s">
        <v>7</v>
      </c>
      <c r="U15" s="207"/>
    </row>
    <row r="16" spans="1:21" ht="18" customHeight="1">
      <c r="A16" s="458"/>
      <c r="B16" s="477"/>
      <c r="C16" s="477"/>
      <c r="D16" s="477"/>
      <c r="E16" s="477"/>
      <c r="F16" s="477"/>
      <c r="G16" s="2882"/>
      <c r="H16" s="2883"/>
      <c r="I16" s="2883"/>
      <c r="J16" s="2883"/>
      <c r="K16" s="2883"/>
      <c r="L16" s="2883"/>
      <c r="M16" s="2883"/>
      <c r="N16" s="2883"/>
      <c r="O16" s="2883"/>
      <c r="P16" s="2883"/>
      <c r="Q16" s="2883"/>
      <c r="R16" s="2883"/>
      <c r="S16" s="2883"/>
      <c r="T16" s="2883"/>
      <c r="U16" s="2884"/>
    </row>
    <row r="17" spans="1:21" ht="18" customHeight="1">
      <c r="A17" s="458" t="s">
        <v>3078</v>
      </c>
      <c r="F17" s="477"/>
      <c r="G17" s="399" t="s">
        <v>2595</v>
      </c>
      <c r="H17" s="2798"/>
      <c r="I17" s="2798"/>
      <c r="J17" s="2798"/>
      <c r="K17" s="2798"/>
      <c r="O17" s="368" t="s">
        <v>675</v>
      </c>
      <c r="P17" s="2798"/>
      <c r="Q17" s="2798"/>
      <c r="R17" s="2798"/>
      <c r="S17" s="2798"/>
      <c r="T17" s="2798"/>
      <c r="U17" s="2881"/>
    </row>
    <row r="18" spans="1:21" ht="18" customHeight="1">
      <c r="A18" s="458" t="s">
        <v>3066</v>
      </c>
      <c r="B18" s="478"/>
      <c r="C18" s="478"/>
      <c r="D18" s="478"/>
      <c r="E18" s="478"/>
      <c r="F18" s="478"/>
      <c r="G18" s="391"/>
      <c r="I18" s="2885"/>
      <c r="J18" s="2885"/>
      <c r="K18" s="2885"/>
      <c r="L18" s="2885"/>
      <c r="M18" s="2885"/>
      <c r="N18" s="2885"/>
      <c r="O18" s="2885"/>
      <c r="P18" s="2885"/>
      <c r="Q18" s="2885"/>
      <c r="R18" s="2885"/>
      <c r="S18" s="2885"/>
      <c r="T18" s="2885"/>
      <c r="U18" s="2886"/>
    </row>
    <row r="19" spans="1:21" ht="18" customHeight="1">
      <c r="A19" s="2799" t="s">
        <v>26</v>
      </c>
      <c r="B19" s="2738"/>
      <c r="C19" s="2738"/>
      <c r="D19" s="2738"/>
      <c r="E19" s="2738"/>
      <c r="F19" s="2739"/>
      <c r="G19" s="2871" t="str">
        <f>cst_shinsei_ISSUE_NO_disp</f>
        <v/>
      </c>
      <c r="H19" s="2872"/>
      <c r="I19" s="2872"/>
      <c r="J19" s="2872"/>
      <c r="K19" s="2872"/>
      <c r="L19" s="2872"/>
      <c r="M19" s="2872"/>
      <c r="N19" s="2872"/>
      <c r="O19" s="2872"/>
      <c r="P19" s="2872"/>
      <c r="Q19" s="2872"/>
      <c r="R19" s="2872"/>
      <c r="S19" s="2872"/>
      <c r="T19" s="2872"/>
      <c r="U19" s="2873"/>
    </row>
    <row r="20" spans="1:21" ht="18" customHeight="1">
      <c r="A20" s="2800"/>
      <c r="B20" s="2732"/>
      <c r="C20" s="2732"/>
      <c r="D20" s="2732"/>
      <c r="E20" s="2732"/>
      <c r="F20" s="2733"/>
      <c r="G20" s="2874"/>
      <c r="H20" s="2875"/>
      <c r="I20" s="2875"/>
      <c r="J20" s="2875"/>
      <c r="K20" s="2875"/>
      <c r="L20" s="2875"/>
      <c r="M20" s="2875"/>
      <c r="N20" s="2875"/>
      <c r="O20" s="2875"/>
      <c r="P20" s="2875"/>
      <c r="Q20" s="2875"/>
      <c r="R20" s="2875"/>
      <c r="S20" s="2875"/>
      <c r="T20" s="2875"/>
      <c r="U20" s="2876"/>
    </row>
    <row r="21" spans="1:21" ht="18" customHeight="1">
      <c r="A21" s="2835" t="s">
        <v>3079</v>
      </c>
      <c r="B21" s="2887"/>
      <c r="C21" s="2887"/>
      <c r="D21" s="2887"/>
      <c r="E21" s="2887"/>
      <c r="F21" s="2888"/>
      <c r="G21" s="2892" t="str">
        <f>cst_shinsei_ISSUE_DATE</f>
        <v/>
      </c>
      <c r="H21" s="2893"/>
      <c r="I21" s="2893"/>
      <c r="J21" s="2893"/>
      <c r="K21" s="2893"/>
      <c r="L21" s="2893"/>
      <c r="M21" s="2893"/>
      <c r="N21" s="2893"/>
      <c r="O21" s="2893"/>
      <c r="P21" s="2893"/>
      <c r="Q21" s="2893"/>
      <c r="R21" s="2893"/>
      <c r="S21" s="2893"/>
      <c r="T21" s="2893"/>
      <c r="U21" s="2894"/>
    </row>
    <row r="22" spans="1:21" ht="18" customHeight="1">
      <c r="A22" s="2889"/>
      <c r="B22" s="2890"/>
      <c r="C22" s="2890"/>
      <c r="D22" s="2890"/>
      <c r="E22" s="2890"/>
      <c r="F22" s="2891"/>
      <c r="G22" s="2895"/>
      <c r="H22" s="2896"/>
      <c r="I22" s="2896"/>
      <c r="J22" s="2896"/>
      <c r="K22" s="2896"/>
      <c r="L22" s="2896"/>
      <c r="M22" s="2896"/>
      <c r="N22" s="2896"/>
      <c r="O22" s="2896"/>
      <c r="P22" s="2896"/>
      <c r="Q22" s="2896"/>
      <c r="R22" s="2896"/>
      <c r="S22" s="2896"/>
      <c r="T22" s="2896"/>
      <c r="U22" s="2897"/>
    </row>
    <row r="23" spans="1:21" ht="18" customHeight="1">
      <c r="A23" s="2799" t="s">
        <v>3080</v>
      </c>
      <c r="B23" s="2738"/>
      <c r="C23" s="2738"/>
      <c r="D23" s="2738"/>
      <c r="E23" s="2738"/>
      <c r="F23" s="2739"/>
      <c r="G23" s="2871" t="str">
        <f>cst_wskakunin_BUILD__address</f>
        <v>埼玉県さいたま市浦和区仲町</v>
      </c>
      <c r="H23" s="2872"/>
      <c r="I23" s="2872"/>
      <c r="J23" s="2872"/>
      <c r="K23" s="2872"/>
      <c r="L23" s="2872"/>
      <c r="M23" s="2872"/>
      <c r="N23" s="2872"/>
      <c r="O23" s="2872"/>
      <c r="P23" s="2872"/>
      <c r="Q23" s="2872"/>
      <c r="R23" s="2872"/>
      <c r="S23" s="2872"/>
      <c r="T23" s="2872"/>
      <c r="U23" s="2873"/>
    </row>
    <row r="24" spans="1:21" ht="18" customHeight="1">
      <c r="A24" s="2800"/>
      <c r="B24" s="2732"/>
      <c r="C24" s="2732"/>
      <c r="D24" s="2732"/>
      <c r="E24" s="2732"/>
      <c r="F24" s="2733"/>
      <c r="G24" s="2874"/>
      <c r="H24" s="2875"/>
      <c r="I24" s="2875"/>
      <c r="J24" s="2875"/>
      <c r="K24" s="2875"/>
      <c r="L24" s="2875"/>
      <c r="M24" s="2875"/>
      <c r="N24" s="2875"/>
      <c r="O24" s="2875"/>
      <c r="P24" s="2875"/>
      <c r="Q24" s="2875"/>
      <c r="R24" s="2875"/>
      <c r="S24" s="2875"/>
      <c r="T24" s="2875"/>
      <c r="U24" s="2876"/>
    </row>
    <row r="25" spans="1:21" ht="18" customHeight="1">
      <c r="A25" s="2835" t="s">
        <v>3081</v>
      </c>
      <c r="B25" s="2738"/>
      <c r="C25" s="2738"/>
      <c r="D25" s="2738"/>
      <c r="E25" s="2738"/>
      <c r="F25" s="2739"/>
      <c r="G25" s="2871" t="str">
        <f>cst_wskakunin_YOUTO</f>
        <v/>
      </c>
      <c r="H25" s="2872"/>
      <c r="I25" s="2872"/>
      <c r="J25" s="2872"/>
      <c r="K25" s="2872"/>
      <c r="L25" s="2872"/>
      <c r="M25" s="2872"/>
      <c r="N25" s="2872"/>
      <c r="O25" s="2872"/>
      <c r="P25" s="2872"/>
      <c r="Q25" s="2872"/>
      <c r="R25" s="2872"/>
      <c r="S25" s="2872"/>
      <c r="T25" s="2872"/>
      <c r="U25" s="2873"/>
    </row>
    <row r="26" spans="1:21" ht="18" customHeight="1">
      <c r="A26" s="2800"/>
      <c r="B26" s="2732"/>
      <c r="C26" s="2732"/>
      <c r="D26" s="2732"/>
      <c r="E26" s="2732"/>
      <c r="F26" s="2733"/>
      <c r="G26" s="2874"/>
      <c r="H26" s="2875"/>
      <c r="I26" s="2875"/>
      <c r="J26" s="2875"/>
      <c r="K26" s="2875"/>
      <c r="L26" s="2875"/>
      <c r="M26" s="2875"/>
      <c r="N26" s="2875"/>
      <c r="O26" s="2875"/>
      <c r="P26" s="2875"/>
      <c r="Q26" s="2875"/>
      <c r="R26" s="2875"/>
      <c r="S26" s="2875"/>
      <c r="T26" s="2875"/>
      <c r="U26" s="2876"/>
    </row>
    <row r="27" spans="1:21" ht="18" customHeight="1">
      <c r="A27" s="2799" t="s">
        <v>119</v>
      </c>
      <c r="B27" s="2738"/>
      <c r="C27" s="2738"/>
      <c r="D27" s="2738"/>
      <c r="E27" s="2738"/>
      <c r="F27" s="2739"/>
      <c r="G27" s="2871" t="str">
        <f>cst_wskakunin__kouji</f>
        <v/>
      </c>
      <c r="H27" s="2872"/>
      <c r="I27" s="2872"/>
      <c r="J27" s="2872"/>
      <c r="K27" s="2872"/>
      <c r="L27" s="2872"/>
      <c r="M27" s="2872"/>
      <c r="N27" s="2872"/>
      <c r="O27" s="2872"/>
      <c r="P27" s="2872"/>
      <c r="Q27" s="2872"/>
      <c r="R27" s="2872"/>
      <c r="S27" s="2872"/>
      <c r="T27" s="2872"/>
      <c r="U27" s="2873"/>
    </row>
    <row r="28" spans="1:21" ht="18" customHeight="1">
      <c r="A28" s="2800"/>
      <c r="B28" s="2732"/>
      <c r="C28" s="2732"/>
      <c r="D28" s="2732"/>
      <c r="E28" s="2732"/>
      <c r="F28" s="2733"/>
      <c r="G28" s="2874"/>
      <c r="H28" s="2875"/>
      <c r="I28" s="2875"/>
      <c r="J28" s="2875"/>
      <c r="K28" s="2875"/>
      <c r="L28" s="2875"/>
      <c r="M28" s="2875"/>
      <c r="N28" s="2875"/>
      <c r="O28" s="2875"/>
      <c r="P28" s="2875"/>
      <c r="Q28" s="2875"/>
      <c r="R28" s="2875"/>
      <c r="S28" s="2875"/>
      <c r="T28" s="2875"/>
      <c r="U28" s="2876"/>
    </row>
    <row r="29" spans="1:21" ht="18" customHeight="1">
      <c r="A29" s="2799" t="s">
        <v>3070</v>
      </c>
      <c r="B29" s="2738"/>
      <c r="C29" s="2738"/>
      <c r="D29" s="2738"/>
      <c r="E29" s="2738"/>
      <c r="F29" s="2739"/>
      <c r="G29" s="2801" t="s">
        <v>118</v>
      </c>
      <c r="H29" s="2745"/>
      <c r="I29" s="2839"/>
      <c r="J29" s="2839"/>
      <c r="K29" s="2839"/>
      <c r="L29" s="2745" t="s">
        <v>742</v>
      </c>
      <c r="M29" s="2745"/>
      <c r="N29" s="2745"/>
      <c r="O29" s="2839"/>
      <c r="P29" s="2745" t="s">
        <v>481</v>
      </c>
      <c r="Q29" s="2745" t="s">
        <v>1406</v>
      </c>
      <c r="R29" s="2745"/>
      <c r="S29" s="2900"/>
      <c r="T29" s="2900"/>
      <c r="U29" s="2746" t="s">
        <v>114</v>
      </c>
    </row>
    <row r="30" spans="1:21" ht="18" customHeight="1">
      <c r="A30" s="2800"/>
      <c r="B30" s="2732"/>
      <c r="C30" s="2732"/>
      <c r="D30" s="2732"/>
      <c r="E30" s="2732"/>
      <c r="F30" s="2733"/>
      <c r="G30" s="2753"/>
      <c r="H30" s="2416"/>
      <c r="I30" s="2899"/>
      <c r="J30" s="2899"/>
      <c r="K30" s="2899"/>
      <c r="L30" s="2416"/>
      <c r="M30" s="2416"/>
      <c r="N30" s="2416"/>
      <c r="O30" s="2899"/>
      <c r="P30" s="2416"/>
      <c r="Q30" s="2416"/>
      <c r="R30" s="2416"/>
      <c r="S30" s="2901"/>
      <c r="T30" s="2901"/>
      <c r="U30" s="2750"/>
    </row>
    <row r="31" spans="1:21" ht="18" customHeight="1">
      <c r="A31" s="2799" t="s">
        <v>501</v>
      </c>
      <c r="B31" s="2738"/>
      <c r="C31" s="2738"/>
      <c r="D31" s="2738"/>
      <c r="E31" s="2738"/>
      <c r="F31" s="2739"/>
      <c r="G31" s="2902"/>
      <c r="H31" s="2903"/>
      <c r="I31" s="2903"/>
      <c r="J31" s="2903"/>
      <c r="K31" s="2903"/>
      <c r="L31" s="2903"/>
      <c r="M31" s="2903"/>
      <c r="N31" s="2903"/>
      <c r="O31" s="2903"/>
      <c r="P31" s="2903"/>
      <c r="Q31" s="2903"/>
      <c r="R31" s="2903"/>
      <c r="S31" s="2903"/>
      <c r="T31" s="2903"/>
      <c r="U31" s="2904"/>
    </row>
    <row r="32" spans="1:21" ht="18" customHeight="1">
      <c r="A32" s="2800"/>
      <c r="B32" s="2732"/>
      <c r="C32" s="2732"/>
      <c r="D32" s="2732"/>
      <c r="E32" s="2732"/>
      <c r="F32" s="2733"/>
      <c r="G32" s="2905"/>
      <c r="H32" s="2885"/>
      <c r="I32" s="2885"/>
      <c r="J32" s="2885"/>
      <c r="K32" s="2885"/>
      <c r="L32" s="2885"/>
      <c r="M32" s="2885"/>
      <c r="N32" s="2885"/>
      <c r="O32" s="2885"/>
      <c r="P32" s="2885"/>
      <c r="Q32" s="2885"/>
      <c r="R32" s="2885"/>
      <c r="S32" s="2885"/>
      <c r="T32" s="2885"/>
      <c r="U32" s="2886"/>
    </row>
    <row r="33" spans="1:21" ht="19.5" customHeight="1">
      <c r="A33" s="2861" t="s">
        <v>3015</v>
      </c>
      <c r="B33" s="2861"/>
      <c r="C33" s="2861"/>
      <c r="D33" s="2861"/>
      <c r="E33" s="2861"/>
      <c r="F33" s="2861"/>
      <c r="G33" s="2861"/>
      <c r="H33" s="2861"/>
      <c r="I33" s="2861"/>
      <c r="J33" s="2861"/>
      <c r="K33" s="2861"/>
      <c r="L33" s="2861" t="s">
        <v>3016</v>
      </c>
      <c r="M33" s="2861"/>
      <c r="N33" s="2861"/>
      <c r="O33" s="2861"/>
      <c r="P33" s="2861"/>
      <c r="Q33" s="2861"/>
      <c r="R33" s="2861"/>
      <c r="S33" s="2861"/>
      <c r="T33" s="2861"/>
      <c r="U33" s="2861"/>
    </row>
    <row r="34" spans="1:21" ht="19.5" customHeight="1">
      <c r="A34" s="2898"/>
      <c r="B34" s="2898"/>
      <c r="C34" s="2898"/>
      <c r="D34" s="2898"/>
      <c r="E34" s="2898"/>
      <c r="F34" s="2898"/>
      <c r="G34" s="2898"/>
      <c r="H34" s="2898"/>
      <c r="I34" s="2898"/>
      <c r="J34" s="2898"/>
      <c r="K34" s="2898"/>
      <c r="L34" s="2898"/>
      <c r="M34" s="2898"/>
      <c r="N34" s="2898"/>
      <c r="O34" s="2898"/>
      <c r="P34" s="2898"/>
      <c r="Q34" s="2898"/>
      <c r="R34" s="2898"/>
      <c r="S34" s="2898"/>
      <c r="T34" s="2898"/>
      <c r="U34" s="2898"/>
    </row>
    <row r="35" spans="1:21" ht="19.5" customHeight="1">
      <c r="A35" s="2898"/>
      <c r="B35" s="2898"/>
      <c r="C35" s="2898"/>
      <c r="D35" s="2898"/>
      <c r="E35" s="2898"/>
      <c r="F35" s="2898"/>
      <c r="G35" s="2898"/>
      <c r="H35" s="2898"/>
      <c r="I35" s="2898"/>
      <c r="J35" s="2898"/>
      <c r="K35" s="2898"/>
      <c r="L35" s="2898"/>
      <c r="M35" s="2898"/>
      <c r="N35" s="2898"/>
      <c r="O35" s="2898"/>
      <c r="P35" s="2898"/>
      <c r="Q35" s="2898"/>
      <c r="R35" s="2898"/>
      <c r="S35" s="2898"/>
      <c r="T35" s="2898"/>
      <c r="U35" s="2898"/>
    </row>
    <row r="36" spans="1:21" ht="19.5" customHeight="1">
      <c r="A36" s="2898"/>
      <c r="B36" s="2898"/>
      <c r="C36" s="2898"/>
      <c r="D36" s="2898"/>
      <c r="E36" s="2898"/>
      <c r="F36" s="2898"/>
      <c r="G36" s="2898"/>
      <c r="H36" s="2898"/>
      <c r="I36" s="2898"/>
      <c r="J36" s="2898"/>
      <c r="K36" s="2898"/>
      <c r="L36" s="2898"/>
      <c r="M36" s="2898"/>
      <c r="N36" s="2898"/>
      <c r="O36" s="2898"/>
      <c r="P36" s="2898"/>
      <c r="Q36" s="2898"/>
      <c r="R36" s="2898"/>
      <c r="S36" s="2898"/>
      <c r="T36" s="2898"/>
      <c r="U36" s="2898"/>
    </row>
    <row r="37" spans="1:21" ht="19.5" customHeight="1">
      <c r="A37" s="2898"/>
      <c r="B37" s="2898"/>
      <c r="C37" s="2898"/>
      <c r="D37" s="2898"/>
      <c r="E37" s="2898"/>
      <c r="F37" s="2898"/>
      <c r="G37" s="2898"/>
      <c r="H37" s="2898"/>
      <c r="I37" s="2898"/>
      <c r="J37" s="2898"/>
      <c r="K37" s="2898"/>
      <c r="L37" s="2898"/>
      <c r="M37" s="2898"/>
      <c r="N37" s="2898"/>
      <c r="O37" s="2898"/>
      <c r="P37" s="2898"/>
      <c r="Q37" s="2898"/>
      <c r="R37" s="2898"/>
      <c r="S37" s="2898"/>
      <c r="T37" s="2898"/>
      <c r="U37" s="2898"/>
    </row>
    <row r="38" spans="1:21" ht="19.5" customHeight="1">
      <c r="A38" s="2898"/>
      <c r="B38" s="2898"/>
      <c r="C38" s="2898"/>
      <c r="D38" s="2898"/>
      <c r="E38" s="2898"/>
      <c r="F38" s="2898"/>
      <c r="G38" s="2898"/>
      <c r="H38" s="2898"/>
      <c r="I38" s="2898"/>
      <c r="J38" s="2898"/>
      <c r="K38" s="2898"/>
      <c r="L38" s="2898"/>
      <c r="M38" s="2898"/>
      <c r="N38" s="2898"/>
      <c r="O38" s="2898"/>
      <c r="P38" s="2898"/>
      <c r="Q38" s="2898"/>
      <c r="R38" s="2898"/>
      <c r="S38" s="2898"/>
      <c r="T38" s="2898"/>
      <c r="U38" s="2898"/>
    </row>
    <row r="39" spans="1:21" ht="19.5" customHeight="1">
      <c r="A39" s="2898"/>
      <c r="B39" s="2898"/>
      <c r="C39" s="2898"/>
      <c r="D39" s="2898"/>
      <c r="E39" s="2898"/>
      <c r="F39" s="2898"/>
      <c r="G39" s="2898"/>
      <c r="H39" s="2898"/>
      <c r="I39" s="2898"/>
      <c r="J39" s="2898"/>
      <c r="K39" s="2898"/>
      <c r="L39" s="2898"/>
      <c r="M39" s="2898"/>
      <c r="N39" s="2898"/>
      <c r="O39" s="2898"/>
      <c r="P39" s="2898"/>
      <c r="Q39" s="2898"/>
      <c r="R39" s="2898"/>
      <c r="S39" s="2898"/>
      <c r="T39" s="2898"/>
      <c r="U39" s="2898"/>
    </row>
    <row r="40" spans="1:21" ht="18" customHeight="1">
      <c r="A40" s="2898"/>
      <c r="B40" s="2898"/>
      <c r="C40" s="2898"/>
      <c r="D40" s="2898"/>
      <c r="E40" s="2898"/>
      <c r="F40" s="2898"/>
      <c r="G40" s="2898"/>
      <c r="H40" s="2898"/>
      <c r="I40" s="2898"/>
      <c r="J40" s="2898"/>
      <c r="K40" s="2898"/>
      <c r="L40" s="2898"/>
      <c r="M40" s="2898"/>
      <c r="N40" s="2898"/>
      <c r="O40" s="2898"/>
      <c r="P40" s="2898"/>
      <c r="Q40" s="2898"/>
      <c r="R40" s="2898"/>
      <c r="S40" s="2898"/>
      <c r="T40" s="2898"/>
      <c r="U40" s="2898"/>
    </row>
    <row r="41" spans="1:21" ht="16.5" customHeight="1">
      <c r="A41" s="368" t="s">
        <v>2625</v>
      </c>
      <c r="C41" s="368" t="s">
        <v>3053</v>
      </c>
    </row>
    <row r="42" spans="1:21" ht="16.5" customHeight="1">
      <c r="C42" s="368" t="s">
        <v>3054</v>
      </c>
    </row>
    <row r="43" spans="1:21" ht="16.5" customHeight="1">
      <c r="C43" s="368" t="s">
        <v>3055</v>
      </c>
    </row>
    <row r="44" spans="1:21" ht="16.5" customHeight="1">
      <c r="C44" s="368" t="s">
        <v>3082</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6"/>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82" customWidth="1"/>
    <col min="2" max="2" width="4.125" style="479" customWidth="1"/>
    <col min="3" max="20" width="4.125" style="382" customWidth="1"/>
    <col min="21" max="21" width="2.625" style="382" customWidth="1"/>
    <col min="22" max="22" width="9" style="382" customWidth="1"/>
    <col min="23" max="16384" width="9" style="382"/>
  </cols>
  <sheetData>
    <row r="1" spans="1:21" ht="18" customHeight="1">
      <c r="A1" s="382" t="s">
        <v>4540</v>
      </c>
    </row>
    <row r="2" spans="1:21" ht="18" customHeight="1">
      <c r="A2" s="2909"/>
      <c r="B2" s="2909"/>
      <c r="C2" s="2909"/>
      <c r="D2" s="2909"/>
      <c r="E2" s="2909"/>
      <c r="F2" s="2909"/>
      <c r="G2" s="2909"/>
      <c r="H2" s="2909"/>
      <c r="I2" s="2909"/>
      <c r="J2" s="2909"/>
      <c r="K2" s="2909"/>
      <c r="L2" s="2909"/>
      <c r="M2" s="2909"/>
      <c r="N2" s="2909"/>
      <c r="O2" s="2909"/>
      <c r="P2" s="2909"/>
      <c r="Q2" s="2909"/>
      <c r="R2" s="2909"/>
      <c r="S2" s="2909"/>
      <c r="T2" s="2909"/>
      <c r="U2" s="2909"/>
    </row>
    <row r="3" spans="1:21" ht="21" customHeight="1">
      <c r="A3" s="2910" t="s">
        <v>3083</v>
      </c>
      <c r="B3" s="2910"/>
      <c r="C3" s="2910"/>
      <c r="D3" s="2910"/>
      <c r="E3" s="2910"/>
      <c r="F3" s="2910"/>
      <c r="G3" s="2910"/>
      <c r="H3" s="2910"/>
      <c r="I3" s="2910"/>
      <c r="J3" s="2910"/>
      <c r="K3" s="2910"/>
      <c r="L3" s="2910"/>
      <c r="M3" s="2910"/>
      <c r="N3" s="2910"/>
      <c r="O3" s="2910"/>
      <c r="P3" s="2910"/>
      <c r="Q3" s="2910"/>
      <c r="R3" s="2910"/>
      <c r="S3" s="2910"/>
      <c r="T3" s="2910"/>
      <c r="U3" s="2910"/>
    </row>
    <row r="4" spans="1:21" ht="18" customHeight="1">
      <c r="A4" s="480"/>
      <c r="B4" s="480"/>
      <c r="C4" s="480"/>
      <c r="D4" s="480"/>
      <c r="E4" s="480"/>
      <c r="F4" s="480"/>
      <c r="G4" s="480"/>
      <c r="H4" s="480"/>
      <c r="I4" s="480"/>
      <c r="J4" s="480"/>
      <c r="K4" s="480"/>
      <c r="L4" s="480"/>
      <c r="M4" s="480"/>
      <c r="N4" s="480"/>
      <c r="O4" s="480"/>
      <c r="P4" s="480"/>
      <c r="Q4" s="480"/>
      <c r="R4" s="480"/>
      <c r="S4" s="480"/>
      <c r="T4" s="480"/>
    </row>
    <row r="5" spans="1:21" ht="18" customHeight="1">
      <c r="N5" s="2726"/>
      <c r="O5" s="2726"/>
      <c r="P5" s="380" t="s">
        <v>477</v>
      </c>
      <c r="Q5" s="381"/>
      <c r="R5" s="380" t="s">
        <v>5</v>
      </c>
      <c r="S5" s="381"/>
      <c r="T5" s="380" t="s">
        <v>478</v>
      </c>
    </row>
    <row r="6" spans="1:21" ht="18" customHeight="1"/>
    <row r="7" spans="1:21" ht="18" customHeight="1">
      <c r="B7" s="382" t="s">
        <v>3084</v>
      </c>
    </row>
    <row r="8" spans="1:21" ht="18" customHeight="1">
      <c r="B8" s="479" t="s">
        <v>3085</v>
      </c>
      <c r="J8" s="380" t="s">
        <v>3086</v>
      </c>
    </row>
    <row r="9" spans="1:21" ht="18" customHeight="1"/>
    <row r="10" spans="1:21" ht="18" customHeight="1">
      <c r="J10" s="380" t="s">
        <v>3005</v>
      </c>
      <c r="M10" s="481" t="s">
        <v>19</v>
      </c>
      <c r="N10" s="2911" t="str">
        <f>cst_wskakunin_owner1__address</f>
        <v/>
      </c>
      <c r="O10" s="2911"/>
      <c r="P10" s="2911"/>
      <c r="Q10" s="2911"/>
      <c r="R10" s="2911"/>
      <c r="S10" s="2911"/>
      <c r="T10" s="2911"/>
    </row>
    <row r="11" spans="1:21" ht="18" customHeight="1">
      <c r="J11" s="380" t="s">
        <v>3058</v>
      </c>
      <c r="M11" s="481" t="s">
        <v>4</v>
      </c>
      <c r="N11" s="2906" t="str">
        <f>cst_wskakunin_owner1__space3</f>
        <v/>
      </c>
      <c r="O11" s="2906"/>
      <c r="P11" s="2906"/>
      <c r="Q11" s="2906"/>
      <c r="R11" s="2906"/>
      <c r="S11" s="2906"/>
    </row>
    <row r="12" spans="1:21" ht="18" customHeight="1">
      <c r="N12" s="2906"/>
      <c r="O12" s="2906"/>
      <c r="P12" s="2906"/>
      <c r="Q12" s="2906"/>
      <c r="R12" s="2906"/>
      <c r="S12" s="2906"/>
    </row>
    <row r="13" spans="1:21" ht="18" customHeight="1"/>
    <row r="14" spans="1:21" ht="18" customHeight="1">
      <c r="B14" s="479" t="s">
        <v>3087</v>
      </c>
    </row>
    <row r="15" spans="1:21" ht="18" customHeight="1"/>
    <row r="16" spans="1:21" ht="18" customHeight="1">
      <c r="A16" s="2495" t="s">
        <v>0</v>
      </c>
      <c r="B16" s="2495"/>
      <c r="C16" s="2495"/>
      <c r="D16" s="2495"/>
      <c r="E16" s="2495"/>
      <c r="F16" s="2495"/>
      <c r="G16" s="2495"/>
      <c r="H16" s="2495"/>
      <c r="I16" s="2495"/>
      <c r="J16" s="2495"/>
      <c r="K16" s="2495"/>
      <c r="L16" s="2495"/>
      <c r="M16" s="2495"/>
      <c r="N16" s="2495"/>
      <c r="O16" s="2495"/>
      <c r="P16" s="2495"/>
      <c r="Q16" s="2495"/>
      <c r="R16" s="2495"/>
      <c r="S16" s="2495"/>
      <c r="T16" s="2495"/>
      <c r="U16" s="2495"/>
    </row>
    <row r="17" spans="2:21" ht="18" customHeight="1"/>
    <row r="18" spans="2:21" ht="18" customHeight="1">
      <c r="B18" s="482" t="s">
        <v>2543</v>
      </c>
      <c r="C18" s="382" t="s">
        <v>3088</v>
      </c>
      <c r="N18" s="481"/>
    </row>
    <row r="19" spans="2:21" ht="18" customHeight="1">
      <c r="B19" s="482"/>
      <c r="C19" s="382" t="s">
        <v>3089</v>
      </c>
    </row>
    <row r="20" spans="2:21" ht="18" customHeight="1">
      <c r="B20" s="482"/>
      <c r="C20" s="483" t="str">
        <f>IF(wsjob_TARGET_KIND=1,"■","□")</f>
        <v>■</v>
      </c>
      <c r="D20" s="382" t="s">
        <v>1329</v>
      </c>
      <c r="G20" s="484"/>
      <c r="H20" s="484"/>
      <c r="I20" s="483" t="str">
        <f>IF(wsjob_TARGET_KIND=2,"■","□")</f>
        <v>□</v>
      </c>
      <c r="J20" s="485" t="s">
        <v>3090</v>
      </c>
      <c r="L20" s="484"/>
      <c r="M20" s="484"/>
      <c r="N20" s="484"/>
      <c r="O20" s="483" t="str">
        <f>IF(wsjob_TARGET_KIND=3,"■","□")</f>
        <v>□</v>
      </c>
      <c r="P20" s="485" t="s">
        <v>3091</v>
      </c>
      <c r="R20" s="484"/>
      <c r="S20" s="484"/>
      <c r="T20" s="484"/>
      <c r="U20" s="484"/>
    </row>
    <row r="21" spans="2:21" ht="18" customHeight="1">
      <c r="B21" s="482"/>
      <c r="C21" s="483" t="str">
        <f>IF(wsjob_TARGET_KIND=4,"■","□")</f>
        <v>□</v>
      </c>
      <c r="D21" s="382" t="s">
        <v>4534</v>
      </c>
      <c r="G21" s="484"/>
      <c r="H21" s="484"/>
      <c r="I21" s="484"/>
      <c r="J21" s="484"/>
      <c r="K21" s="483" t="str">
        <f>IF(wsjob_TARGET_KIND=5,"■","□")</f>
        <v>□</v>
      </c>
      <c r="L21" s="485" t="s">
        <v>4535</v>
      </c>
      <c r="M21" s="484"/>
      <c r="N21" s="484"/>
      <c r="O21" s="484"/>
      <c r="P21" s="484"/>
      <c r="Q21" s="484"/>
      <c r="R21" s="484"/>
      <c r="S21" s="484"/>
      <c r="T21" s="484"/>
      <c r="U21" s="484"/>
    </row>
    <row r="22" spans="2:21" ht="18" customHeight="1">
      <c r="B22" s="486"/>
      <c r="C22" s="485" t="s">
        <v>3519</v>
      </c>
      <c r="D22" s="485"/>
      <c r="E22" s="485"/>
      <c r="F22" s="485"/>
      <c r="G22" s="485"/>
      <c r="H22" s="485"/>
      <c r="I22" s="485"/>
      <c r="J22" s="485"/>
      <c r="K22" s="485"/>
      <c r="L22" s="485"/>
      <c r="M22" s="485"/>
      <c r="N22" s="485"/>
      <c r="O22" s="485"/>
      <c r="P22" s="485"/>
      <c r="Q22" s="485"/>
      <c r="R22" s="485"/>
      <c r="S22" s="485"/>
      <c r="T22" s="485"/>
      <c r="U22" s="484"/>
    </row>
    <row r="23" spans="2:21" ht="18" customHeight="1">
      <c r="B23" s="486"/>
      <c r="C23" s="483" t="str">
        <f>IF(OR(wsjob_JOB_KIND=101,wsjob_JOB_KIND=102),"■","□")</f>
        <v>■</v>
      </c>
      <c r="D23" s="485" t="s">
        <v>1</v>
      </c>
      <c r="E23" s="485"/>
      <c r="F23" s="485"/>
      <c r="G23" s="485"/>
      <c r="H23" s="485"/>
      <c r="I23" s="485"/>
      <c r="J23" s="485"/>
      <c r="K23" s="485"/>
      <c r="L23" s="485"/>
      <c r="M23" s="485"/>
      <c r="N23" s="485"/>
      <c r="O23" s="485"/>
      <c r="P23" s="485"/>
      <c r="Q23" s="485"/>
      <c r="R23" s="485"/>
      <c r="S23" s="485"/>
      <c r="T23" s="485"/>
      <c r="U23" s="484"/>
    </row>
    <row r="24" spans="2:21" ht="18" customHeight="1">
      <c r="B24" s="486"/>
      <c r="C24" s="483" t="str">
        <f>IF(wsjob_JOB_KIND=103,"■","□")</f>
        <v>□</v>
      </c>
      <c r="D24" s="485" t="s">
        <v>2</v>
      </c>
      <c r="E24" s="485"/>
      <c r="F24" s="485"/>
      <c r="G24" s="485"/>
      <c r="H24" s="485"/>
      <c r="I24" s="485"/>
      <c r="J24" s="485"/>
      <c r="K24" s="485"/>
      <c r="L24" s="485"/>
      <c r="M24" s="485"/>
      <c r="N24" s="485"/>
      <c r="O24" s="485"/>
      <c r="P24" s="485"/>
      <c r="Q24" s="485"/>
      <c r="R24" s="485"/>
      <c r="S24" s="485"/>
      <c r="T24" s="485"/>
    </row>
    <row r="25" spans="2:21" ht="18" customHeight="1">
      <c r="B25" s="486"/>
      <c r="C25" s="483" t="str">
        <f>IF(wsjob_JOB_KIND=104,"■","□")</f>
        <v>□</v>
      </c>
      <c r="D25" s="485" t="s">
        <v>3</v>
      </c>
      <c r="E25" s="485"/>
      <c r="F25" s="485"/>
      <c r="G25" s="485"/>
      <c r="H25" s="485"/>
      <c r="I25" s="485"/>
      <c r="J25" s="485"/>
      <c r="K25" s="485"/>
      <c r="L25" s="485"/>
      <c r="M25" s="485"/>
      <c r="N25" s="485"/>
      <c r="O25" s="485"/>
      <c r="P25" s="485"/>
      <c r="Q25" s="485"/>
      <c r="R25" s="485"/>
      <c r="S25" s="485"/>
      <c r="T25" s="485"/>
      <c r="U25" s="487"/>
    </row>
    <row r="26" spans="2:21" ht="18" customHeight="1">
      <c r="B26" s="486"/>
      <c r="C26" s="488" t="s">
        <v>139</v>
      </c>
      <c r="D26" s="485" t="s">
        <v>3092</v>
      </c>
      <c r="E26" s="485"/>
      <c r="F26" s="485"/>
      <c r="G26" s="485"/>
      <c r="H26" s="485"/>
      <c r="I26" s="485"/>
      <c r="J26" s="485"/>
      <c r="K26" s="485"/>
      <c r="L26" s="485"/>
      <c r="M26" s="485"/>
      <c r="N26" s="485"/>
      <c r="O26" s="485"/>
      <c r="P26" s="485"/>
      <c r="Q26" s="485"/>
      <c r="R26" s="485"/>
      <c r="S26" s="485"/>
      <c r="T26" s="485"/>
      <c r="U26" s="487"/>
    </row>
    <row r="27" spans="2:21" ht="18" customHeight="1">
      <c r="B27" s="482" t="s">
        <v>2545</v>
      </c>
      <c r="C27" s="485" t="s">
        <v>3093</v>
      </c>
      <c r="D27" s="485"/>
      <c r="E27" s="485"/>
      <c r="F27" s="485"/>
      <c r="G27" s="485"/>
      <c r="H27" s="485"/>
      <c r="I27" s="485"/>
      <c r="J27" s="485"/>
      <c r="K27" s="485"/>
      <c r="L27" s="485"/>
      <c r="M27" s="485"/>
      <c r="N27" s="485"/>
      <c r="O27" s="485"/>
      <c r="P27" s="485"/>
      <c r="Q27" s="485"/>
      <c r="R27" s="485"/>
      <c r="S27" s="485"/>
      <c r="T27" s="485"/>
    </row>
    <row r="28" spans="2:21" ht="18" customHeight="1">
      <c r="B28" s="482"/>
      <c r="C28" s="2908" t="str">
        <f>IF(cst_wskakunin_SHINSEI_DATE="","令和",cst_wskakunin_SHINSEI_DATE)</f>
        <v>令和</v>
      </c>
      <c r="D28" s="2908"/>
      <c r="E28" s="749" t="str">
        <f>cst_wskakunin_SHINSEI_DATE</f>
        <v/>
      </c>
      <c r="F28" s="380" t="s">
        <v>477</v>
      </c>
      <c r="G28" s="750" t="str">
        <f>cst_wskakunin_SHINSEI_DATE</f>
        <v/>
      </c>
      <c r="H28" s="380" t="s">
        <v>5</v>
      </c>
      <c r="I28" s="751" t="str">
        <f>cst_wskakunin_SHINSEI_DATE</f>
        <v/>
      </c>
      <c r="J28" s="380" t="s">
        <v>478</v>
      </c>
      <c r="K28" s="485"/>
      <c r="L28" s="485"/>
      <c r="M28" s="485"/>
      <c r="N28" s="485"/>
      <c r="O28" s="485"/>
      <c r="P28" s="485"/>
      <c r="Q28" s="485"/>
      <c r="R28" s="485"/>
      <c r="S28" s="485"/>
      <c r="T28" s="485"/>
    </row>
    <row r="29" spans="2:21" ht="18" customHeight="1">
      <c r="B29" s="482" t="s">
        <v>3094</v>
      </c>
      <c r="C29" s="485" t="s">
        <v>3095</v>
      </c>
      <c r="D29" s="485"/>
      <c r="E29" s="380"/>
      <c r="F29" s="485"/>
      <c r="G29" s="485"/>
      <c r="H29" s="485"/>
      <c r="I29" s="485"/>
      <c r="J29" s="485"/>
      <c r="K29" s="485"/>
      <c r="L29" s="485"/>
      <c r="M29" s="485"/>
      <c r="N29" s="485"/>
      <c r="O29" s="485"/>
      <c r="P29" s="485"/>
      <c r="Q29" s="485"/>
      <c r="R29" s="485"/>
      <c r="S29" s="485"/>
      <c r="T29" s="485"/>
    </row>
    <row r="30" spans="2:21" ht="18" customHeight="1">
      <c r="B30" s="482"/>
      <c r="C30" s="485"/>
      <c r="D30" s="485" t="s">
        <v>6</v>
      </c>
      <c r="E30" s="2912" t="str">
        <f>cst_shinsei_UKETUKE_NO</f>
        <v/>
      </c>
      <c r="F30" s="2912"/>
      <c r="G30" s="2912"/>
      <c r="H30" s="2912"/>
      <c r="I30" s="2912"/>
      <c r="J30" s="380" t="s">
        <v>7</v>
      </c>
      <c r="K30" s="485"/>
      <c r="L30" s="380"/>
      <c r="M30" s="485"/>
      <c r="N30" s="485"/>
      <c r="O30" s="485"/>
      <c r="P30" s="485"/>
      <c r="Q30" s="485"/>
      <c r="R30" s="485"/>
      <c r="S30" s="485"/>
      <c r="T30" s="485"/>
    </row>
    <row r="31" spans="2:21" ht="18" customHeight="1">
      <c r="B31" s="482" t="s">
        <v>3096</v>
      </c>
      <c r="C31" s="485" t="s">
        <v>3097</v>
      </c>
      <c r="D31" s="485"/>
      <c r="E31" s="485"/>
      <c r="F31" s="485"/>
      <c r="G31" s="485"/>
      <c r="H31" s="485"/>
      <c r="I31" s="485"/>
      <c r="J31" s="485"/>
      <c r="K31" s="485"/>
      <c r="L31" s="485"/>
      <c r="M31" s="485"/>
      <c r="N31" s="485"/>
      <c r="O31" s="485"/>
      <c r="P31" s="485"/>
      <c r="Q31" s="485"/>
      <c r="R31" s="485"/>
      <c r="S31" s="485"/>
      <c r="T31" s="485"/>
    </row>
    <row r="32" spans="2:21" ht="18" customHeight="1">
      <c r="C32" s="485"/>
      <c r="D32" s="2906" t="str">
        <f>cst_wskakunin_BUILD__address</f>
        <v>埼玉県さいたま市浦和区仲町</v>
      </c>
      <c r="E32" s="2906"/>
      <c r="F32" s="2906"/>
      <c r="G32" s="2906"/>
      <c r="H32" s="2906"/>
      <c r="I32" s="2906"/>
      <c r="J32" s="2906"/>
      <c r="K32" s="2906"/>
      <c r="L32" s="2906"/>
      <c r="M32" s="2906"/>
      <c r="N32" s="2906"/>
      <c r="O32" s="2906"/>
      <c r="P32" s="2906"/>
      <c r="Q32" s="2906"/>
      <c r="R32" s="2906"/>
      <c r="S32" s="2906"/>
      <c r="T32" s="2906"/>
      <c r="U32" s="2906"/>
    </row>
    <row r="33" spans="1:21" ht="18" customHeight="1">
      <c r="C33" s="485"/>
      <c r="D33" s="2906"/>
      <c r="E33" s="2906"/>
      <c r="F33" s="2906"/>
      <c r="G33" s="2906"/>
      <c r="H33" s="2906"/>
      <c r="I33" s="2906"/>
      <c r="J33" s="2906"/>
      <c r="K33" s="2906"/>
      <c r="L33" s="2906"/>
      <c r="M33" s="2906"/>
      <c r="N33" s="2906"/>
      <c r="O33" s="2906"/>
      <c r="P33" s="2906"/>
      <c r="Q33" s="2906"/>
      <c r="R33" s="2906"/>
      <c r="S33" s="2906"/>
      <c r="T33" s="2906"/>
      <c r="U33" s="2906"/>
    </row>
    <row r="34" spans="1:21" ht="18" customHeight="1">
      <c r="C34" s="485"/>
      <c r="D34" s="2906"/>
      <c r="E34" s="2906"/>
      <c r="F34" s="2906"/>
      <c r="G34" s="2906"/>
      <c r="H34" s="2906"/>
      <c r="I34" s="2906"/>
      <c r="J34" s="2906"/>
      <c r="K34" s="2906"/>
      <c r="L34" s="2906"/>
      <c r="M34" s="2906"/>
      <c r="N34" s="2906"/>
      <c r="O34" s="2906"/>
      <c r="P34" s="2906"/>
      <c r="Q34" s="2906"/>
      <c r="R34" s="2906"/>
      <c r="S34" s="2906"/>
      <c r="T34" s="2906"/>
      <c r="U34" s="2906"/>
    </row>
    <row r="35" spans="1:21" ht="18" customHeight="1">
      <c r="B35" s="482" t="s">
        <v>3098</v>
      </c>
      <c r="C35" s="485" t="s">
        <v>3099</v>
      </c>
      <c r="D35" s="485"/>
      <c r="E35" s="485"/>
      <c r="F35" s="485"/>
      <c r="G35" s="485"/>
      <c r="H35" s="485"/>
      <c r="I35" s="485"/>
      <c r="J35" s="485"/>
      <c r="K35" s="485"/>
      <c r="L35" s="485"/>
      <c r="M35" s="485"/>
      <c r="N35" s="485"/>
      <c r="O35" s="485"/>
      <c r="P35" s="485"/>
      <c r="Q35" s="485"/>
      <c r="R35" s="485"/>
      <c r="S35" s="485"/>
      <c r="T35" s="485"/>
      <c r="U35" s="489"/>
    </row>
    <row r="36" spans="1:21" ht="18" customHeight="1">
      <c r="B36" s="482"/>
      <c r="C36" s="485"/>
      <c r="D36" s="2907"/>
      <c r="E36" s="2907"/>
      <c r="F36" s="2907"/>
      <c r="G36" s="2907"/>
      <c r="H36" s="2907"/>
      <c r="I36" s="2907"/>
      <c r="J36" s="2907"/>
      <c r="K36" s="2907"/>
      <c r="L36" s="2907"/>
      <c r="M36" s="2907"/>
      <c r="N36" s="2907"/>
      <c r="O36" s="2907"/>
      <c r="P36" s="2907"/>
      <c r="Q36" s="2907"/>
      <c r="R36" s="2907"/>
      <c r="S36" s="2907"/>
      <c r="T36" s="2907"/>
      <c r="U36" s="2907"/>
    </row>
    <row r="37" spans="1:21" ht="18" customHeight="1">
      <c r="B37" s="486"/>
      <c r="C37" s="485"/>
      <c r="D37" s="2907"/>
      <c r="E37" s="2907"/>
      <c r="F37" s="2907"/>
      <c r="G37" s="2907"/>
      <c r="H37" s="2907"/>
      <c r="I37" s="2907"/>
      <c r="J37" s="2907"/>
      <c r="K37" s="2907"/>
      <c r="L37" s="2907"/>
      <c r="M37" s="2907"/>
      <c r="N37" s="2907"/>
      <c r="O37" s="2907"/>
      <c r="P37" s="2907"/>
      <c r="Q37" s="2907"/>
      <c r="R37" s="2907"/>
      <c r="S37" s="2907"/>
      <c r="T37" s="2907"/>
      <c r="U37" s="2907"/>
    </row>
    <row r="38" spans="1:21" ht="18" customHeight="1">
      <c r="B38" s="377" t="s">
        <v>3030</v>
      </c>
      <c r="C38" s="485"/>
      <c r="D38" s="485"/>
      <c r="E38" s="485"/>
      <c r="F38" s="485"/>
      <c r="G38" s="485"/>
      <c r="H38" s="485"/>
      <c r="I38" s="485"/>
      <c r="J38" s="485"/>
      <c r="K38" s="485"/>
      <c r="L38" s="485"/>
      <c r="M38" s="485"/>
      <c r="N38" s="485"/>
      <c r="O38" s="485"/>
      <c r="P38" s="485"/>
      <c r="Q38" s="485"/>
      <c r="R38" s="485"/>
      <c r="S38" s="485"/>
      <c r="T38" s="485"/>
      <c r="U38" s="489"/>
    </row>
    <row r="39" spans="1:21" ht="18" customHeight="1">
      <c r="B39" s="490" t="s">
        <v>3100</v>
      </c>
      <c r="C39" s="485"/>
      <c r="D39" s="485"/>
      <c r="E39" s="485"/>
      <c r="F39" s="485"/>
      <c r="G39" s="485"/>
      <c r="H39" s="485"/>
      <c r="I39" s="485"/>
      <c r="J39" s="485"/>
      <c r="K39" s="485"/>
      <c r="L39" s="485"/>
      <c r="M39" s="485"/>
      <c r="N39" s="485"/>
      <c r="O39" s="485"/>
      <c r="P39" s="485"/>
      <c r="Q39" s="485"/>
      <c r="R39" s="485"/>
      <c r="S39" s="485"/>
      <c r="T39" s="485"/>
      <c r="U39" s="489"/>
    </row>
    <row r="40" spans="1:21" ht="18" customHeight="1">
      <c r="B40" s="490" t="s">
        <v>3101</v>
      </c>
      <c r="C40" s="485"/>
      <c r="D40" s="485"/>
      <c r="E40" s="485"/>
      <c r="F40" s="485"/>
      <c r="G40" s="485"/>
      <c r="H40" s="485"/>
      <c r="I40" s="485"/>
      <c r="J40" s="485"/>
      <c r="K40" s="485"/>
      <c r="L40" s="485"/>
      <c r="M40" s="485"/>
      <c r="N40" s="485"/>
      <c r="O40" s="485"/>
      <c r="P40" s="485"/>
      <c r="Q40" s="485"/>
      <c r="R40" s="485"/>
      <c r="S40" s="485"/>
      <c r="T40" s="485"/>
      <c r="U40" s="489"/>
    </row>
    <row r="41" spans="1:21" ht="18" customHeight="1">
      <c r="B41" s="368" t="s">
        <v>3102</v>
      </c>
      <c r="C41" s="485"/>
      <c r="D41" s="485"/>
      <c r="E41" s="485"/>
      <c r="F41" s="485"/>
      <c r="G41" s="485"/>
      <c r="H41" s="485"/>
      <c r="I41" s="485"/>
      <c r="J41" s="485"/>
      <c r="K41" s="485"/>
      <c r="L41" s="485"/>
      <c r="M41" s="485"/>
      <c r="N41" s="485"/>
      <c r="O41" s="485"/>
      <c r="P41" s="485"/>
      <c r="Q41" s="485"/>
      <c r="R41" s="485"/>
      <c r="S41" s="485"/>
      <c r="T41" s="485"/>
      <c r="U41" s="489"/>
    </row>
    <row r="42" spans="1:21" ht="18" customHeight="1"/>
    <row r="43" spans="1:21" ht="18" customHeight="1">
      <c r="A43" s="368"/>
      <c r="C43" s="368"/>
      <c r="D43" s="376"/>
      <c r="E43" s="368"/>
      <c r="F43" s="368"/>
      <c r="G43" s="368"/>
      <c r="H43" s="368"/>
      <c r="I43" s="368"/>
      <c r="J43" s="368"/>
      <c r="K43" s="368"/>
      <c r="L43" s="368"/>
      <c r="M43" s="368"/>
      <c r="N43" s="368"/>
      <c r="O43" s="368"/>
      <c r="P43" s="368"/>
      <c r="Q43" s="368"/>
      <c r="R43" s="368"/>
      <c r="S43" s="368"/>
      <c r="T43" s="368"/>
      <c r="U43" s="368"/>
    </row>
    <row r="44" spans="1:21" ht="18" customHeight="1">
      <c r="B44" s="371"/>
      <c r="C44" s="368"/>
      <c r="D44" s="368"/>
      <c r="E44" s="368"/>
      <c r="F44" s="368"/>
      <c r="G44" s="368"/>
      <c r="H44" s="368"/>
      <c r="I44" s="368"/>
      <c r="J44" s="368"/>
      <c r="K44" s="368"/>
      <c r="L44" s="368"/>
      <c r="M44" s="368"/>
      <c r="N44" s="368"/>
      <c r="O44" s="368"/>
      <c r="P44" s="368"/>
      <c r="Q44" s="368"/>
      <c r="S44" s="368"/>
      <c r="T44" s="20"/>
      <c r="U44" s="368"/>
    </row>
    <row r="45" spans="1:21" ht="18" customHeight="1">
      <c r="B45" s="371"/>
      <c r="C45" s="368"/>
      <c r="D45" s="377"/>
      <c r="E45" s="376"/>
      <c r="F45" s="368"/>
      <c r="G45" s="368"/>
      <c r="H45" s="368"/>
      <c r="I45" s="368"/>
      <c r="J45" s="20"/>
      <c r="K45" s="20"/>
      <c r="L45" s="368"/>
      <c r="M45" s="376"/>
      <c r="R45" s="368"/>
      <c r="S45" s="368"/>
      <c r="T45" s="368"/>
      <c r="U45" s="368"/>
    </row>
    <row r="46" spans="1:21" ht="18" customHeight="1">
      <c r="B46" s="371"/>
      <c r="C46" s="368"/>
      <c r="D46" s="377"/>
      <c r="E46" s="376"/>
      <c r="F46" s="368"/>
      <c r="G46" s="368"/>
      <c r="H46" s="368"/>
      <c r="I46" s="368"/>
      <c r="J46" s="368"/>
      <c r="K46" s="368"/>
      <c r="L46" s="368"/>
      <c r="M46" s="368"/>
      <c r="N46" s="368"/>
      <c r="O46" s="368"/>
      <c r="P46" s="368"/>
      <c r="Q46" s="368"/>
      <c r="R46" s="368"/>
      <c r="S46" s="368"/>
      <c r="T46" s="368"/>
      <c r="U46" s="368"/>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6"/>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68" customWidth="1"/>
    <col min="2" max="22" width="4.125" style="368" customWidth="1"/>
    <col min="23" max="23" width="9" style="368" customWidth="1"/>
    <col min="24" max="16384" width="9" style="368"/>
  </cols>
  <sheetData>
    <row r="1" spans="1:22" ht="21" customHeight="1">
      <c r="A1" s="368" t="s">
        <v>4541</v>
      </c>
    </row>
    <row r="2" spans="1:22" ht="21" customHeight="1">
      <c r="A2" s="389"/>
      <c r="B2" s="452"/>
      <c r="C2" s="452"/>
      <c r="D2" s="452"/>
      <c r="E2" s="452"/>
      <c r="F2" s="452"/>
      <c r="G2" s="452"/>
      <c r="H2" s="2794" t="s">
        <v>3103</v>
      </c>
      <c r="I2" s="2794"/>
      <c r="J2" s="2794"/>
      <c r="K2" s="2794"/>
      <c r="L2" s="2794" t="s">
        <v>641</v>
      </c>
      <c r="M2" s="2794"/>
      <c r="N2" s="2794"/>
      <c r="O2" s="452"/>
      <c r="P2" s="452"/>
      <c r="Q2" s="452"/>
      <c r="R2" s="452"/>
      <c r="S2" s="452"/>
      <c r="T2" s="452"/>
      <c r="U2" s="452"/>
      <c r="V2" s="453"/>
    </row>
    <row r="3" spans="1:22" ht="21" customHeight="1">
      <c r="A3" s="399"/>
      <c r="B3" s="376"/>
      <c r="C3" s="376"/>
      <c r="D3" s="376"/>
      <c r="E3" s="376"/>
      <c r="F3" s="376"/>
      <c r="G3" s="376"/>
      <c r="H3" s="2396"/>
      <c r="I3" s="2396"/>
      <c r="J3" s="2396"/>
      <c r="K3" s="2396"/>
      <c r="L3" s="2396" t="s">
        <v>3104</v>
      </c>
      <c r="M3" s="2396"/>
      <c r="N3" s="2396"/>
      <c r="Q3" s="376"/>
      <c r="R3" s="376"/>
      <c r="S3" s="376"/>
      <c r="T3" s="376"/>
      <c r="U3" s="376"/>
      <c r="V3" s="441"/>
    </row>
    <row r="4" spans="1:22" ht="19.5" customHeight="1">
      <c r="A4" s="391"/>
      <c r="H4" s="369"/>
      <c r="I4" s="369"/>
      <c r="J4" s="369"/>
      <c r="K4" s="369"/>
      <c r="L4" s="369"/>
      <c r="M4" s="369"/>
      <c r="N4" s="369"/>
      <c r="P4" s="369"/>
      <c r="Q4" s="491"/>
      <c r="R4" s="376" t="s">
        <v>477</v>
      </c>
      <c r="S4" s="491"/>
      <c r="T4" s="376" t="s">
        <v>5</v>
      </c>
      <c r="U4" s="491"/>
      <c r="V4" s="441" t="s">
        <v>478</v>
      </c>
    </row>
    <row r="5" spans="1:22" ht="19.5" customHeight="1">
      <c r="A5" s="391"/>
      <c r="B5" s="368" t="s">
        <v>3003</v>
      </c>
      <c r="V5" s="442"/>
    </row>
    <row r="6" spans="1:22" ht="19.5" customHeight="1">
      <c r="A6" s="391"/>
      <c r="B6" s="368" t="s">
        <v>3045</v>
      </c>
      <c r="V6" s="442"/>
    </row>
    <row r="7" spans="1:22" ht="7.5" customHeight="1">
      <c r="A7" s="391"/>
      <c r="V7" s="442"/>
    </row>
    <row r="8" spans="1:22" ht="19.5" customHeight="1">
      <c r="A8" s="391"/>
      <c r="I8" s="2395" t="s">
        <v>3005</v>
      </c>
      <c r="J8" s="2395"/>
      <c r="K8" s="369"/>
      <c r="L8" s="368" t="s">
        <v>19</v>
      </c>
      <c r="M8" s="2725" t="str">
        <f>cst_wskakunin_owner1__address</f>
        <v/>
      </c>
      <c r="N8" s="2725"/>
      <c r="O8" s="2725"/>
      <c r="P8" s="2725"/>
      <c r="Q8" s="2725"/>
      <c r="R8" s="2725"/>
      <c r="S8" s="2725"/>
      <c r="T8" s="2725"/>
      <c r="U8" s="2725"/>
      <c r="V8" s="492"/>
    </row>
    <row r="9" spans="1:22" ht="19.5" customHeight="1">
      <c r="A9" s="391"/>
      <c r="K9" s="369" t="s">
        <v>3006</v>
      </c>
      <c r="L9" s="2398" t="s">
        <v>4</v>
      </c>
      <c r="M9" s="2792" t="str">
        <f>cst_wskakunin_owner1__space3</f>
        <v/>
      </c>
      <c r="N9" s="2792"/>
      <c r="O9" s="2792"/>
      <c r="P9" s="2792"/>
      <c r="Q9" s="2792"/>
      <c r="R9" s="2792"/>
      <c r="S9" s="2792"/>
      <c r="T9" s="2792"/>
      <c r="U9" s="2792"/>
      <c r="V9" s="2913"/>
    </row>
    <row r="10" spans="1:22" ht="19.5" customHeight="1">
      <c r="A10" s="391"/>
      <c r="L10" s="2398"/>
      <c r="M10" s="2792"/>
      <c r="N10" s="2792"/>
      <c r="O10" s="2792"/>
      <c r="P10" s="2792"/>
      <c r="Q10" s="2792"/>
      <c r="R10" s="2792"/>
      <c r="S10" s="2792"/>
      <c r="T10" s="2792"/>
      <c r="U10" s="2792"/>
      <c r="V10" s="2913"/>
    </row>
    <row r="11" spans="1:22" ht="19.5" customHeight="1">
      <c r="A11" s="391"/>
      <c r="L11" s="368" t="s">
        <v>3105</v>
      </c>
      <c r="M11" s="2725" t="str">
        <f>cst_wskakunin_owner1_TEL</f>
        <v/>
      </c>
      <c r="N11" s="2725"/>
      <c r="O11" s="2725"/>
      <c r="P11" s="2725"/>
      <c r="Q11" s="2725"/>
      <c r="R11" s="2725"/>
      <c r="S11" s="2725"/>
      <c r="T11" s="2725"/>
      <c r="U11" s="2725"/>
      <c r="V11" s="442"/>
    </row>
    <row r="12" spans="1:22" ht="7.5" customHeight="1">
      <c r="A12" s="391"/>
      <c r="O12" s="493"/>
      <c r="P12" s="493"/>
      <c r="Q12" s="493"/>
      <c r="R12" s="493"/>
      <c r="S12" s="493"/>
      <c r="T12" s="493"/>
      <c r="U12" s="493"/>
      <c r="V12" s="442"/>
    </row>
    <row r="13" spans="1:22" ht="19.5" customHeight="1">
      <c r="A13" s="391" t="s">
        <v>5024</v>
      </c>
      <c r="O13" s="493"/>
      <c r="P13" s="493"/>
      <c r="Q13" s="493"/>
      <c r="R13" s="493"/>
      <c r="S13" s="493"/>
      <c r="T13" s="493"/>
      <c r="U13" s="493"/>
      <c r="V13" s="442"/>
    </row>
    <row r="14" spans="1:22" ht="19.5" customHeight="1">
      <c r="A14" s="391" t="s">
        <v>5025</v>
      </c>
      <c r="V14" s="442"/>
    </row>
    <row r="15" spans="1:22" ht="7.5" customHeight="1">
      <c r="A15" s="390"/>
      <c r="B15" s="370"/>
      <c r="C15" s="370"/>
      <c r="D15" s="370"/>
      <c r="E15" s="370"/>
      <c r="F15" s="370"/>
      <c r="G15" s="370"/>
      <c r="H15" s="370"/>
      <c r="I15" s="370"/>
      <c r="J15" s="370"/>
      <c r="K15" s="370"/>
      <c r="L15" s="370"/>
      <c r="M15" s="370"/>
      <c r="N15" s="370"/>
      <c r="O15" s="370"/>
      <c r="P15" s="370"/>
      <c r="Q15" s="370"/>
      <c r="R15" s="370"/>
      <c r="S15" s="370"/>
      <c r="T15" s="370"/>
      <c r="U15" s="370"/>
      <c r="V15" s="443"/>
    </row>
    <row r="16" spans="1:22" ht="18" customHeight="1">
      <c r="A16" s="2799" t="s">
        <v>3106</v>
      </c>
      <c r="B16" s="2738"/>
      <c r="C16" s="2738"/>
      <c r="D16" s="2738"/>
      <c r="E16" s="2738"/>
      <c r="F16" s="2738"/>
      <c r="G16" s="2739"/>
      <c r="H16" s="2914"/>
      <c r="I16" s="2763"/>
      <c r="J16" s="2763"/>
      <c r="K16" s="2763"/>
      <c r="L16" s="2763"/>
      <c r="M16" s="2763"/>
      <c r="N16" s="2763"/>
      <c r="O16" s="2763"/>
      <c r="P16" s="2763"/>
      <c r="Q16" s="2763"/>
      <c r="R16" s="2763"/>
      <c r="S16" s="2763"/>
      <c r="T16" s="2763"/>
      <c r="U16" s="2763"/>
      <c r="V16" s="2915"/>
    </row>
    <row r="17" spans="1:22" ht="18" customHeight="1">
      <c r="A17" s="2800"/>
      <c r="B17" s="2732"/>
      <c r="C17" s="2732"/>
      <c r="D17" s="2732"/>
      <c r="E17" s="2732"/>
      <c r="F17" s="2732"/>
      <c r="G17" s="2733"/>
      <c r="H17" s="2916"/>
      <c r="I17" s="2842"/>
      <c r="J17" s="2842"/>
      <c r="K17" s="2842"/>
      <c r="L17" s="2842"/>
      <c r="M17" s="2842"/>
      <c r="N17" s="2842"/>
      <c r="O17" s="2842"/>
      <c r="P17" s="2842"/>
      <c r="Q17" s="2842"/>
      <c r="R17" s="2842"/>
      <c r="S17" s="2842"/>
      <c r="T17" s="2842"/>
      <c r="U17" s="2842"/>
      <c r="V17" s="2843"/>
    </row>
    <row r="18" spans="1:22" ht="18" customHeight="1">
      <c r="A18" s="2799" t="s">
        <v>27</v>
      </c>
      <c r="B18" s="2738"/>
      <c r="C18" s="2738"/>
      <c r="D18" s="2738"/>
      <c r="E18" s="2738"/>
      <c r="F18" s="2738"/>
      <c r="G18" s="2739"/>
      <c r="H18" s="2917" t="str">
        <f>IF(cst_shinsei_ISSUE_DATE="","令和",cst_shinsei_ISSUE_DATE)</f>
        <v>令和</v>
      </c>
      <c r="I18" s="2811" t="str">
        <f>cst_shinsei_ISSUE_DATE</f>
        <v/>
      </c>
      <c r="J18" s="2805" t="s">
        <v>477</v>
      </c>
      <c r="K18" s="2807" t="str">
        <f>cst_shinsei_ISSUE_DATE</f>
        <v/>
      </c>
      <c r="L18" s="2805" t="s">
        <v>5</v>
      </c>
      <c r="M18" s="2803" t="str">
        <f>cst_shinsei_ISSUE_DATE</f>
        <v/>
      </c>
      <c r="N18" s="2805" t="s">
        <v>478</v>
      </c>
      <c r="O18" s="448"/>
      <c r="P18" s="444"/>
      <c r="Q18" s="444"/>
      <c r="R18" s="444"/>
      <c r="S18" s="444"/>
      <c r="T18" s="444"/>
      <c r="U18" s="444"/>
      <c r="V18" s="445"/>
    </row>
    <row r="19" spans="1:22" ht="18" customHeight="1">
      <c r="A19" s="2800"/>
      <c r="B19" s="2732"/>
      <c r="C19" s="2732"/>
      <c r="D19" s="2732"/>
      <c r="E19" s="2732"/>
      <c r="F19" s="2732"/>
      <c r="G19" s="2733"/>
      <c r="H19" s="2918"/>
      <c r="I19" s="2812"/>
      <c r="J19" s="2806"/>
      <c r="K19" s="2808"/>
      <c r="L19" s="2806"/>
      <c r="M19" s="2804"/>
      <c r="N19" s="2806"/>
      <c r="O19" s="450"/>
      <c r="P19" s="446"/>
      <c r="Q19" s="446"/>
      <c r="R19" s="446"/>
      <c r="S19" s="446"/>
      <c r="T19" s="446"/>
      <c r="U19" s="446"/>
      <c r="V19" s="447"/>
    </row>
    <row r="20" spans="1:22" ht="18" customHeight="1">
      <c r="A20" s="2799" t="s">
        <v>26</v>
      </c>
      <c r="B20" s="2738"/>
      <c r="C20" s="2738"/>
      <c r="D20" s="2738"/>
      <c r="E20" s="2738"/>
      <c r="F20" s="2738"/>
      <c r="G20" s="2739"/>
      <c r="H20" s="2801" t="s">
        <v>6</v>
      </c>
      <c r="I20" s="2802" t="str">
        <f>cst_shinsei_ISSUE_NO</f>
        <v/>
      </c>
      <c r="J20" s="2802"/>
      <c r="K20" s="2802"/>
      <c r="L20" s="2802"/>
      <c r="M20" s="2802"/>
      <c r="N20" s="2802"/>
      <c r="O20" s="2745" t="s">
        <v>7</v>
      </c>
      <c r="P20" s="444"/>
      <c r="Q20" s="444"/>
      <c r="R20" s="444"/>
      <c r="S20" s="444"/>
      <c r="T20" s="444"/>
      <c r="U20" s="444"/>
      <c r="V20" s="445"/>
    </row>
    <row r="21" spans="1:22" ht="18" customHeight="1">
      <c r="A21" s="2800"/>
      <c r="B21" s="2732"/>
      <c r="C21" s="2732"/>
      <c r="D21" s="2732"/>
      <c r="E21" s="2732"/>
      <c r="F21" s="2732"/>
      <c r="G21" s="2733"/>
      <c r="H21" s="2753"/>
      <c r="I21" s="2734"/>
      <c r="J21" s="2734"/>
      <c r="K21" s="2734"/>
      <c r="L21" s="2734"/>
      <c r="M21" s="2734"/>
      <c r="N21" s="2734"/>
      <c r="O21" s="2416"/>
      <c r="P21" s="446"/>
      <c r="Q21" s="446"/>
      <c r="R21" s="446"/>
      <c r="S21" s="446"/>
      <c r="T21" s="446"/>
      <c r="U21" s="446"/>
      <c r="V21" s="447"/>
    </row>
    <row r="22" spans="1:22" ht="18" customHeight="1">
      <c r="A22" s="2799" t="s">
        <v>3051</v>
      </c>
      <c r="B22" s="2738"/>
      <c r="C22" s="2738"/>
      <c r="D22" s="2738"/>
      <c r="E22" s="2738"/>
      <c r="F22" s="2738"/>
      <c r="G22" s="2739"/>
      <c r="H22" s="2822" t="str">
        <f>cst_wskakunin_BUILD__address</f>
        <v>埼玉県さいたま市浦和区仲町</v>
      </c>
      <c r="I22" s="2823"/>
      <c r="J22" s="2823"/>
      <c r="K22" s="2823"/>
      <c r="L22" s="2823"/>
      <c r="M22" s="2823"/>
      <c r="N22" s="2823"/>
      <c r="O22" s="2823"/>
      <c r="P22" s="2823"/>
      <c r="Q22" s="2823"/>
      <c r="R22" s="2823"/>
      <c r="S22" s="2823"/>
      <c r="T22" s="2823"/>
      <c r="U22" s="2823"/>
      <c r="V22" s="2824"/>
    </row>
    <row r="23" spans="1:22" ht="18" customHeight="1">
      <c r="A23" s="2800"/>
      <c r="B23" s="2732"/>
      <c r="C23" s="2732"/>
      <c r="D23" s="2732"/>
      <c r="E23" s="2732"/>
      <c r="F23" s="2732"/>
      <c r="G23" s="2733"/>
      <c r="H23" s="2825"/>
      <c r="I23" s="2826"/>
      <c r="J23" s="2826"/>
      <c r="K23" s="2826"/>
      <c r="L23" s="2826"/>
      <c r="M23" s="2826"/>
      <c r="N23" s="2826"/>
      <c r="O23" s="2826"/>
      <c r="P23" s="2826"/>
      <c r="Q23" s="2826"/>
      <c r="R23" s="2826"/>
      <c r="S23" s="2826"/>
      <c r="T23" s="2826"/>
      <c r="U23" s="2826"/>
      <c r="V23" s="2827"/>
    </row>
    <row r="24" spans="1:22" ht="18" customHeight="1">
      <c r="A24" s="2799" t="s">
        <v>119</v>
      </c>
      <c r="B24" s="2738"/>
      <c r="C24" s="2738"/>
      <c r="D24" s="2738"/>
      <c r="E24" s="2738"/>
      <c r="F24" s="2738"/>
      <c r="G24" s="2739"/>
      <c r="H24" s="2813" t="str">
        <f>cst_wskakunin__kouji</f>
        <v/>
      </c>
      <c r="I24" s="2814"/>
      <c r="J24" s="2814"/>
      <c r="K24" s="2814"/>
      <c r="L24" s="2814"/>
      <c r="M24" s="2814"/>
      <c r="N24" s="2814"/>
      <c r="O24" s="2814"/>
      <c r="P24" s="2814"/>
      <c r="Q24" s="2814"/>
      <c r="R24" s="2814"/>
      <c r="S24" s="2814"/>
      <c r="T24" s="2814"/>
      <c r="U24" s="2814"/>
      <c r="V24" s="2815"/>
    </row>
    <row r="25" spans="1:22" ht="18" customHeight="1">
      <c r="A25" s="2800"/>
      <c r="B25" s="2732"/>
      <c r="C25" s="2732"/>
      <c r="D25" s="2732"/>
      <c r="E25" s="2732"/>
      <c r="F25" s="2732"/>
      <c r="G25" s="2733"/>
      <c r="H25" s="2816"/>
      <c r="I25" s="2817"/>
      <c r="J25" s="2817"/>
      <c r="K25" s="2817"/>
      <c r="L25" s="2817"/>
      <c r="M25" s="2817"/>
      <c r="N25" s="2817"/>
      <c r="O25" s="2817"/>
      <c r="P25" s="2817"/>
      <c r="Q25" s="2817"/>
      <c r="R25" s="2817"/>
      <c r="S25" s="2817"/>
      <c r="T25" s="2817"/>
      <c r="U25" s="2817"/>
      <c r="V25" s="2818"/>
    </row>
    <row r="26" spans="1:22" ht="18" customHeight="1">
      <c r="A26" s="2799" t="s">
        <v>137</v>
      </c>
      <c r="B26" s="2738"/>
      <c r="C26" s="2738"/>
      <c r="D26" s="2738"/>
      <c r="E26" s="2738"/>
      <c r="F26" s="2738"/>
      <c r="G26" s="2739"/>
      <c r="H26" s="2813" t="str">
        <f>cst_wskakunin_YOUTO</f>
        <v/>
      </c>
      <c r="I26" s="2814"/>
      <c r="J26" s="2814"/>
      <c r="K26" s="2814"/>
      <c r="L26" s="2814"/>
      <c r="M26" s="2814"/>
      <c r="N26" s="2814"/>
      <c r="O26" s="2814"/>
      <c r="P26" s="2814"/>
      <c r="Q26" s="2814"/>
      <c r="R26" s="2814"/>
      <c r="S26" s="2814"/>
      <c r="T26" s="2814"/>
      <c r="U26" s="2814"/>
      <c r="V26" s="2815"/>
    </row>
    <row r="27" spans="1:22" ht="18" customHeight="1">
      <c r="A27" s="2800"/>
      <c r="B27" s="2732"/>
      <c r="C27" s="2732"/>
      <c r="D27" s="2732"/>
      <c r="E27" s="2732"/>
      <c r="F27" s="2732"/>
      <c r="G27" s="2733"/>
      <c r="H27" s="2816"/>
      <c r="I27" s="2817"/>
      <c r="J27" s="2817"/>
      <c r="K27" s="2817"/>
      <c r="L27" s="2817"/>
      <c r="M27" s="2817"/>
      <c r="N27" s="2817"/>
      <c r="O27" s="2817"/>
      <c r="P27" s="2817"/>
      <c r="Q27" s="2817"/>
      <c r="R27" s="2817"/>
      <c r="S27" s="2817"/>
      <c r="T27" s="2817"/>
      <c r="U27" s="2817"/>
      <c r="V27" s="2818"/>
    </row>
    <row r="28" spans="1:22" ht="18" customHeight="1">
      <c r="A28" s="2799" t="s">
        <v>3070</v>
      </c>
      <c r="B28" s="2738"/>
      <c r="C28" s="2738"/>
      <c r="D28" s="2738"/>
      <c r="E28" s="2738"/>
      <c r="F28" s="2738"/>
      <c r="G28" s="2738"/>
      <c r="H28" s="2935" t="s">
        <v>118</v>
      </c>
      <c r="I28" s="2802" t="str">
        <f>cst_wskakunin_KOUZOU1</f>
        <v/>
      </c>
      <c r="J28" s="2802"/>
      <c r="K28" s="2802"/>
      <c r="L28" s="2802"/>
      <c r="M28" s="2927" t="s">
        <v>742</v>
      </c>
      <c r="N28" s="2927"/>
      <c r="O28" s="2927"/>
      <c r="P28" s="2802" t="str">
        <f>cst_wskakunin_KAISU_TIJYOU_SHINSEI</f>
        <v/>
      </c>
      <c r="Q28" s="2937" t="s">
        <v>481</v>
      </c>
      <c r="R28" s="2927" t="s">
        <v>1406</v>
      </c>
      <c r="S28" s="2927"/>
      <c r="T28" s="2929" t="str">
        <f>cst_wskakunin_NOBE_MENSEKI_BUILD_TOTAL</f>
        <v/>
      </c>
      <c r="U28" s="2929"/>
      <c r="V28" s="2931" t="s">
        <v>114</v>
      </c>
    </row>
    <row r="29" spans="1:22" ht="18" customHeight="1">
      <c r="A29" s="2800"/>
      <c r="B29" s="2732"/>
      <c r="C29" s="2732"/>
      <c r="D29" s="2732"/>
      <c r="E29" s="2732"/>
      <c r="F29" s="2732"/>
      <c r="G29" s="2732"/>
      <c r="H29" s="2936"/>
      <c r="I29" s="2734"/>
      <c r="J29" s="2734"/>
      <c r="K29" s="2734"/>
      <c r="L29" s="2734"/>
      <c r="M29" s="2928"/>
      <c r="N29" s="2928"/>
      <c r="O29" s="2928"/>
      <c r="P29" s="2734"/>
      <c r="Q29" s="2938"/>
      <c r="R29" s="2928"/>
      <c r="S29" s="2928"/>
      <c r="T29" s="2930"/>
      <c r="U29" s="2930"/>
      <c r="V29" s="2932"/>
    </row>
    <row r="30" spans="1:22" ht="19.5" customHeight="1">
      <c r="A30" s="389" t="s">
        <v>3107</v>
      </c>
      <c r="B30" s="452"/>
      <c r="C30" s="452"/>
      <c r="D30" s="452"/>
      <c r="E30" s="452"/>
      <c r="F30" s="452"/>
      <c r="G30" s="452"/>
      <c r="H30" s="452"/>
      <c r="I30" s="452"/>
      <c r="J30" s="452"/>
      <c r="K30" s="452"/>
      <c r="L30" s="452"/>
      <c r="M30" s="452"/>
      <c r="N30" s="452"/>
      <c r="O30" s="452"/>
      <c r="P30" s="452"/>
      <c r="Q30" s="452"/>
      <c r="R30" s="452"/>
      <c r="S30" s="452"/>
      <c r="T30" s="452"/>
      <c r="U30" s="452"/>
      <c r="V30" s="453"/>
    </row>
    <row r="31" spans="1:22" ht="19.5" customHeight="1">
      <c r="A31" s="391"/>
      <c r="B31" s="2933"/>
      <c r="C31" s="2933"/>
      <c r="D31" s="2933"/>
      <c r="E31" s="2933"/>
      <c r="F31" s="2933"/>
      <c r="G31" s="2933"/>
      <c r="H31" s="2933"/>
      <c r="I31" s="2933"/>
      <c r="J31" s="2933"/>
      <c r="K31" s="2933"/>
      <c r="L31" s="2933"/>
      <c r="M31" s="2933"/>
      <c r="N31" s="2933"/>
      <c r="O31" s="2933"/>
      <c r="P31" s="2933"/>
      <c r="Q31" s="2933"/>
      <c r="R31" s="2933"/>
      <c r="S31" s="2933"/>
      <c r="T31" s="2933"/>
      <c r="U31" s="2933"/>
      <c r="V31" s="2934"/>
    </row>
    <row r="32" spans="1:22" ht="19.5" customHeight="1">
      <c r="A32" s="391"/>
      <c r="B32" s="2933"/>
      <c r="C32" s="2933"/>
      <c r="D32" s="2933"/>
      <c r="E32" s="2933"/>
      <c r="F32" s="2933"/>
      <c r="G32" s="2933"/>
      <c r="H32" s="2933"/>
      <c r="I32" s="2933"/>
      <c r="J32" s="2933"/>
      <c r="K32" s="2933"/>
      <c r="L32" s="2933"/>
      <c r="M32" s="2933"/>
      <c r="N32" s="2933"/>
      <c r="O32" s="2933"/>
      <c r="P32" s="2933"/>
      <c r="Q32" s="2933"/>
      <c r="R32" s="2933"/>
      <c r="S32" s="2933"/>
      <c r="T32" s="2933"/>
      <c r="U32" s="2933"/>
      <c r="V32" s="2934"/>
    </row>
    <row r="33" spans="1:22" ht="19.5" customHeight="1">
      <c r="A33" s="391"/>
      <c r="B33" s="2933"/>
      <c r="C33" s="2933"/>
      <c r="D33" s="2933"/>
      <c r="E33" s="2933"/>
      <c r="F33" s="2933"/>
      <c r="G33" s="2933"/>
      <c r="H33" s="2933"/>
      <c r="I33" s="2933"/>
      <c r="J33" s="2933"/>
      <c r="K33" s="2933"/>
      <c r="L33" s="2933"/>
      <c r="M33" s="2933"/>
      <c r="N33" s="2933"/>
      <c r="O33" s="2933"/>
      <c r="P33" s="2933"/>
      <c r="Q33" s="2933"/>
      <c r="R33" s="2933"/>
      <c r="S33" s="2933"/>
      <c r="T33" s="2933"/>
      <c r="U33" s="2933"/>
      <c r="V33" s="2934"/>
    </row>
    <row r="34" spans="1:22" ht="19.5" customHeight="1">
      <c r="A34" s="391"/>
      <c r="B34" s="2933"/>
      <c r="C34" s="2933"/>
      <c r="D34" s="2933"/>
      <c r="E34" s="2933"/>
      <c r="F34" s="2933"/>
      <c r="G34" s="2933"/>
      <c r="H34" s="2933"/>
      <c r="I34" s="2933"/>
      <c r="J34" s="2933"/>
      <c r="K34" s="2933"/>
      <c r="L34" s="2933"/>
      <c r="M34" s="2933"/>
      <c r="N34" s="2933"/>
      <c r="O34" s="2933"/>
      <c r="P34" s="2933"/>
      <c r="Q34" s="2933"/>
      <c r="R34" s="2933"/>
      <c r="S34" s="2933"/>
      <c r="T34" s="2933"/>
      <c r="U34" s="2933"/>
      <c r="V34" s="2934"/>
    </row>
    <row r="35" spans="1:22" ht="19.5" customHeight="1">
      <c r="A35" s="391"/>
      <c r="B35" s="2933"/>
      <c r="C35" s="2933"/>
      <c r="D35" s="2933"/>
      <c r="E35" s="2933"/>
      <c r="F35" s="2933"/>
      <c r="G35" s="2933"/>
      <c r="H35" s="2933"/>
      <c r="I35" s="2933"/>
      <c r="J35" s="2933"/>
      <c r="K35" s="2933"/>
      <c r="L35" s="2933"/>
      <c r="M35" s="2933"/>
      <c r="N35" s="2933"/>
      <c r="O35" s="2933"/>
      <c r="P35" s="2933"/>
      <c r="Q35" s="2933"/>
      <c r="R35" s="2933"/>
      <c r="S35" s="2933"/>
      <c r="T35" s="2933"/>
      <c r="U35" s="2933"/>
      <c r="V35" s="2934"/>
    </row>
    <row r="36" spans="1:22" ht="19.5" customHeight="1">
      <c r="A36" s="390"/>
      <c r="B36" s="2845"/>
      <c r="C36" s="2845"/>
      <c r="D36" s="2845"/>
      <c r="E36" s="2845"/>
      <c r="F36" s="2845"/>
      <c r="G36" s="2845"/>
      <c r="H36" s="2845"/>
      <c r="I36" s="2845"/>
      <c r="J36" s="2845"/>
      <c r="K36" s="2845"/>
      <c r="L36" s="2845"/>
      <c r="M36" s="2845"/>
      <c r="N36" s="2845"/>
      <c r="O36" s="2845"/>
      <c r="P36" s="2845"/>
      <c r="Q36" s="2845"/>
      <c r="R36" s="2845"/>
      <c r="S36" s="2845"/>
      <c r="T36" s="2845"/>
      <c r="U36" s="2845"/>
      <c r="V36" s="2846"/>
    </row>
    <row r="37" spans="1:22" ht="19.5" customHeight="1">
      <c r="A37" s="2861" t="s">
        <v>3015</v>
      </c>
      <c r="B37" s="2861"/>
      <c r="C37" s="2861"/>
      <c r="D37" s="2861"/>
      <c r="E37" s="2861"/>
      <c r="F37" s="2861"/>
      <c r="G37" s="2861"/>
      <c r="H37" s="2861"/>
      <c r="I37" s="2861"/>
      <c r="J37" s="2861"/>
      <c r="K37" s="2861"/>
      <c r="L37" s="2861" t="s">
        <v>3016</v>
      </c>
      <c r="M37" s="2861"/>
      <c r="N37" s="2861"/>
      <c r="O37" s="2861"/>
      <c r="P37" s="2861"/>
      <c r="Q37" s="2861"/>
      <c r="R37" s="2861"/>
      <c r="S37" s="2861"/>
      <c r="T37" s="2861"/>
      <c r="U37" s="2861"/>
      <c r="V37" s="2861"/>
    </row>
    <row r="38" spans="1:22" ht="19.5" customHeight="1">
      <c r="A38" s="2862"/>
      <c r="B38" s="2919"/>
      <c r="C38" s="2919"/>
      <c r="D38" s="2919"/>
      <c r="E38" s="2919"/>
      <c r="F38" s="2919"/>
      <c r="G38" s="2919"/>
      <c r="H38" s="2919"/>
      <c r="I38" s="2919"/>
      <c r="J38" s="2919"/>
      <c r="K38" s="2920"/>
      <c r="L38" s="2862"/>
      <c r="M38" s="2863"/>
      <c r="N38" s="2863"/>
      <c r="O38" s="2919"/>
      <c r="P38" s="2919"/>
      <c r="Q38" s="2919"/>
      <c r="R38" s="2919"/>
      <c r="S38" s="2919"/>
      <c r="T38" s="2919"/>
      <c r="U38" s="2919"/>
      <c r="V38" s="2920"/>
    </row>
    <row r="39" spans="1:22" ht="19.5" customHeight="1">
      <c r="A39" s="2921"/>
      <c r="B39" s="2922"/>
      <c r="C39" s="2922"/>
      <c r="D39" s="2922"/>
      <c r="E39" s="2922"/>
      <c r="F39" s="2922"/>
      <c r="G39" s="2922"/>
      <c r="H39" s="2922"/>
      <c r="I39" s="2922"/>
      <c r="J39" s="2922"/>
      <c r="K39" s="2923"/>
      <c r="L39" s="2921"/>
      <c r="M39" s="2922"/>
      <c r="N39" s="2922"/>
      <c r="O39" s="2922"/>
      <c r="P39" s="2922"/>
      <c r="Q39" s="2922"/>
      <c r="R39" s="2922"/>
      <c r="S39" s="2922"/>
      <c r="T39" s="2922"/>
      <c r="U39" s="2922"/>
      <c r="V39" s="2923"/>
    </row>
    <row r="40" spans="1:22" ht="19.5" customHeight="1">
      <c r="A40" s="2921"/>
      <c r="B40" s="2922"/>
      <c r="C40" s="2922"/>
      <c r="D40" s="2922"/>
      <c r="E40" s="2922"/>
      <c r="F40" s="2922"/>
      <c r="G40" s="2922"/>
      <c r="H40" s="2922"/>
      <c r="I40" s="2922"/>
      <c r="J40" s="2922"/>
      <c r="K40" s="2923"/>
      <c r="L40" s="2921"/>
      <c r="M40" s="2922"/>
      <c r="N40" s="2922"/>
      <c r="O40" s="2922"/>
      <c r="P40" s="2922"/>
      <c r="Q40" s="2922"/>
      <c r="R40" s="2922"/>
      <c r="S40" s="2922"/>
      <c r="T40" s="2922"/>
      <c r="U40" s="2922"/>
      <c r="V40" s="2923"/>
    </row>
    <row r="41" spans="1:22" ht="19.5" customHeight="1">
      <c r="A41" s="2921"/>
      <c r="B41" s="2922"/>
      <c r="C41" s="2922"/>
      <c r="D41" s="2922"/>
      <c r="E41" s="2922"/>
      <c r="F41" s="2922"/>
      <c r="G41" s="2922"/>
      <c r="H41" s="2922"/>
      <c r="I41" s="2922"/>
      <c r="J41" s="2922"/>
      <c r="K41" s="2923"/>
      <c r="L41" s="2921"/>
      <c r="M41" s="2922"/>
      <c r="N41" s="2922"/>
      <c r="O41" s="2922"/>
      <c r="P41" s="2922"/>
      <c r="Q41" s="2922"/>
      <c r="R41" s="2922"/>
      <c r="S41" s="2922"/>
      <c r="T41" s="2922"/>
      <c r="U41" s="2922"/>
      <c r="V41" s="2923"/>
    </row>
    <row r="42" spans="1:22" ht="19.5" customHeight="1">
      <c r="A42" s="2921"/>
      <c r="B42" s="2922"/>
      <c r="C42" s="2922"/>
      <c r="D42" s="2922"/>
      <c r="E42" s="2922"/>
      <c r="F42" s="2922"/>
      <c r="G42" s="2922"/>
      <c r="H42" s="2922"/>
      <c r="I42" s="2922"/>
      <c r="J42" s="2922"/>
      <c r="K42" s="2923"/>
      <c r="L42" s="2921"/>
      <c r="M42" s="2922"/>
      <c r="N42" s="2922"/>
      <c r="O42" s="2922"/>
      <c r="P42" s="2922"/>
      <c r="Q42" s="2922"/>
      <c r="R42" s="2922"/>
      <c r="S42" s="2922"/>
      <c r="T42" s="2922"/>
      <c r="U42" s="2922"/>
      <c r="V42" s="2923"/>
    </row>
    <row r="43" spans="1:22" ht="19.5" customHeight="1">
      <c r="A43" s="2921"/>
      <c r="B43" s="2922"/>
      <c r="C43" s="2922"/>
      <c r="D43" s="2922"/>
      <c r="E43" s="2922"/>
      <c r="F43" s="2922"/>
      <c r="G43" s="2922"/>
      <c r="H43" s="2922"/>
      <c r="I43" s="2922"/>
      <c r="J43" s="2922"/>
      <c r="K43" s="2923"/>
      <c r="L43" s="2921"/>
      <c r="M43" s="2922"/>
      <c r="N43" s="2922"/>
      <c r="O43" s="2922"/>
      <c r="P43" s="2922"/>
      <c r="Q43" s="2922"/>
      <c r="R43" s="2922"/>
      <c r="S43" s="2922"/>
      <c r="T43" s="2922"/>
      <c r="U43" s="2922"/>
      <c r="V43" s="2923"/>
    </row>
    <row r="44" spans="1:22" ht="19.5" customHeight="1">
      <c r="A44" s="2924"/>
      <c r="B44" s="2925"/>
      <c r="C44" s="2925"/>
      <c r="D44" s="2925"/>
      <c r="E44" s="2925"/>
      <c r="F44" s="2925"/>
      <c r="G44" s="2925"/>
      <c r="H44" s="2925"/>
      <c r="I44" s="2925"/>
      <c r="J44" s="2925"/>
      <c r="K44" s="2926"/>
      <c r="L44" s="2924"/>
      <c r="M44" s="2925"/>
      <c r="N44" s="2925"/>
      <c r="O44" s="2925"/>
      <c r="P44" s="2925"/>
      <c r="Q44" s="2925"/>
      <c r="R44" s="2925"/>
      <c r="S44" s="2925"/>
      <c r="T44" s="2925"/>
      <c r="U44" s="2925"/>
      <c r="V44" s="2926"/>
    </row>
    <row r="45" spans="1:22" ht="16.5" customHeight="1">
      <c r="A45" s="368" t="s">
        <v>2625</v>
      </c>
      <c r="C45" s="368" t="s">
        <v>3053</v>
      </c>
    </row>
    <row r="46" spans="1:22" ht="16.5" customHeight="1">
      <c r="C46" s="368" t="s">
        <v>3054</v>
      </c>
    </row>
    <row r="47" spans="1:22" ht="16.5" customHeight="1">
      <c r="C47" s="368" t="s">
        <v>3108</v>
      </c>
    </row>
    <row r="48" spans="1:22" ht="16.5" customHeight="1">
      <c r="C48" s="368" t="s">
        <v>3082</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6"/>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2939" t="s">
        <v>3752</v>
      </c>
      <c r="C1" s="2939"/>
      <c r="D1" s="2939"/>
      <c r="E1" s="2939"/>
      <c r="F1" s="2939"/>
      <c r="G1" s="2939"/>
      <c r="H1" s="2939"/>
      <c r="I1" s="2939"/>
      <c r="J1" s="2939"/>
      <c r="K1" s="2939"/>
      <c r="L1" s="801"/>
      <c r="M1" s="801"/>
    </row>
    <row r="2" spans="2:128" ht="25.5" customHeight="1" thickBot="1">
      <c r="C2" s="803"/>
      <c r="D2" s="803"/>
      <c r="E2" s="803"/>
      <c r="F2" s="803"/>
      <c r="G2" s="803"/>
      <c r="H2" s="803"/>
      <c r="I2" s="803"/>
      <c r="J2" s="803"/>
      <c r="K2" s="803"/>
      <c r="L2" s="803"/>
      <c r="M2" s="803"/>
      <c r="AT2" s="2940" t="s">
        <v>496</v>
      </c>
      <c r="AU2" s="2940"/>
      <c r="AV2" s="2940"/>
      <c r="AW2" s="2940"/>
      <c r="AX2" s="2941"/>
      <c r="AY2" s="2942" t="s">
        <v>2542</v>
      </c>
      <c r="AZ2" s="2943"/>
      <c r="BA2" s="2943"/>
      <c r="BB2" s="2944"/>
      <c r="BC2" s="2944"/>
      <c r="BD2" s="2943" t="s">
        <v>477</v>
      </c>
      <c r="BE2" s="2943"/>
      <c r="BF2" s="2944"/>
      <c r="BG2" s="2944"/>
      <c r="BH2" s="2943" t="s">
        <v>5</v>
      </c>
      <c r="BI2" s="2943"/>
      <c r="BJ2" s="2944"/>
      <c r="BK2" s="2944"/>
      <c r="BL2" s="2943" t="s">
        <v>478</v>
      </c>
      <c r="BM2" s="2958"/>
    </row>
    <row r="3" spans="2:128" ht="12.75" customHeight="1">
      <c r="Q3" s="2959" t="s">
        <v>3753</v>
      </c>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2962" t="s">
        <v>2526</v>
      </c>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2963" t="s">
        <v>15</v>
      </c>
      <c r="AE6" s="2963"/>
      <c r="AF6" s="2963"/>
      <c r="AG6" s="2963"/>
      <c r="AH6" s="2963"/>
      <c r="AI6" s="2963"/>
      <c r="AJ6" s="2963"/>
      <c r="AK6" s="2963"/>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2956" t="s">
        <v>2543</v>
      </c>
      <c r="C8" s="2956"/>
      <c r="D8" s="2956"/>
      <c r="E8" s="2957" t="s">
        <v>2544</v>
      </c>
      <c r="F8" s="2957"/>
      <c r="G8" s="2957"/>
      <c r="H8" s="2957"/>
      <c r="I8" s="2957"/>
      <c r="J8" s="2957"/>
      <c r="K8" s="2957"/>
      <c r="L8" s="2957"/>
      <c r="M8" s="2957"/>
      <c r="N8" s="2957"/>
      <c r="O8" s="2957"/>
      <c r="P8" s="2957"/>
      <c r="Q8" s="2957"/>
      <c r="R8" s="2957"/>
      <c r="S8" s="2957"/>
      <c r="T8" s="2957"/>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c r="AT8" s="2957"/>
      <c r="AU8" s="2957"/>
      <c r="AV8" s="2957"/>
      <c r="AW8" s="2957"/>
      <c r="AX8" s="2957"/>
      <c r="AY8" s="2957"/>
      <c r="AZ8" s="2957"/>
      <c r="BA8" s="2957"/>
      <c r="BB8" s="2957"/>
      <c r="BC8" s="2957"/>
      <c r="BD8" s="2957"/>
      <c r="BE8" s="2957"/>
      <c r="BF8" s="2957"/>
      <c r="BG8" s="2957"/>
      <c r="BH8" s="2957"/>
      <c r="BI8" s="2957"/>
      <c r="BJ8" s="2957"/>
      <c r="BK8" s="2957"/>
      <c r="BL8" s="2957"/>
      <c r="BM8" s="2957"/>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2957"/>
      <c r="F9" s="2957"/>
      <c r="G9" s="2957"/>
      <c r="H9" s="2957"/>
      <c r="I9" s="2957"/>
      <c r="J9" s="2957"/>
      <c r="K9" s="2957"/>
      <c r="L9" s="2957"/>
      <c r="M9" s="2957"/>
      <c r="N9" s="2957"/>
      <c r="O9" s="2957"/>
      <c r="P9" s="2957"/>
      <c r="Q9" s="2957"/>
      <c r="R9" s="2957"/>
      <c r="S9" s="2957"/>
      <c r="T9" s="2957"/>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c r="AT9" s="2957"/>
      <c r="AU9" s="2957"/>
      <c r="AV9" s="2957"/>
      <c r="AW9" s="2957"/>
      <c r="AX9" s="2957"/>
      <c r="AY9" s="2957"/>
      <c r="AZ9" s="2957"/>
      <c r="BA9" s="2957"/>
      <c r="BB9" s="2957"/>
      <c r="BC9" s="2957"/>
      <c r="BD9" s="2957"/>
      <c r="BE9" s="2957"/>
      <c r="BF9" s="2957"/>
      <c r="BG9" s="2957"/>
      <c r="BH9" s="2957"/>
      <c r="BI9" s="2957"/>
      <c r="BJ9" s="2957"/>
      <c r="BK9" s="2957"/>
      <c r="BL9" s="2957"/>
      <c r="BM9" s="2957"/>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2957"/>
      <c r="F10" s="2957"/>
      <c r="G10" s="2957"/>
      <c r="H10" s="2957"/>
      <c r="I10" s="2957"/>
      <c r="J10" s="2957"/>
      <c r="K10" s="2957"/>
      <c r="L10" s="2957"/>
      <c r="M10" s="2957"/>
      <c r="N10" s="2957"/>
      <c r="O10" s="2957"/>
      <c r="P10" s="2957"/>
      <c r="Q10" s="2957"/>
      <c r="R10" s="2957"/>
      <c r="S10" s="2957"/>
      <c r="T10" s="2957"/>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c r="AT10" s="2957"/>
      <c r="AU10" s="2957"/>
      <c r="AV10" s="2957"/>
      <c r="AW10" s="2957"/>
      <c r="AX10" s="2957"/>
      <c r="AY10" s="2957"/>
      <c r="AZ10" s="2957"/>
      <c r="BA10" s="2957"/>
      <c r="BB10" s="2957"/>
      <c r="BC10" s="2957"/>
      <c r="BD10" s="2957"/>
      <c r="BE10" s="2957"/>
      <c r="BF10" s="2957"/>
      <c r="BG10" s="2957"/>
      <c r="BH10" s="2957"/>
      <c r="BI10" s="2957"/>
      <c r="BJ10" s="2957"/>
      <c r="BK10" s="2957"/>
      <c r="BL10" s="2957"/>
      <c r="BM10" s="2957"/>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2956" t="s">
        <v>2545</v>
      </c>
      <c r="C11" s="2956"/>
      <c r="D11" s="2956"/>
      <c r="E11" s="2957" t="s">
        <v>2546</v>
      </c>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c r="AT11" s="2957"/>
      <c r="AU11" s="2957"/>
      <c r="AV11" s="2957"/>
      <c r="AW11" s="2957"/>
      <c r="AX11" s="2957"/>
      <c r="AY11" s="2957"/>
      <c r="AZ11" s="2957"/>
      <c r="BA11" s="2957"/>
      <c r="BB11" s="2957"/>
      <c r="BC11" s="2957"/>
      <c r="BD11" s="2957"/>
      <c r="BE11" s="2957"/>
      <c r="BF11" s="2957"/>
      <c r="BG11" s="2957"/>
      <c r="BH11" s="2957"/>
      <c r="BI11" s="2957"/>
      <c r="BJ11" s="2957"/>
      <c r="BK11" s="2957"/>
      <c r="BL11" s="2957"/>
      <c r="BM11" s="2957"/>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2940" t="s">
        <v>2547</v>
      </c>
      <c r="C13" s="2945"/>
      <c r="D13" s="2945"/>
      <c r="E13" s="2945"/>
      <c r="F13" s="2945"/>
      <c r="G13" s="2945"/>
      <c r="H13" s="2946"/>
      <c r="I13" s="2947" t="s">
        <v>3084</v>
      </c>
      <c r="J13" s="2948"/>
      <c r="K13" s="2948"/>
      <c r="L13" s="2948"/>
      <c r="M13" s="2948"/>
      <c r="N13" s="2948"/>
      <c r="O13" s="2948"/>
      <c r="P13" s="2948"/>
      <c r="Q13" s="2948"/>
      <c r="R13" s="2948"/>
      <c r="S13" s="2948"/>
      <c r="T13" s="2948"/>
      <c r="U13" s="2948"/>
      <c r="V13" s="2948"/>
      <c r="W13" s="2948"/>
      <c r="X13" s="2948"/>
      <c r="Y13" s="2948"/>
      <c r="Z13" s="2948"/>
      <c r="AA13" s="2948"/>
      <c r="AB13" s="2948"/>
      <c r="AC13" s="2948"/>
      <c r="AD13" s="2949"/>
    </row>
    <row r="14" spans="2:128" ht="7.5" customHeight="1">
      <c r="B14" s="2945"/>
      <c r="C14" s="2945"/>
      <c r="D14" s="2945"/>
      <c r="E14" s="2945"/>
      <c r="F14" s="2945"/>
      <c r="G14" s="2945"/>
      <c r="H14" s="2946"/>
      <c r="I14" s="2950"/>
      <c r="J14" s="2951"/>
      <c r="K14" s="2951"/>
      <c r="L14" s="2951"/>
      <c r="M14" s="2951"/>
      <c r="N14" s="2951"/>
      <c r="O14" s="2951"/>
      <c r="P14" s="2951"/>
      <c r="Q14" s="2951"/>
      <c r="R14" s="2951"/>
      <c r="S14" s="2951"/>
      <c r="T14" s="2951"/>
      <c r="U14" s="2951"/>
      <c r="V14" s="2951"/>
      <c r="W14" s="2951"/>
      <c r="X14" s="2951"/>
      <c r="Y14" s="2951"/>
      <c r="Z14" s="2951"/>
      <c r="AA14" s="2951"/>
      <c r="AB14" s="2951"/>
      <c r="AC14" s="2951"/>
      <c r="AD14" s="2952"/>
      <c r="AE14" s="2940" t="s">
        <v>479</v>
      </c>
      <c r="AF14" s="2940"/>
      <c r="AG14" s="2940"/>
    </row>
    <row r="15" spans="2:128" ht="7.5" customHeight="1" thickBot="1">
      <c r="B15" s="2945"/>
      <c r="C15" s="2945"/>
      <c r="D15" s="2945"/>
      <c r="E15" s="2945"/>
      <c r="F15" s="2945"/>
      <c r="G15" s="2945"/>
      <c r="H15" s="2946"/>
      <c r="I15" s="2953"/>
      <c r="J15" s="2954"/>
      <c r="K15" s="2954"/>
      <c r="L15" s="2954"/>
      <c r="M15" s="2954"/>
      <c r="N15" s="2954"/>
      <c r="O15" s="2954"/>
      <c r="P15" s="2954"/>
      <c r="Q15" s="2954"/>
      <c r="R15" s="2954"/>
      <c r="S15" s="2954"/>
      <c r="T15" s="2954"/>
      <c r="U15" s="2954"/>
      <c r="V15" s="2954"/>
      <c r="W15" s="2954"/>
      <c r="X15" s="2954"/>
      <c r="Y15" s="2954"/>
      <c r="Z15" s="2954"/>
      <c r="AA15" s="2954"/>
      <c r="AB15" s="2954"/>
      <c r="AC15" s="2954"/>
      <c r="AD15" s="2955"/>
      <c r="AE15" s="2940"/>
      <c r="AF15" s="2940"/>
      <c r="AG15" s="2940"/>
    </row>
    <row r="16" spans="2:128" ht="7.5" customHeight="1" thickBot="1"/>
    <row r="17" spans="2:65" ht="7.5" customHeight="1" thickBot="1">
      <c r="B17" s="2980" t="s">
        <v>509</v>
      </c>
      <c r="C17" s="2981"/>
      <c r="D17" s="2981"/>
      <c r="E17" s="2981"/>
      <c r="F17" s="2982"/>
      <c r="G17" s="2984" t="s">
        <v>2548</v>
      </c>
      <c r="H17" s="2984"/>
      <c r="I17" s="2984"/>
      <c r="J17" s="2984"/>
      <c r="K17" s="2984"/>
      <c r="L17" s="2971" t="str">
        <f>cst_wskakunin_owner1__space</f>
        <v/>
      </c>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816"/>
      <c r="AZ17" s="816"/>
      <c r="BA17" s="816"/>
      <c r="BB17" s="816"/>
      <c r="BC17" s="816"/>
      <c r="BD17" s="817"/>
      <c r="BE17" s="817"/>
      <c r="BF17" s="817"/>
      <c r="BG17" s="817"/>
      <c r="BH17" s="817"/>
      <c r="BI17" s="817"/>
      <c r="BJ17" s="817"/>
      <c r="BK17" s="817"/>
      <c r="BL17" s="818"/>
      <c r="BM17" s="819"/>
    </row>
    <row r="18" spans="2:65" ht="7.5" customHeight="1" thickBot="1">
      <c r="B18" s="2983"/>
      <c r="C18" s="2981"/>
      <c r="D18" s="2981"/>
      <c r="E18" s="2981"/>
      <c r="F18" s="2982"/>
      <c r="G18" s="2985"/>
      <c r="H18" s="2985"/>
      <c r="I18" s="2985"/>
      <c r="J18" s="2985"/>
      <c r="K18" s="2985"/>
      <c r="L18" s="2972"/>
      <c r="M18" s="2972"/>
      <c r="N18" s="2972"/>
      <c r="O18" s="2972"/>
      <c r="P18" s="2972"/>
      <c r="Q18" s="2972"/>
      <c r="R18" s="2972"/>
      <c r="S18" s="2972"/>
      <c r="T18" s="2972"/>
      <c r="U18" s="2972"/>
      <c r="V18" s="2972"/>
      <c r="W18" s="2972"/>
      <c r="X18" s="2972"/>
      <c r="Y18" s="2972"/>
      <c r="Z18" s="2972"/>
      <c r="AA18" s="2972"/>
      <c r="AB18" s="2972"/>
      <c r="AC18" s="2972"/>
      <c r="AD18" s="2972"/>
      <c r="AE18" s="2972"/>
      <c r="AF18" s="2972"/>
      <c r="AG18" s="2972"/>
      <c r="AH18" s="2972"/>
      <c r="AI18" s="2972"/>
      <c r="AJ18" s="2972"/>
      <c r="AK18" s="2972"/>
      <c r="AL18" s="2972"/>
      <c r="AM18" s="2972"/>
      <c r="AN18" s="2972"/>
      <c r="AO18" s="2972"/>
      <c r="AP18" s="2972"/>
      <c r="AQ18" s="2972"/>
      <c r="AR18" s="2972"/>
      <c r="AS18" s="2972"/>
      <c r="AT18" s="2972"/>
      <c r="AU18" s="2972"/>
      <c r="AV18" s="2972"/>
      <c r="AW18" s="2972"/>
      <c r="AX18" s="2972"/>
      <c r="AY18" s="820"/>
      <c r="AZ18" s="820"/>
      <c r="BA18" s="820"/>
      <c r="BB18" s="820"/>
      <c r="BC18" s="820"/>
      <c r="BD18" s="821"/>
      <c r="BE18" s="821"/>
      <c r="BF18" s="821"/>
      <c r="BG18" s="821"/>
      <c r="BH18" s="821"/>
      <c r="BI18" s="821"/>
      <c r="BJ18" s="821"/>
      <c r="BK18" s="821"/>
      <c r="BL18" s="822"/>
      <c r="BM18" s="823"/>
    </row>
    <row r="19" spans="2:65" ht="7.5" customHeight="1" thickBot="1">
      <c r="B19" s="2983"/>
      <c r="C19" s="2981"/>
      <c r="D19" s="2981"/>
      <c r="E19" s="2981"/>
      <c r="F19" s="2982"/>
      <c r="G19" s="2985"/>
      <c r="H19" s="2985"/>
      <c r="I19" s="2985"/>
      <c r="J19" s="2985"/>
      <c r="K19" s="2985"/>
      <c r="L19" s="2972"/>
      <c r="M19" s="2972"/>
      <c r="N19" s="2972"/>
      <c r="O19" s="2972"/>
      <c r="P19" s="2972"/>
      <c r="Q19" s="2972"/>
      <c r="R19" s="2972"/>
      <c r="S19" s="2972"/>
      <c r="T19" s="2972"/>
      <c r="U19" s="2972"/>
      <c r="V19" s="2972"/>
      <c r="W19" s="2972"/>
      <c r="X19" s="2972"/>
      <c r="Y19" s="2972"/>
      <c r="Z19" s="2972"/>
      <c r="AA19" s="2972"/>
      <c r="AB19" s="2972"/>
      <c r="AC19" s="2972"/>
      <c r="AD19" s="2972"/>
      <c r="AE19" s="2972"/>
      <c r="AF19" s="2972"/>
      <c r="AG19" s="2972"/>
      <c r="AH19" s="2972"/>
      <c r="AI19" s="2972"/>
      <c r="AJ19" s="2972"/>
      <c r="AK19" s="2972"/>
      <c r="AL19" s="2972"/>
      <c r="AM19" s="2972"/>
      <c r="AN19" s="2972"/>
      <c r="AO19" s="2972"/>
      <c r="AP19" s="2972"/>
      <c r="AQ19" s="2972"/>
      <c r="AR19" s="2972"/>
      <c r="AS19" s="2972"/>
      <c r="AT19" s="2972"/>
      <c r="AU19" s="2972"/>
      <c r="AV19" s="2972"/>
      <c r="AW19" s="2972"/>
      <c r="AX19" s="2972"/>
      <c r="AY19" s="820"/>
      <c r="AZ19" s="820"/>
      <c r="BA19" s="820"/>
      <c r="BB19" s="820"/>
      <c r="BC19" s="820"/>
      <c r="BD19" s="821"/>
      <c r="BE19" s="821"/>
      <c r="BF19" s="821"/>
      <c r="BG19" s="821"/>
      <c r="BH19" s="821"/>
      <c r="BI19" s="821"/>
      <c r="BJ19" s="821"/>
      <c r="BK19" s="821"/>
      <c r="BL19" s="822"/>
      <c r="BM19" s="823"/>
    </row>
    <row r="20" spans="2:65" ht="7.5" customHeight="1" thickBot="1">
      <c r="B20" s="2983"/>
      <c r="C20" s="2981"/>
      <c r="D20" s="2981"/>
      <c r="E20" s="2981"/>
      <c r="F20" s="2982"/>
      <c r="G20" s="2985"/>
      <c r="H20" s="2985"/>
      <c r="I20" s="2985"/>
      <c r="J20" s="2985"/>
      <c r="K20" s="2985"/>
      <c r="L20" s="2972"/>
      <c r="M20" s="2972"/>
      <c r="N20" s="2972"/>
      <c r="O20" s="2972"/>
      <c r="P20" s="2972"/>
      <c r="Q20" s="2972"/>
      <c r="R20" s="2972"/>
      <c r="S20" s="2972"/>
      <c r="T20" s="2972"/>
      <c r="U20" s="2972"/>
      <c r="V20" s="2972"/>
      <c r="W20" s="2972"/>
      <c r="X20" s="2972"/>
      <c r="Y20" s="2972"/>
      <c r="Z20" s="2972"/>
      <c r="AA20" s="2972"/>
      <c r="AB20" s="2972"/>
      <c r="AC20" s="2972"/>
      <c r="AD20" s="2972"/>
      <c r="AE20" s="2972"/>
      <c r="AF20" s="2972"/>
      <c r="AG20" s="2972"/>
      <c r="AH20" s="2972"/>
      <c r="AI20" s="2972"/>
      <c r="AJ20" s="2972"/>
      <c r="AK20" s="2972"/>
      <c r="AL20" s="2972"/>
      <c r="AM20" s="2972"/>
      <c r="AN20" s="2972"/>
      <c r="AO20" s="2972"/>
      <c r="AP20" s="2972"/>
      <c r="AQ20" s="2972"/>
      <c r="AR20" s="2972"/>
      <c r="AS20" s="2972"/>
      <c r="AT20" s="2972"/>
      <c r="AU20" s="2972"/>
      <c r="AV20" s="2972"/>
      <c r="AW20" s="2972"/>
      <c r="AX20" s="2972"/>
      <c r="AY20" s="824"/>
      <c r="AZ20" s="824"/>
      <c r="BA20" s="824"/>
      <c r="BB20" s="824"/>
      <c r="BC20" s="824"/>
      <c r="BD20" s="824"/>
      <c r="BE20" s="2987"/>
      <c r="BF20" s="2987"/>
      <c r="BI20" s="824"/>
      <c r="BJ20" s="824"/>
      <c r="BK20" s="824"/>
      <c r="BL20" s="824"/>
      <c r="BM20" s="825"/>
    </row>
    <row r="21" spans="2:65" ht="7.5" customHeight="1" thickBot="1">
      <c r="B21" s="2983"/>
      <c r="C21" s="2981"/>
      <c r="D21" s="2981"/>
      <c r="E21" s="2981"/>
      <c r="F21" s="2982"/>
      <c r="G21" s="2985"/>
      <c r="H21" s="2985"/>
      <c r="I21" s="2985"/>
      <c r="J21" s="2985"/>
      <c r="K21" s="2985"/>
      <c r="L21" s="2972"/>
      <c r="M21" s="2972"/>
      <c r="N21" s="2972"/>
      <c r="O21" s="2972"/>
      <c r="P21" s="2972"/>
      <c r="Q21" s="2972"/>
      <c r="R21" s="2972"/>
      <c r="S21" s="2972"/>
      <c r="T21" s="2972"/>
      <c r="U21" s="2972"/>
      <c r="V21" s="2972"/>
      <c r="W21" s="2972"/>
      <c r="X21" s="2972"/>
      <c r="Y21" s="2972"/>
      <c r="Z21" s="2972"/>
      <c r="AA21" s="2972"/>
      <c r="AB21" s="2972"/>
      <c r="AC21" s="2972"/>
      <c r="AD21" s="2972"/>
      <c r="AE21" s="2972"/>
      <c r="AF21" s="2972"/>
      <c r="AG21" s="2972"/>
      <c r="AH21" s="2972"/>
      <c r="AI21" s="2972"/>
      <c r="AJ21" s="2972"/>
      <c r="AK21" s="2972"/>
      <c r="AL21" s="2972"/>
      <c r="AM21" s="2972"/>
      <c r="AN21" s="2972"/>
      <c r="AO21" s="2972"/>
      <c r="AP21" s="2972"/>
      <c r="AQ21" s="2972"/>
      <c r="AR21" s="2972"/>
      <c r="AS21" s="2972"/>
      <c r="AT21" s="2972"/>
      <c r="AU21" s="2972"/>
      <c r="AV21" s="2972"/>
      <c r="AW21" s="2972"/>
      <c r="AX21" s="2972"/>
      <c r="AY21" s="820"/>
      <c r="AZ21" s="820"/>
      <c r="BA21" s="820"/>
      <c r="BB21" s="820"/>
      <c r="BC21" s="820"/>
      <c r="BD21" s="820"/>
      <c r="BE21" s="2987"/>
      <c r="BF21" s="2987"/>
      <c r="BI21" s="826"/>
      <c r="BJ21" s="826"/>
      <c r="BK21" s="827"/>
      <c r="BL21" s="827"/>
      <c r="BM21" s="828"/>
    </row>
    <row r="22" spans="2:65" ht="7.5" customHeight="1" thickBot="1">
      <c r="B22" s="2983"/>
      <c r="C22" s="2981"/>
      <c r="D22" s="2981"/>
      <c r="E22" s="2981"/>
      <c r="F22" s="2982"/>
      <c r="G22" s="2985"/>
      <c r="H22" s="2985"/>
      <c r="I22" s="2985"/>
      <c r="J22" s="2985"/>
      <c r="K22" s="2985"/>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824"/>
      <c r="AZ22" s="824"/>
      <c r="BA22" s="824"/>
      <c r="BB22" s="824"/>
      <c r="BC22" s="824"/>
      <c r="BD22" s="824"/>
      <c r="BE22" s="824"/>
      <c r="BF22" s="829"/>
      <c r="BG22" s="820"/>
      <c r="BH22" s="820"/>
      <c r="BI22" s="820"/>
      <c r="BJ22" s="827"/>
      <c r="BK22" s="827"/>
      <c r="BL22" s="827"/>
      <c r="BM22" s="828"/>
    </row>
    <row r="23" spans="2:65" ht="7.5" customHeight="1" thickBot="1">
      <c r="B23" s="2983"/>
      <c r="C23" s="2981"/>
      <c r="D23" s="2981"/>
      <c r="E23" s="2981"/>
      <c r="F23" s="2982"/>
      <c r="G23" s="2964" t="s">
        <v>2549</v>
      </c>
      <c r="H23" s="2964"/>
      <c r="I23" s="2960" t="str">
        <f>cst_wskakunin_owner1_ZIP</f>
        <v/>
      </c>
      <c r="J23" s="2960"/>
      <c r="K23" s="2960"/>
      <c r="L23" s="2960"/>
      <c r="M23" s="2960"/>
      <c r="N23" s="2960"/>
      <c r="O23" s="2960"/>
      <c r="P23" s="2960"/>
      <c r="Q23" s="2960"/>
      <c r="R23" s="2964" t="s">
        <v>57</v>
      </c>
      <c r="S23" s="2965" t="s">
        <v>2550</v>
      </c>
      <c r="T23" s="2965"/>
      <c r="U23" s="2965"/>
      <c r="V23" s="2965"/>
      <c r="W23" s="2988" t="str">
        <f>cst_wskakunin_owner1__address</f>
        <v/>
      </c>
      <c r="X23" s="2988"/>
      <c r="Y23" s="2988"/>
      <c r="Z23" s="2988"/>
      <c r="AA23" s="2988"/>
      <c r="AB23" s="2988"/>
      <c r="AC23" s="2988"/>
      <c r="AD23" s="2988"/>
      <c r="AE23" s="2988"/>
      <c r="AF23" s="2988"/>
      <c r="AG23" s="2988"/>
      <c r="AH23" s="2988"/>
      <c r="AI23" s="2988"/>
      <c r="AJ23" s="2988"/>
      <c r="AK23" s="2988"/>
      <c r="AL23" s="2988"/>
      <c r="AM23" s="2988"/>
      <c r="AN23" s="2988"/>
      <c r="AO23" s="2988"/>
      <c r="AP23" s="2988"/>
      <c r="AQ23" s="2988"/>
      <c r="AR23" s="2988"/>
      <c r="AS23" s="2988"/>
      <c r="AT23" s="2988"/>
      <c r="AU23" s="2988"/>
      <c r="AV23" s="2988"/>
      <c r="AW23" s="2988"/>
      <c r="AX23" s="2988"/>
      <c r="AY23" s="2988"/>
      <c r="AZ23" s="2988"/>
      <c r="BA23" s="2988"/>
      <c r="BB23" s="2988"/>
      <c r="BC23" s="2988"/>
      <c r="BD23" s="2988"/>
      <c r="BE23" s="2988"/>
      <c r="BF23" s="2988"/>
      <c r="BG23" s="2988"/>
      <c r="BH23" s="2988"/>
      <c r="BI23" s="2988"/>
      <c r="BJ23" s="2988"/>
      <c r="BK23" s="2988"/>
      <c r="BL23" s="2988"/>
      <c r="BM23" s="2989"/>
    </row>
    <row r="24" spans="2:65" ht="7.5" customHeight="1" thickBot="1">
      <c r="B24" s="2983"/>
      <c r="C24" s="2981"/>
      <c r="D24" s="2981"/>
      <c r="E24" s="2981"/>
      <c r="F24" s="2982"/>
      <c r="G24" s="2964"/>
      <c r="H24" s="2964"/>
      <c r="I24" s="2960"/>
      <c r="J24" s="2960"/>
      <c r="K24" s="2960"/>
      <c r="L24" s="2960"/>
      <c r="M24" s="2960"/>
      <c r="N24" s="2960"/>
      <c r="O24" s="2960"/>
      <c r="P24" s="2960"/>
      <c r="Q24" s="2960"/>
      <c r="R24" s="2964"/>
      <c r="S24" s="2965"/>
      <c r="T24" s="2965"/>
      <c r="U24" s="2965"/>
      <c r="V24" s="2965"/>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2988"/>
      <c r="AR24" s="2988"/>
      <c r="AS24" s="2988"/>
      <c r="AT24" s="2988"/>
      <c r="AU24" s="2988"/>
      <c r="AV24" s="2988"/>
      <c r="AW24" s="2988"/>
      <c r="AX24" s="2988"/>
      <c r="AY24" s="2988"/>
      <c r="AZ24" s="2988"/>
      <c r="BA24" s="2988"/>
      <c r="BB24" s="2988"/>
      <c r="BC24" s="2988"/>
      <c r="BD24" s="2988"/>
      <c r="BE24" s="2988"/>
      <c r="BF24" s="2988"/>
      <c r="BG24" s="2988"/>
      <c r="BH24" s="2988"/>
      <c r="BI24" s="2988"/>
      <c r="BJ24" s="2988"/>
      <c r="BK24" s="2988"/>
      <c r="BL24" s="2988"/>
      <c r="BM24" s="2989"/>
    </row>
    <row r="25" spans="2:65" ht="7.5" customHeight="1" thickBot="1">
      <c r="B25" s="2983"/>
      <c r="C25" s="2981"/>
      <c r="D25" s="2981"/>
      <c r="E25" s="2981"/>
      <c r="F25" s="2982"/>
      <c r="G25" s="2964"/>
      <c r="H25" s="2964"/>
      <c r="I25" s="2960"/>
      <c r="J25" s="2960"/>
      <c r="K25" s="2960"/>
      <c r="L25" s="2960"/>
      <c r="M25" s="2960"/>
      <c r="N25" s="2960"/>
      <c r="O25" s="2960"/>
      <c r="P25" s="2960"/>
      <c r="Q25" s="2960"/>
      <c r="R25" s="2964"/>
      <c r="S25" s="2965"/>
      <c r="T25" s="2965"/>
      <c r="U25" s="2965"/>
      <c r="V25" s="2965"/>
      <c r="W25" s="2988"/>
      <c r="X25" s="2988"/>
      <c r="Y25" s="2988"/>
      <c r="Z25" s="2988"/>
      <c r="AA25" s="2988"/>
      <c r="AB25" s="2988"/>
      <c r="AC25" s="2988"/>
      <c r="AD25" s="2988"/>
      <c r="AE25" s="2988"/>
      <c r="AF25" s="2988"/>
      <c r="AG25" s="2988"/>
      <c r="AH25" s="2988"/>
      <c r="AI25" s="2988"/>
      <c r="AJ25" s="2988"/>
      <c r="AK25" s="2988"/>
      <c r="AL25" s="2988"/>
      <c r="AM25" s="2988"/>
      <c r="AN25" s="2988"/>
      <c r="AO25" s="2988"/>
      <c r="AP25" s="2988"/>
      <c r="AQ25" s="2988"/>
      <c r="AR25" s="2988"/>
      <c r="AS25" s="2988"/>
      <c r="AT25" s="2988"/>
      <c r="AU25" s="2988"/>
      <c r="AV25" s="2988"/>
      <c r="AW25" s="2988"/>
      <c r="AX25" s="2988"/>
      <c r="AY25" s="2988"/>
      <c r="AZ25" s="2988"/>
      <c r="BA25" s="2988"/>
      <c r="BB25" s="2988"/>
      <c r="BC25" s="2988"/>
      <c r="BD25" s="2988"/>
      <c r="BE25" s="2988"/>
      <c r="BF25" s="2988"/>
      <c r="BG25" s="2988"/>
      <c r="BH25" s="2988"/>
      <c r="BI25" s="2988"/>
      <c r="BJ25" s="2988"/>
      <c r="BK25" s="2988"/>
      <c r="BL25" s="2988"/>
      <c r="BM25" s="2989"/>
    </row>
    <row r="26" spans="2:65" ht="7.5" customHeight="1" thickBot="1">
      <c r="B26" s="2983"/>
      <c r="C26" s="2981"/>
      <c r="D26" s="2981"/>
      <c r="E26" s="2981"/>
      <c r="F26" s="2982"/>
      <c r="G26" s="2990" t="s">
        <v>3754</v>
      </c>
      <c r="H26" s="2969"/>
      <c r="I26" s="2969"/>
      <c r="J26" s="2965" t="s">
        <v>11</v>
      </c>
      <c r="K26" s="2960" t="str">
        <f>cst_wskakunin_owner1_TEL</f>
        <v/>
      </c>
      <c r="L26" s="2960"/>
      <c r="M26" s="2960"/>
      <c r="N26" s="2960"/>
      <c r="O26" s="2960"/>
      <c r="P26" s="2960"/>
      <c r="Q26" s="2960"/>
      <c r="R26" s="2960"/>
      <c r="S26" s="2960"/>
      <c r="T26" s="2960"/>
      <c r="U26" s="2960"/>
      <c r="V26" s="2960"/>
      <c r="W26" s="2960"/>
      <c r="X26" s="2960"/>
      <c r="Y26" s="2960"/>
      <c r="Z26" s="2960"/>
      <c r="AA26" s="2960"/>
      <c r="AB26" s="2965" t="s">
        <v>57</v>
      </c>
      <c r="AC26" s="2969" t="s">
        <v>2978</v>
      </c>
      <c r="AD26" s="2969"/>
      <c r="AE26" s="2969"/>
      <c r="AF26" s="2965" t="s">
        <v>11</v>
      </c>
      <c r="AG26" s="2967"/>
      <c r="AH26" s="2967"/>
      <c r="AI26" s="2967"/>
      <c r="AJ26" s="2967"/>
      <c r="AK26" s="2967"/>
      <c r="AL26" s="2967"/>
      <c r="AM26" s="2967"/>
      <c r="AN26" s="2967"/>
      <c r="AO26" s="2967"/>
      <c r="AP26" s="2967"/>
      <c r="AQ26" s="2967"/>
      <c r="AR26" s="2967"/>
      <c r="AS26" s="2967"/>
      <c r="AT26" s="2967"/>
      <c r="AU26" s="2967"/>
      <c r="AV26" s="2967"/>
      <c r="AW26" s="2967"/>
      <c r="AX26" s="2965" t="s">
        <v>57</v>
      </c>
      <c r="AY26" s="2992" t="s">
        <v>2553</v>
      </c>
      <c r="AZ26" s="2993"/>
      <c r="BA26" s="2993"/>
      <c r="BB26" s="2993"/>
      <c r="BC26" s="2993"/>
      <c r="BD26" s="2993"/>
      <c r="BE26" s="2974"/>
      <c r="BF26" s="2974"/>
      <c r="BG26" s="2974"/>
      <c r="BH26" s="2974"/>
      <c r="BI26" s="2974"/>
      <c r="BJ26" s="2974"/>
      <c r="BK26" s="2974"/>
      <c r="BL26" s="2974"/>
      <c r="BM26" s="2975"/>
    </row>
    <row r="27" spans="2:65" ht="7.5" customHeight="1" thickBot="1">
      <c r="B27" s="2983"/>
      <c r="C27" s="2981"/>
      <c r="D27" s="2981"/>
      <c r="E27" s="2981"/>
      <c r="F27" s="2982"/>
      <c r="G27" s="2990"/>
      <c r="H27" s="2969"/>
      <c r="I27" s="2969"/>
      <c r="J27" s="2965"/>
      <c r="K27" s="2960"/>
      <c r="L27" s="2960"/>
      <c r="M27" s="2960"/>
      <c r="N27" s="2960"/>
      <c r="O27" s="2960"/>
      <c r="P27" s="2960"/>
      <c r="Q27" s="2960"/>
      <c r="R27" s="2960"/>
      <c r="S27" s="2960"/>
      <c r="T27" s="2960"/>
      <c r="U27" s="2960"/>
      <c r="V27" s="2960"/>
      <c r="W27" s="2960"/>
      <c r="X27" s="2960"/>
      <c r="Y27" s="2960"/>
      <c r="Z27" s="2960"/>
      <c r="AA27" s="2960"/>
      <c r="AB27" s="2965"/>
      <c r="AC27" s="2969"/>
      <c r="AD27" s="2969"/>
      <c r="AE27" s="2969"/>
      <c r="AF27" s="2965"/>
      <c r="AG27" s="2967"/>
      <c r="AH27" s="2967"/>
      <c r="AI27" s="2967"/>
      <c r="AJ27" s="2967"/>
      <c r="AK27" s="2967"/>
      <c r="AL27" s="2967"/>
      <c r="AM27" s="2967"/>
      <c r="AN27" s="2967"/>
      <c r="AO27" s="2967"/>
      <c r="AP27" s="2967"/>
      <c r="AQ27" s="2967"/>
      <c r="AR27" s="2967"/>
      <c r="AS27" s="2967"/>
      <c r="AT27" s="2967"/>
      <c r="AU27" s="2967"/>
      <c r="AV27" s="2967"/>
      <c r="AW27" s="2967"/>
      <c r="AX27" s="2965"/>
      <c r="AY27" s="2994"/>
      <c r="AZ27" s="2995"/>
      <c r="BA27" s="2995"/>
      <c r="BB27" s="2995"/>
      <c r="BC27" s="2995"/>
      <c r="BD27" s="2995"/>
      <c r="BE27" s="2976"/>
      <c r="BF27" s="2976"/>
      <c r="BG27" s="2976"/>
      <c r="BH27" s="2976"/>
      <c r="BI27" s="2976"/>
      <c r="BJ27" s="2976"/>
      <c r="BK27" s="2976"/>
      <c r="BL27" s="2976"/>
      <c r="BM27" s="2977"/>
    </row>
    <row r="28" spans="2:65" ht="7.5" customHeight="1" thickBot="1">
      <c r="B28" s="2983"/>
      <c r="C28" s="2981"/>
      <c r="D28" s="2981"/>
      <c r="E28" s="2981"/>
      <c r="F28" s="2982"/>
      <c r="G28" s="2991"/>
      <c r="H28" s="2970"/>
      <c r="I28" s="2970"/>
      <c r="J28" s="2966"/>
      <c r="K28" s="2961"/>
      <c r="L28" s="2961"/>
      <c r="M28" s="2961"/>
      <c r="N28" s="2961"/>
      <c r="O28" s="2961"/>
      <c r="P28" s="2961"/>
      <c r="Q28" s="2961"/>
      <c r="R28" s="2961"/>
      <c r="S28" s="2961"/>
      <c r="T28" s="2961"/>
      <c r="U28" s="2961"/>
      <c r="V28" s="2961"/>
      <c r="W28" s="2961"/>
      <c r="X28" s="2961"/>
      <c r="Y28" s="2961"/>
      <c r="Z28" s="2961"/>
      <c r="AA28" s="2961"/>
      <c r="AB28" s="2966"/>
      <c r="AC28" s="2970"/>
      <c r="AD28" s="2970"/>
      <c r="AE28" s="2970"/>
      <c r="AF28" s="2966"/>
      <c r="AG28" s="2968"/>
      <c r="AH28" s="2968"/>
      <c r="AI28" s="2968"/>
      <c r="AJ28" s="2968"/>
      <c r="AK28" s="2968"/>
      <c r="AL28" s="2968"/>
      <c r="AM28" s="2968"/>
      <c r="AN28" s="2968"/>
      <c r="AO28" s="2968"/>
      <c r="AP28" s="2968"/>
      <c r="AQ28" s="2968"/>
      <c r="AR28" s="2968"/>
      <c r="AS28" s="2968"/>
      <c r="AT28" s="2968"/>
      <c r="AU28" s="2968"/>
      <c r="AV28" s="2968"/>
      <c r="AW28" s="2968"/>
      <c r="AX28" s="2966"/>
      <c r="AY28" s="2996"/>
      <c r="AZ28" s="2997"/>
      <c r="BA28" s="2997"/>
      <c r="BB28" s="2997"/>
      <c r="BC28" s="2997"/>
      <c r="BD28" s="2997"/>
      <c r="BE28" s="2978"/>
      <c r="BF28" s="2978"/>
      <c r="BG28" s="2978"/>
      <c r="BH28" s="2978"/>
      <c r="BI28" s="2978"/>
      <c r="BJ28" s="2978"/>
      <c r="BK28" s="2978"/>
      <c r="BL28" s="2978"/>
      <c r="BM28" s="2979"/>
    </row>
    <row r="29" spans="2:65" ht="7.5" customHeight="1" thickBot="1">
      <c r="B29" s="2980" t="s">
        <v>3755</v>
      </c>
      <c r="C29" s="2981"/>
      <c r="D29" s="2981"/>
      <c r="E29" s="2981"/>
      <c r="F29" s="2982"/>
      <c r="G29" s="2984" t="s">
        <v>2548</v>
      </c>
      <c r="H29" s="2984"/>
      <c r="I29" s="2984"/>
      <c r="J29" s="2984"/>
      <c r="K29" s="2984"/>
      <c r="L29" s="2971" t="str">
        <f>cst_wskakunin_dairi1__space</f>
        <v/>
      </c>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830"/>
      <c r="AZ29" s="830"/>
      <c r="BA29" s="830"/>
      <c r="BB29" s="830"/>
      <c r="BC29" s="830"/>
      <c r="BD29" s="817"/>
      <c r="BE29" s="817"/>
      <c r="BF29" s="817"/>
      <c r="BG29" s="817"/>
      <c r="BH29" s="817"/>
      <c r="BI29" s="817"/>
      <c r="BJ29" s="817"/>
      <c r="BK29" s="817"/>
      <c r="BL29" s="818"/>
      <c r="BM29" s="819"/>
    </row>
    <row r="30" spans="2:65" ht="7.5" customHeight="1" thickBot="1">
      <c r="B30" s="2983"/>
      <c r="C30" s="2981"/>
      <c r="D30" s="2981"/>
      <c r="E30" s="2981"/>
      <c r="F30" s="2982"/>
      <c r="G30" s="2985"/>
      <c r="H30" s="2985"/>
      <c r="I30" s="2985"/>
      <c r="J30" s="2985"/>
      <c r="K30" s="2985"/>
      <c r="L30" s="2972"/>
      <c r="M30" s="2972"/>
      <c r="N30" s="2972"/>
      <c r="O30" s="2972"/>
      <c r="P30" s="2972"/>
      <c r="Q30" s="2972"/>
      <c r="R30" s="2972"/>
      <c r="S30" s="2972"/>
      <c r="T30" s="2972"/>
      <c r="U30" s="2972"/>
      <c r="V30" s="2972"/>
      <c r="W30" s="2972"/>
      <c r="X30" s="2972"/>
      <c r="Y30" s="2972"/>
      <c r="Z30" s="2972"/>
      <c r="AA30" s="2972"/>
      <c r="AB30" s="2972"/>
      <c r="AC30" s="2972"/>
      <c r="AD30" s="2972"/>
      <c r="AE30" s="2972"/>
      <c r="AF30" s="2972"/>
      <c r="AG30" s="2972"/>
      <c r="AH30" s="2972"/>
      <c r="AI30" s="2972"/>
      <c r="AJ30" s="2972"/>
      <c r="AK30" s="2972"/>
      <c r="AL30" s="2972"/>
      <c r="AM30" s="2972"/>
      <c r="AN30" s="2972"/>
      <c r="AO30" s="2972"/>
      <c r="AP30" s="2972"/>
      <c r="AQ30" s="2972"/>
      <c r="AR30" s="2972"/>
      <c r="AS30" s="2972"/>
      <c r="AT30" s="2972"/>
      <c r="AU30" s="2972"/>
      <c r="AV30" s="2972"/>
      <c r="AW30" s="2972"/>
      <c r="AX30" s="2972"/>
      <c r="AY30" s="831"/>
      <c r="AZ30" s="831"/>
      <c r="BA30" s="831"/>
      <c r="BB30" s="831"/>
      <c r="BC30" s="831"/>
      <c r="BD30" s="821"/>
      <c r="BE30" s="821"/>
      <c r="BF30" s="821"/>
      <c r="BG30" s="821"/>
      <c r="BH30" s="821"/>
      <c r="BI30" s="821"/>
      <c r="BJ30" s="821"/>
      <c r="BK30" s="821"/>
      <c r="BL30" s="822"/>
      <c r="BM30" s="823"/>
    </row>
    <row r="31" spans="2:65" ht="7.5" customHeight="1" thickBot="1">
      <c r="B31" s="2983"/>
      <c r="C31" s="2981"/>
      <c r="D31" s="2981"/>
      <c r="E31" s="2981"/>
      <c r="F31" s="2982"/>
      <c r="G31" s="2985"/>
      <c r="H31" s="2985"/>
      <c r="I31" s="2985"/>
      <c r="J31" s="2985"/>
      <c r="K31" s="2985"/>
      <c r="L31" s="2972"/>
      <c r="M31" s="2972"/>
      <c r="N31" s="2972"/>
      <c r="O31" s="2972"/>
      <c r="P31" s="2972"/>
      <c r="Q31" s="2972"/>
      <c r="R31" s="2972"/>
      <c r="S31" s="2972"/>
      <c r="T31" s="2972"/>
      <c r="U31" s="2972"/>
      <c r="V31" s="2972"/>
      <c r="W31" s="2972"/>
      <c r="X31" s="2972"/>
      <c r="Y31" s="2972"/>
      <c r="Z31" s="2972"/>
      <c r="AA31" s="2972"/>
      <c r="AB31" s="2972"/>
      <c r="AC31" s="2972"/>
      <c r="AD31" s="2972"/>
      <c r="AE31" s="2972"/>
      <c r="AF31" s="2972"/>
      <c r="AG31" s="2972"/>
      <c r="AH31" s="2972"/>
      <c r="AI31" s="2972"/>
      <c r="AJ31" s="2972"/>
      <c r="AK31" s="2972"/>
      <c r="AL31" s="2972"/>
      <c r="AM31" s="2972"/>
      <c r="AN31" s="2972"/>
      <c r="AO31" s="2972"/>
      <c r="AP31" s="2972"/>
      <c r="AQ31" s="2972"/>
      <c r="AR31" s="2972"/>
      <c r="AS31" s="2972"/>
      <c r="AT31" s="2972"/>
      <c r="AU31" s="2972"/>
      <c r="AV31" s="2972"/>
      <c r="AW31" s="2972"/>
      <c r="AX31" s="2972"/>
      <c r="AY31" s="831"/>
      <c r="AZ31" s="831"/>
      <c r="BA31" s="831"/>
      <c r="BB31" s="831"/>
      <c r="BC31" s="831"/>
      <c r="BD31" s="821"/>
      <c r="BE31" s="821"/>
      <c r="BF31" s="821"/>
      <c r="BG31" s="821"/>
      <c r="BH31" s="821"/>
      <c r="BI31" s="821"/>
      <c r="BJ31" s="821"/>
      <c r="BK31" s="821"/>
      <c r="BL31" s="822"/>
      <c r="BM31" s="823"/>
    </row>
    <row r="32" spans="2:65" ht="7.5" customHeight="1" thickBot="1">
      <c r="B32" s="2983"/>
      <c r="C32" s="2981"/>
      <c r="D32" s="2981"/>
      <c r="E32" s="2981"/>
      <c r="F32" s="2982"/>
      <c r="G32" s="2985"/>
      <c r="H32" s="2985"/>
      <c r="I32" s="2985"/>
      <c r="J32" s="2985"/>
      <c r="K32" s="2985"/>
      <c r="L32" s="2972"/>
      <c r="M32" s="2972"/>
      <c r="N32" s="2972"/>
      <c r="O32" s="2972"/>
      <c r="P32" s="2972"/>
      <c r="Q32" s="2972"/>
      <c r="R32" s="2972"/>
      <c r="S32" s="2972"/>
      <c r="T32" s="2972"/>
      <c r="U32" s="2972"/>
      <c r="V32" s="2972"/>
      <c r="W32" s="2972"/>
      <c r="X32" s="2972"/>
      <c r="Y32" s="2972"/>
      <c r="Z32" s="2972"/>
      <c r="AA32" s="2972"/>
      <c r="AB32" s="2972"/>
      <c r="AC32" s="2972"/>
      <c r="AD32" s="2972"/>
      <c r="AE32" s="2972"/>
      <c r="AF32" s="2972"/>
      <c r="AG32" s="2972"/>
      <c r="AH32" s="2972"/>
      <c r="AI32" s="2972"/>
      <c r="AJ32" s="2972"/>
      <c r="AK32" s="2972"/>
      <c r="AL32" s="2972"/>
      <c r="AM32" s="2972"/>
      <c r="AN32" s="2972"/>
      <c r="AO32" s="2972"/>
      <c r="AP32" s="2972"/>
      <c r="AQ32" s="2972"/>
      <c r="AR32" s="2972"/>
      <c r="AS32" s="2972"/>
      <c r="AT32" s="2972"/>
      <c r="AU32" s="2972"/>
      <c r="AV32" s="2972"/>
      <c r="AW32" s="2972"/>
      <c r="AX32" s="2972"/>
      <c r="AY32" s="824"/>
      <c r="AZ32" s="824"/>
      <c r="BA32" s="824"/>
      <c r="BB32" s="824"/>
      <c r="BC32" s="824"/>
      <c r="BD32" s="824"/>
      <c r="BE32" s="820"/>
      <c r="BF32" s="820"/>
      <c r="BG32" s="820"/>
      <c r="BH32" s="824"/>
      <c r="BI32" s="824"/>
      <c r="BJ32" s="824"/>
      <c r="BK32" s="824"/>
      <c r="BL32" s="824"/>
      <c r="BM32" s="825"/>
    </row>
    <row r="33" spans="2:119" ht="7.5" customHeight="1" thickBot="1">
      <c r="B33" s="2983"/>
      <c r="C33" s="2981"/>
      <c r="D33" s="2981"/>
      <c r="E33" s="2981"/>
      <c r="F33" s="2982"/>
      <c r="G33" s="2985"/>
      <c r="H33" s="2985"/>
      <c r="I33" s="2985"/>
      <c r="J33" s="2985"/>
      <c r="K33" s="2985"/>
      <c r="L33" s="2972"/>
      <c r="M33" s="2972"/>
      <c r="N33" s="2972"/>
      <c r="O33" s="2972"/>
      <c r="P33" s="2972"/>
      <c r="Q33" s="2972"/>
      <c r="R33" s="2972"/>
      <c r="S33" s="2972"/>
      <c r="T33" s="2972"/>
      <c r="U33" s="2972"/>
      <c r="V33" s="2972"/>
      <c r="W33" s="2972"/>
      <c r="X33" s="2972"/>
      <c r="Y33" s="2972"/>
      <c r="Z33" s="2972"/>
      <c r="AA33" s="2972"/>
      <c r="AB33" s="2972"/>
      <c r="AC33" s="2972"/>
      <c r="AD33" s="2972"/>
      <c r="AE33" s="2972"/>
      <c r="AF33" s="2972"/>
      <c r="AG33" s="2972"/>
      <c r="AH33" s="2972"/>
      <c r="AI33" s="2972"/>
      <c r="AJ33" s="2972"/>
      <c r="AK33" s="2972"/>
      <c r="AL33" s="2972"/>
      <c r="AM33" s="2972"/>
      <c r="AN33" s="2972"/>
      <c r="AO33" s="2972"/>
      <c r="AP33" s="2972"/>
      <c r="AQ33" s="2972"/>
      <c r="AR33" s="2972"/>
      <c r="AS33" s="2972"/>
      <c r="AT33" s="2972"/>
      <c r="AU33" s="2972"/>
      <c r="AV33" s="2972"/>
      <c r="AW33" s="2972"/>
      <c r="AX33" s="2972"/>
      <c r="AY33" s="820"/>
      <c r="AZ33" s="820"/>
      <c r="BA33" s="820"/>
      <c r="BB33" s="820"/>
      <c r="BC33" s="820"/>
      <c r="BD33" s="820"/>
      <c r="BE33" s="824"/>
      <c r="BF33" s="820"/>
      <c r="BG33" s="820"/>
      <c r="BH33" s="820"/>
      <c r="BI33" s="826"/>
      <c r="BJ33" s="826"/>
      <c r="BK33" s="827"/>
      <c r="BL33" s="827"/>
      <c r="BM33" s="828"/>
    </row>
    <row r="34" spans="2:119" ht="7.5" customHeight="1" thickBot="1">
      <c r="B34" s="2983"/>
      <c r="C34" s="2981"/>
      <c r="D34" s="2981"/>
      <c r="E34" s="2981"/>
      <c r="F34" s="2982"/>
      <c r="G34" s="2985"/>
      <c r="H34" s="2985"/>
      <c r="I34" s="2985"/>
      <c r="J34" s="2985"/>
      <c r="K34" s="2985"/>
      <c r="L34" s="2973"/>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824"/>
      <c r="AZ34" s="824"/>
      <c r="BA34" s="824"/>
      <c r="BB34" s="824"/>
      <c r="BC34" s="824"/>
      <c r="BD34" s="824"/>
      <c r="BE34" s="824"/>
      <c r="BF34" s="829"/>
      <c r="BG34" s="820"/>
      <c r="BH34" s="820"/>
      <c r="BI34" s="820"/>
      <c r="BJ34" s="827"/>
      <c r="BK34" s="827"/>
      <c r="BL34" s="827"/>
      <c r="BM34" s="828"/>
    </row>
    <row r="35" spans="2:119" ht="7.5" customHeight="1" thickBot="1">
      <c r="B35" s="2983"/>
      <c r="C35" s="2981"/>
      <c r="D35" s="2981"/>
      <c r="E35" s="2981"/>
      <c r="F35" s="2982"/>
      <c r="G35" s="2964" t="s">
        <v>2549</v>
      </c>
      <c r="H35" s="2964"/>
      <c r="I35" s="2986" t="str">
        <f>cst_wskakunin_dairi1_ZIP</f>
        <v/>
      </c>
      <c r="J35" s="2986"/>
      <c r="K35" s="2986"/>
      <c r="L35" s="2986"/>
      <c r="M35" s="2986"/>
      <c r="N35" s="2986"/>
      <c r="O35" s="2986"/>
      <c r="P35" s="2986"/>
      <c r="Q35" s="2986"/>
      <c r="R35" s="2964" t="s">
        <v>57</v>
      </c>
      <c r="S35" s="2965" t="s">
        <v>2550</v>
      </c>
      <c r="T35" s="2965"/>
      <c r="U35" s="2965"/>
      <c r="V35" s="2965"/>
      <c r="W35" s="2988" t="str">
        <f>cst_wskakunin_dairi1__address</f>
        <v/>
      </c>
      <c r="X35" s="2988"/>
      <c r="Y35" s="2988"/>
      <c r="Z35" s="2988"/>
      <c r="AA35" s="2988"/>
      <c r="AB35" s="2988"/>
      <c r="AC35" s="2988"/>
      <c r="AD35" s="2988"/>
      <c r="AE35" s="2988"/>
      <c r="AF35" s="2988"/>
      <c r="AG35" s="2988"/>
      <c r="AH35" s="2988"/>
      <c r="AI35" s="2988"/>
      <c r="AJ35" s="2988"/>
      <c r="AK35" s="2988"/>
      <c r="AL35" s="2988"/>
      <c r="AM35" s="2988"/>
      <c r="AN35" s="2988"/>
      <c r="AO35" s="2988"/>
      <c r="AP35" s="2988"/>
      <c r="AQ35" s="2988"/>
      <c r="AR35" s="2988"/>
      <c r="AS35" s="2988"/>
      <c r="AT35" s="2988"/>
      <c r="AU35" s="2988"/>
      <c r="AV35" s="2988"/>
      <c r="AW35" s="2988"/>
      <c r="AX35" s="2988"/>
      <c r="AY35" s="2988"/>
      <c r="AZ35" s="2988"/>
      <c r="BA35" s="2988"/>
      <c r="BB35" s="2988"/>
      <c r="BC35" s="2988"/>
      <c r="BD35" s="2988"/>
      <c r="BE35" s="2988"/>
      <c r="BF35" s="2988"/>
      <c r="BG35" s="2988"/>
      <c r="BH35" s="2988"/>
      <c r="BI35" s="2988"/>
      <c r="BJ35" s="2988"/>
      <c r="BK35" s="2988"/>
      <c r="BL35" s="2988"/>
      <c r="BM35" s="2989"/>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2983"/>
      <c r="C36" s="2981"/>
      <c r="D36" s="2981"/>
      <c r="E36" s="2981"/>
      <c r="F36" s="2982"/>
      <c r="G36" s="2964"/>
      <c r="H36" s="2964"/>
      <c r="I36" s="2986"/>
      <c r="J36" s="2986"/>
      <c r="K36" s="2986"/>
      <c r="L36" s="2986"/>
      <c r="M36" s="2986"/>
      <c r="N36" s="2986"/>
      <c r="O36" s="2986"/>
      <c r="P36" s="2986"/>
      <c r="Q36" s="2986"/>
      <c r="R36" s="2964"/>
      <c r="S36" s="2965"/>
      <c r="T36" s="2965"/>
      <c r="U36" s="2965"/>
      <c r="V36" s="2965"/>
      <c r="W36" s="2988"/>
      <c r="X36" s="2988"/>
      <c r="Y36" s="2988"/>
      <c r="Z36" s="2988"/>
      <c r="AA36" s="2988"/>
      <c r="AB36" s="2988"/>
      <c r="AC36" s="2988"/>
      <c r="AD36" s="2988"/>
      <c r="AE36" s="2988"/>
      <c r="AF36" s="2988"/>
      <c r="AG36" s="2988"/>
      <c r="AH36" s="2988"/>
      <c r="AI36" s="2988"/>
      <c r="AJ36" s="2988"/>
      <c r="AK36" s="2988"/>
      <c r="AL36" s="2988"/>
      <c r="AM36" s="2988"/>
      <c r="AN36" s="2988"/>
      <c r="AO36" s="2988"/>
      <c r="AP36" s="2988"/>
      <c r="AQ36" s="2988"/>
      <c r="AR36" s="2988"/>
      <c r="AS36" s="2988"/>
      <c r="AT36" s="2988"/>
      <c r="AU36" s="2988"/>
      <c r="AV36" s="2988"/>
      <c r="AW36" s="2988"/>
      <c r="AX36" s="2988"/>
      <c r="AY36" s="2988"/>
      <c r="AZ36" s="2988"/>
      <c r="BA36" s="2988"/>
      <c r="BB36" s="2988"/>
      <c r="BC36" s="2988"/>
      <c r="BD36" s="2988"/>
      <c r="BE36" s="2988"/>
      <c r="BF36" s="2988"/>
      <c r="BG36" s="2988"/>
      <c r="BH36" s="2988"/>
      <c r="BI36" s="2988"/>
      <c r="BJ36" s="2988"/>
      <c r="BK36" s="2988"/>
      <c r="BL36" s="2988"/>
      <c r="BM36" s="2989"/>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2983"/>
      <c r="C37" s="2981"/>
      <c r="D37" s="2981"/>
      <c r="E37" s="2981"/>
      <c r="F37" s="2982"/>
      <c r="G37" s="2964"/>
      <c r="H37" s="2964"/>
      <c r="I37" s="2986"/>
      <c r="J37" s="2986"/>
      <c r="K37" s="2986"/>
      <c r="L37" s="2986"/>
      <c r="M37" s="2986"/>
      <c r="N37" s="2986"/>
      <c r="O37" s="2986"/>
      <c r="P37" s="2986"/>
      <c r="Q37" s="2986"/>
      <c r="R37" s="2964"/>
      <c r="S37" s="2965"/>
      <c r="T37" s="2965"/>
      <c r="U37" s="2965"/>
      <c r="V37" s="2965"/>
      <c r="W37" s="2988"/>
      <c r="X37" s="2988"/>
      <c r="Y37" s="2988"/>
      <c r="Z37" s="2988"/>
      <c r="AA37" s="2988"/>
      <c r="AB37" s="2988"/>
      <c r="AC37" s="2988"/>
      <c r="AD37" s="2988"/>
      <c r="AE37" s="2988"/>
      <c r="AF37" s="2988"/>
      <c r="AG37" s="2988"/>
      <c r="AH37" s="2988"/>
      <c r="AI37" s="2988"/>
      <c r="AJ37" s="2988"/>
      <c r="AK37" s="2988"/>
      <c r="AL37" s="2988"/>
      <c r="AM37" s="2988"/>
      <c r="AN37" s="2988"/>
      <c r="AO37" s="2988"/>
      <c r="AP37" s="2988"/>
      <c r="AQ37" s="2988"/>
      <c r="AR37" s="2988"/>
      <c r="AS37" s="2988"/>
      <c r="AT37" s="2988"/>
      <c r="AU37" s="2988"/>
      <c r="AV37" s="2988"/>
      <c r="AW37" s="2988"/>
      <c r="AX37" s="2988"/>
      <c r="AY37" s="2988"/>
      <c r="AZ37" s="2988"/>
      <c r="BA37" s="2988"/>
      <c r="BB37" s="2988"/>
      <c r="BC37" s="2988"/>
      <c r="BD37" s="2988"/>
      <c r="BE37" s="2988"/>
      <c r="BF37" s="2988"/>
      <c r="BG37" s="2988"/>
      <c r="BH37" s="2988"/>
      <c r="BI37" s="2988"/>
      <c r="BJ37" s="2988"/>
      <c r="BK37" s="2988"/>
      <c r="BL37" s="2988"/>
      <c r="BM37" s="2989"/>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2983"/>
      <c r="C38" s="2981"/>
      <c r="D38" s="2981"/>
      <c r="E38" s="2981"/>
      <c r="F38" s="2982"/>
      <c r="G38" s="2990" t="s">
        <v>3754</v>
      </c>
      <c r="H38" s="2969"/>
      <c r="I38" s="2969"/>
      <c r="J38" s="2965" t="s">
        <v>11</v>
      </c>
      <c r="K38" s="2960" t="str">
        <f>cst_wskakunin_dairi1_TEL</f>
        <v/>
      </c>
      <c r="L38" s="2960"/>
      <c r="M38" s="2960"/>
      <c r="N38" s="2960"/>
      <c r="O38" s="2960"/>
      <c r="P38" s="2960"/>
      <c r="Q38" s="2960"/>
      <c r="R38" s="2960"/>
      <c r="S38" s="2960"/>
      <c r="T38" s="2960"/>
      <c r="U38" s="2960"/>
      <c r="V38" s="2960"/>
      <c r="W38" s="2960"/>
      <c r="X38" s="2960"/>
      <c r="Y38" s="2960"/>
      <c r="Z38" s="2960"/>
      <c r="AA38" s="2960"/>
      <c r="AB38" s="2965" t="s">
        <v>57</v>
      </c>
      <c r="AC38" s="2969" t="s">
        <v>2978</v>
      </c>
      <c r="AD38" s="2969"/>
      <c r="AE38" s="2969"/>
      <c r="AF38" s="2965" t="s">
        <v>11</v>
      </c>
      <c r="AG38" s="2967"/>
      <c r="AH38" s="2967"/>
      <c r="AI38" s="2967"/>
      <c r="AJ38" s="2967"/>
      <c r="AK38" s="2967"/>
      <c r="AL38" s="2967"/>
      <c r="AM38" s="2967"/>
      <c r="AN38" s="2967"/>
      <c r="AO38" s="2967"/>
      <c r="AP38" s="2967"/>
      <c r="AQ38" s="2967"/>
      <c r="AR38" s="2967"/>
      <c r="AS38" s="2967"/>
      <c r="AT38" s="2967"/>
      <c r="AU38" s="2967"/>
      <c r="AV38" s="2967"/>
      <c r="AW38" s="2967"/>
      <c r="AX38" s="2965" t="s">
        <v>57</v>
      </c>
      <c r="AY38" s="2992" t="s">
        <v>2553</v>
      </c>
      <c r="AZ38" s="2993"/>
      <c r="BA38" s="2993"/>
      <c r="BB38" s="2993"/>
      <c r="BC38" s="2993"/>
      <c r="BD38" s="2993"/>
      <c r="BE38" s="2974"/>
      <c r="BF38" s="2974"/>
      <c r="BG38" s="2974"/>
      <c r="BH38" s="2974"/>
      <c r="BI38" s="2974"/>
      <c r="BJ38" s="2974"/>
      <c r="BK38" s="2974"/>
      <c r="BL38" s="2974"/>
      <c r="BM38" s="2975"/>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2983"/>
      <c r="C39" s="2981"/>
      <c r="D39" s="2981"/>
      <c r="E39" s="2981"/>
      <c r="F39" s="2982"/>
      <c r="G39" s="2990"/>
      <c r="H39" s="2969"/>
      <c r="I39" s="2969"/>
      <c r="J39" s="2965"/>
      <c r="K39" s="2960"/>
      <c r="L39" s="2960"/>
      <c r="M39" s="2960"/>
      <c r="N39" s="2960"/>
      <c r="O39" s="2960"/>
      <c r="P39" s="2960"/>
      <c r="Q39" s="2960"/>
      <c r="R39" s="2960"/>
      <c r="S39" s="2960"/>
      <c r="T39" s="2960"/>
      <c r="U39" s="2960"/>
      <c r="V39" s="2960"/>
      <c r="W39" s="2960"/>
      <c r="X39" s="2960"/>
      <c r="Y39" s="2960"/>
      <c r="Z39" s="2960"/>
      <c r="AA39" s="2960"/>
      <c r="AB39" s="2965"/>
      <c r="AC39" s="2969"/>
      <c r="AD39" s="2969"/>
      <c r="AE39" s="2969"/>
      <c r="AF39" s="2965"/>
      <c r="AG39" s="2967"/>
      <c r="AH39" s="2967"/>
      <c r="AI39" s="2967"/>
      <c r="AJ39" s="2967"/>
      <c r="AK39" s="2967"/>
      <c r="AL39" s="2967"/>
      <c r="AM39" s="2967"/>
      <c r="AN39" s="2967"/>
      <c r="AO39" s="2967"/>
      <c r="AP39" s="2967"/>
      <c r="AQ39" s="2967"/>
      <c r="AR39" s="2967"/>
      <c r="AS39" s="2967"/>
      <c r="AT39" s="2967"/>
      <c r="AU39" s="2967"/>
      <c r="AV39" s="2967"/>
      <c r="AW39" s="2967"/>
      <c r="AX39" s="2965"/>
      <c r="AY39" s="2994"/>
      <c r="AZ39" s="2995"/>
      <c r="BA39" s="2995"/>
      <c r="BB39" s="2995"/>
      <c r="BC39" s="2995"/>
      <c r="BD39" s="2995"/>
      <c r="BE39" s="2976"/>
      <c r="BF39" s="2976"/>
      <c r="BG39" s="2976"/>
      <c r="BH39" s="2976"/>
      <c r="BI39" s="2976"/>
      <c r="BJ39" s="2976"/>
      <c r="BK39" s="2976"/>
      <c r="BL39" s="2976"/>
      <c r="BM39" s="2977"/>
    </row>
    <row r="40" spans="2:119" ht="7.5" customHeight="1" thickBot="1">
      <c r="B40" s="2983"/>
      <c r="C40" s="2981"/>
      <c r="D40" s="2981"/>
      <c r="E40" s="2981"/>
      <c r="F40" s="2982"/>
      <c r="G40" s="2991"/>
      <c r="H40" s="2970"/>
      <c r="I40" s="2970"/>
      <c r="J40" s="2966"/>
      <c r="K40" s="2961"/>
      <c r="L40" s="2961"/>
      <c r="M40" s="2961"/>
      <c r="N40" s="2961"/>
      <c r="O40" s="2961"/>
      <c r="P40" s="2961"/>
      <c r="Q40" s="2961"/>
      <c r="R40" s="2961"/>
      <c r="S40" s="2961"/>
      <c r="T40" s="2961"/>
      <c r="U40" s="2961"/>
      <c r="V40" s="2961"/>
      <c r="W40" s="2961"/>
      <c r="X40" s="2961"/>
      <c r="Y40" s="2961"/>
      <c r="Z40" s="2961"/>
      <c r="AA40" s="2961"/>
      <c r="AB40" s="2966"/>
      <c r="AC40" s="2970"/>
      <c r="AD40" s="2970"/>
      <c r="AE40" s="2970"/>
      <c r="AF40" s="2966"/>
      <c r="AG40" s="2968"/>
      <c r="AH40" s="2968"/>
      <c r="AI40" s="2968"/>
      <c r="AJ40" s="2968"/>
      <c r="AK40" s="2968"/>
      <c r="AL40" s="2968"/>
      <c r="AM40" s="2968"/>
      <c r="AN40" s="2968"/>
      <c r="AO40" s="2968"/>
      <c r="AP40" s="2968"/>
      <c r="AQ40" s="2968"/>
      <c r="AR40" s="2968"/>
      <c r="AS40" s="2968"/>
      <c r="AT40" s="2968"/>
      <c r="AU40" s="2968"/>
      <c r="AV40" s="2968"/>
      <c r="AW40" s="2968"/>
      <c r="AX40" s="2966"/>
      <c r="AY40" s="2996"/>
      <c r="AZ40" s="2997"/>
      <c r="BA40" s="2997"/>
      <c r="BB40" s="2997"/>
      <c r="BC40" s="2997"/>
      <c r="BD40" s="2997"/>
      <c r="BE40" s="2978"/>
      <c r="BF40" s="2978"/>
      <c r="BG40" s="2978"/>
      <c r="BH40" s="2978"/>
      <c r="BI40" s="2978"/>
      <c r="BJ40" s="2978"/>
      <c r="BK40" s="2978"/>
      <c r="BL40" s="2978"/>
      <c r="BM40" s="2979"/>
    </row>
    <row r="41" spans="2:119" ht="7.5" customHeight="1" thickBot="1">
      <c r="B41" s="2998" t="s">
        <v>2554</v>
      </c>
      <c r="C41" s="2999"/>
      <c r="D41" s="2999"/>
      <c r="E41" s="2999"/>
      <c r="F41" s="3000"/>
      <c r="G41" s="3001" t="s">
        <v>139</v>
      </c>
      <c r="H41" s="3001"/>
      <c r="I41" s="3003" t="s">
        <v>509</v>
      </c>
      <c r="J41" s="3003"/>
      <c r="K41" s="3003"/>
      <c r="L41" s="3003"/>
      <c r="M41" s="3001" t="s">
        <v>139</v>
      </c>
      <c r="N41" s="3001"/>
      <c r="O41" s="3005" t="s">
        <v>8</v>
      </c>
      <c r="P41" s="3005"/>
      <c r="Q41" s="3005"/>
      <c r="R41" s="3005"/>
      <c r="S41" s="3007" t="s">
        <v>525</v>
      </c>
      <c r="T41" s="3005" t="s">
        <v>2555</v>
      </c>
      <c r="U41" s="3005"/>
      <c r="V41" s="3005"/>
      <c r="W41" s="3005"/>
      <c r="X41" s="3025"/>
      <c r="Y41" s="3025"/>
      <c r="Z41" s="3025"/>
      <c r="AA41" s="3025"/>
      <c r="AB41" s="3025"/>
      <c r="AC41" s="3025"/>
      <c r="AD41" s="3025"/>
      <c r="AE41" s="3025"/>
      <c r="AF41" s="3025"/>
      <c r="AG41" s="3025"/>
      <c r="AH41" s="3025"/>
      <c r="AI41" s="3025"/>
      <c r="AJ41" s="3025"/>
      <c r="AK41" s="3005" t="s">
        <v>2556</v>
      </c>
      <c r="AL41" s="3005"/>
      <c r="AM41" s="3005"/>
      <c r="AN41" s="3005"/>
      <c r="AO41" s="3005"/>
      <c r="AP41" s="3005"/>
      <c r="AQ41" s="3005"/>
      <c r="AR41" s="3005"/>
      <c r="AS41" s="3025"/>
      <c r="AT41" s="3025"/>
      <c r="AU41" s="3025"/>
      <c r="AV41" s="3025"/>
      <c r="AW41" s="3025"/>
      <c r="AX41" s="3025"/>
      <c r="AY41" s="3025"/>
      <c r="AZ41" s="3025"/>
      <c r="BA41" s="3005" t="s">
        <v>2557</v>
      </c>
      <c r="BB41" s="3005"/>
      <c r="BC41" s="3005"/>
      <c r="BD41" s="3005"/>
      <c r="BE41" s="3027"/>
      <c r="BF41" s="3027"/>
      <c r="BG41" s="3027"/>
      <c r="BH41" s="3027"/>
      <c r="BI41" s="3027"/>
      <c r="BJ41" s="3027"/>
      <c r="BK41" s="3027"/>
      <c r="BL41" s="3027"/>
      <c r="BM41" s="3010" t="s">
        <v>527</v>
      </c>
    </row>
    <row r="42" spans="2:119" ht="7.5" customHeight="1" thickBot="1">
      <c r="B42" s="2998"/>
      <c r="C42" s="2999"/>
      <c r="D42" s="2999"/>
      <c r="E42" s="2999"/>
      <c r="F42" s="3000"/>
      <c r="G42" s="3002"/>
      <c r="H42" s="3002"/>
      <c r="I42" s="3004"/>
      <c r="J42" s="3004"/>
      <c r="K42" s="3004"/>
      <c r="L42" s="3004"/>
      <c r="M42" s="3002"/>
      <c r="N42" s="3002"/>
      <c r="O42" s="3006"/>
      <c r="P42" s="3006"/>
      <c r="Q42" s="3006"/>
      <c r="R42" s="3006"/>
      <c r="S42" s="3008"/>
      <c r="T42" s="3006"/>
      <c r="U42" s="3006"/>
      <c r="V42" s="3006"/>
      <c r="W42" s="3006"/>
      <c r="X42" s="3026"/>
      <c r="Y42" s="3026"/>
      <c r="Z42" s="3026"/>
      <c r="AA42" s="3026"/>
      <c r="AB42" s="3026"/>
      <c r="AC42" s="3026"/>
      <c r="AD42" s="3026"/>
      <c r="AE42" s="3026"/>
      <c r="AF42" s="3026"/>
      <c r="AG42" s="3026"/>
      <c r="AH42" s="3026"/>
      <c r="AI42" s="3026"/>
      <c r="AJ42" s="3026"/>
      <c r="AK42" s="3006"/>
      <c r="AL42" s="3006"/>
      <c r="AM42" s="3006"/>
      <c r="AN42" s="3006"/>
      <c r="AO42" s="3006"/>
      <c r="AP42" s="3006"/>
      <c r="AQ42" s="3006"/>
      <c r="AR42" s="3006"/>
      <c r="AS42" s="3026"/>
      <c r="AT42" s="3026"/>
      <c r="AU42" s="3026"/>
      <c r="AV42" s="3026"/>
      <c r="AW42" s="3026"/>
      <c r="AX42" s="3026"/>
      <c r="AY42" s="3026"/>
      <c r="AZ42" s="3026"/>
      <c r="BA42" s="3006"/>
      <c r="BB42" s="3006"/>
      <c r="BC42" s="3006"/>
      <c r="BD42" s="3006"/>
      <c r="BE42" s="3023"/>
      <c r="BF42" s="3023"/>
      <c r="BG42" s="3023"/>
      <c r="BH42" s="3023"/>
      <c r="BI42" s="3023"/>
      <c r="BJ42" s="3023"/>
      <c r="BK42" s="3023"/>
      <c r="BL42" s="3023"/>
      <c r="BM42" s="3011"/>
    </row>
    <row r="43" spans="2:119" ht="7.5" customHeight="1" thickBot="1">
      <c r="B43" s="2998"/>
      <c r="C43" s="2999"/>
      <c r="D43" s="2999"/>
      <c r="E43" s="2999"/>
      <c r="F43" s="3000"/>
      <c r="G43" s="3002" t="s">
        <v>139</v>
      </c>
      <c r="H43" s="3002"/>
      <c r="I43" s="3004" t="s">
        <v>144</v>
      </c>
      <c r="J43" s="3004"/>
      <c r="K43" s="3004"/>
      <c r="L43" s="3004"/>
      <c r="M43" s="833"/>
      <c r="N43" s="834"/>
      <c r="O43" s="834"/>
      <c r="P43" s="834"/>
      <c r="Q43" s="834"/>
      <c r="R43" s="834"/>
      <c r="S43" s="3008"/>
      <c r="T43" s="3015" t="s">
        <v>2558</v>
      </c>
      <c r="U43" s="3015"/>
      <c r="V43" s="3015"/>
      <c r="W43" s="3015"/>
      <c r="X43" s="3015"/>
      <c r="Y43" s="3017"/>
      <c r="Z43" s="3017"/>
      <c r="AA43" s="3017"/>
      <c r="AB43" s="3019" t="s">
        <v>3756</v>
      </c>
      <c r="AC43" s="3021"/>
      <c r="AD43" s="3021"/>
      <c r="AE43" s="3021"/>
      <c r="AF43" s="3019" t="s">
        <v>57</v>
      </c>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023"/>
      <c r="BB43" s="3023"/>
      <c r="BC43" s="3023"/>
      <c r="BD43" s="3023"/>
      <c r="BE43" s="3023"/>
      <c r="BF43" s="3023"/>
      <c r="BG43" s="3023"/>
      <c r="BH43" s="3023"/>
      <c r="BI43" s="3023"/>
      <c r="BJ43" s="3023"/>
      <c r="BK43" s="3023"/>
      <c r="BL43" s="3023"/>
      <c r="BM43" s="3011"/>
    </row>
    <row r="44" spans="2:119" ht="7.5" customHeight="1" thickBot="1">
      <c r="B44" s="2998"/>
      <c r="C44" s="2999"/>
      <c r="D44" s="2999"/>
      <c r="E44" s="2999"/>
      <c r="F44" s="3000"/>
      <c r="G44" s="3013"/>
      <c r="H44" s="3013"/>
      <c r="I44" s="3014"/>
      <c r="J44" s="3014"/>
      <c r="K44" s="3014"/>
      <c r="L44" s="3014"/>
      <c r="M44" s="835"/>
      <c r="N44" s="836"/>
      <c r="O44" s="837"/>
      <c r="P44" s="837"/>
      <c r="Q44" s="837"/>
      <c r="R44" s="837"/>
      <c r="S44" s="3009"/>
      <c r="T44" s="3016"/>
      <c r="U44" s="3016"/>
      <c r="V44" s="3016"/>
      <c r="W44" s="3016"/>
      <c r="X44" s="3016"/>
      <c r="Y44" s="3018"/>
      <c r="Z44" s="3018"/>
      <c r="AA44" s="3018"/>
      <c r="AB44" s="3020"/>
      <c r="AC44" s="3022"/>
      <c r="AD44" s="3022"/>
      <c r="AE44" s="3022"/>
      <c r="AF44" s="3020"/>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c r="BA44" s="3024"/>
      <c r="BB44" s="3024"/>
      <c r="BC44" s="3024"/>
      <c r="BD44" s="3024"/>
      <c r="BE44" s="3024"/>
      <c r="BF44" s="3024"/>
      <c r="BG44" s="3024"/>
      <c r="BH44" s="3024"/>
      <c r="BI44" s="3024"/>
      <c r="BJ44" s="3024"/>
      <c r="BK44" s="3024"/>
      <c r="BL44" s="3024"/>
      <c r="BM44" s="3012"/>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28" t="s">
        <v>3757</v>
      </c>
      <c r="C46" s="3029"/>
      <c r="D46" s="3029"/>
      <c r="E46" s="3029"/>
      <c r="F46" s="3029"/>
      <c r="G46" s="3029"/>
      <c r="H46" s="3029"/>
      <c r="I46" s="3029"/>
      <c r="J46" s="3029"/>
      <c r="K46" s="3029"/>
      <c r="L46" s="3029"/>
      <c r="M46" s="3029"/>
      <c r="N46" s="3029"/>
      <c r="O46" s="3034" t="str">
        <f>cst_wskakunin_BUILD__address</f>
        <v>埼玉県さいたま市浦和区仲町</v>
      </c>
      <c r="P46" s="3034"/>
      <c r="Q46" s="3034"/>
      <c r="R46" s="3034"/>
      <c r="S46" s="3034"/>
      <c r="T46" s="3034"/>
      <c r="U46" s="3034"/>
      <c r="V46" s="3034"/>
      <c r="W46" s="3034"/>
      <c r="X46" s="3034"/>
      <c r="Y46" s="3034"/>
      <c r="Z46" s="3034"/>
      <c r="AA46" s="3034"/>
      <c r="AB46" s="3034"/>
      <c r="AC46" s="3034"/>
      <c r="AD46" s="3034"/>
      <c r="AE46" s="3034"/>
      <c r="AF46" s="3034"/>
      <c r="AG46" s="3034"/>
      <c r="AH46" s="3034"/>
      <c r="AI46" s="3034"/>
      <c r="AJ46" s="3034"/>
      <c r="AK46" s="3034"/>
      <c r="AL46" s="3034"/>
      <c r="AM46" s="3034"/>
      <c r="AN46" s="3034"/>
      <c r="AO46" s="3034"/>
      <c r="AP46" s="3034"/>
      <c r="AQ46" s="3034"/>
      <c r="AR46" s="3034"/>
      <c r="AS46" s="3034"/>
      <c r="AT46" s="3034"/>
      <c r="AU46" s="3034"/>
      <c r="AV46" s="3034"/>
      <c r="AW46" s="3034"/>
      <c r="AX46" s="3034"/>
      <c r="AY46" s="3034"/>
      <c r="AZ46" s="3034"/>
      <c r="BA46" s="3034"/>
      <c r="BB46" s="3034"/>
      <c r="BC46" s="3034"/>
      <c r="BD46" s="3034"/>
      <c r="BE46" s="3034"/>
      <c r="BF46" s="3034"/>
      <c r="BG46" s="3034"/>
      <c r="BH46" s="3034"/>
      <c r="BI46" s="3034"/>
      <c r="BJ46" s="3034"/>
      <c r="BK46" s="3034"/>
      <c r="BL46" s="3034"/>
      <c r="BM46" s="3035"/>
    </row>
    <row r="47" spans="2:119" ht="10.5" customHeight="1">
      <c r="B47" s="3030"/>
      <c r="C47" s="3031"/>
      <c r="D47" s="3031"/>
      <c r="E47" s="3031"/>
      <c r="F47" s="3031"/>
      <c r="G47" s="3031"/>
      <c r="H47" s="3031"/>
      <c r="I47" s="3031"/>
      <c r="J47" s="3031"/>
      <c r="K47" s="3031"/>
      <c r="L47" s="3031"/>
      <c r="M47" s="3031"/>
      <c r="N47" s="3031"/>
      <c r="O47" s="3036"/>
      <c r="P47" s="3036"/>
      <c r="Q47" s="3036"/>
      <c r="R47" s="3036"/>
      <c r="S47" s="3036"/>
      <c r="T47" s="3036"/>
      <c r="U47" s="3036"/>
      <c r="V47" s="3036"/>
      <c r="W47" s="3036"/>
      <c r="X47" s="3036"/>
      <c r="Y47" s="3036"/>
      <c r="Z47" s="3036"/>
      <c r="AA47" s="3036"/>
      <c r="AB47" s="3036"/>
      <c r="AC47" s="3036"/>
      <c r="AD47" s="3036"/>
      <c r="AE47" s="3036"/>
      <c r="AF47" s="3036"/>
      <c r="AG47" s="3036"/>
      <c r="AH47" s="3036"/>
      <c r="AI47" s="3036"/>
      <c r="AJ47" s="3036"/>
      <c r="AK47" s="3036"/>
      <c r="AL47" s="3036"/>
      <c r="AM47" s="3036"/>
      <c r="AN47" s="3036"/>
      <c r="AO47" s="3036"/>
      <c r="AP47" s="3036"/>
      <c r="AQ47" s="3036"/>
      <c r="AR47" s="3036"/>
      <c r="AS47" s="3036"/>
      <c r="AT47" s="3036"/>
      <c r="AU47" s="3036"/>
      <c r="AV47" s="3036"/>
      <c r="AW47" s="3036"/>
      <c r="AX47" s="3036"/>
      <c r="AY47" s="3036"/>
      <c r="AZ47" s="3036"/>
      <c r="BA47" s="3036"/>
      <c r="BB47" s="3036"/>
      <c r="BC47" s="3036"/>
      <c r="BD47" s="3036"/>
      <c r="BE47" s="3036"/>
      <c r="BF47" s="3036"/>
      <c r="BG47" s="3036"/>
      <c r="BH47" s="3036"/>
      <c r="BI47" s="3036"/>
      <c r="BJ47" s="3036"/>
      <c r="BK47" s="3036"/>
      <c r="BL47" s="3036"/>
      <c r="BM47" s="3037"/>
    </row>
    <row r="48" spans="2:119" ht="10.5" customHeight="1">
      <c r="B48" s="3030"/>
      <c r="C48" s="3031"/>
      <c r="D48" s="3031"/>
      <c r="E48" s="3031"/>
      <c r="F48" s="3031"/>
      <c r="G48" s="3031"/>
      <c r="H48" s="3031"/>
      <c r="I48" s="3031"/>
      <c r="J48" s="3031"/>
      <c r="K48" s="3031"/>
      <c r="L48" s="3031"/>
      <c r="M48" s="3031"/>
      <c r="N48" s="3031"/>
      <c r="O48" s="3036"/>
      <c r="P48" s="3036"/>
      <c r="Q48" s="3036"/>
      <c r="R48" s="3036"/>
      <c r="S48" s="3036"/>
      <c r="T48" s="3036"/>
      <c r="U48" s="3036"/>
      <c r="V48" s="3036"/>
      <c r="W48" s="3036"/>
      <c r="X48" s="3036"/>
      <c r="Y48" s="3036"/>
      <c r="Z48" s="3036"/>
      <c r="AA48" s="3036"/>
      <c r="AB48" s="3036"/>
      <c r="AC48" s="3036"/>
      <c r="AD48" s="3036"/>
      <c r="AE48" s="3036"/>
      <c r="AF48" s="3036"/>
      <c r="AG48" s="3036"/>
      <c r="AH48" s="3036"/>
      <c r="AI48" s="3036"/>
      <c r="AJ48" s="3036"/>
      <c r="AK48" s="3036"/>
      <c r="AL48" s="3036"/>
      <c r="AM48" s="3036"/>
      <c r="AN48" s="3036"/>
      <c r="AO48" s="3036"/>
      <c r="AP48" s="3036"/>
      <c r="AQ48" s="3036"/>
      <c r="AR48" s="3036"/>
      <c r="AS48" s="3036"/>
      <c r="AT48" s="3036"/>
      <c r="AU48" s="3036"/>
      <c r="AV48" s="3036"/>
      <c r="AW48" s="3036"/>
      <c r="AX48" s="3036"/>
      <c r="AY48" s="3036"/>
      <c r="AZ48" s="3036"/>
      <c r="BA48" s="3036"/>
      <c r="BB48" s="3036"/>
      <c r="BC48" s="3036"/>
      <c r="BD48" s="3036"/>
      <c r="BE48" s="3036"/>
      <c r="BF48" s="3036"/>
      <c r="BG48" s="3036"/>
      <c r="BH48" s="3036"/>
      <c r="BI48" s="3036"/>
      <c r="BJ48" s="3036"/>
      <c r="BK48" s="3036"/>
      <c r="BL48" s="3036"/>
      <c r="BM48" s="3037"/>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32"/>
      <c r="C49" s="3033"/>
      <c r="D49" s="3033"/>
      <c r="E49" s="3033"/>
      <c r="F49" s="3033"/>
      <c r="G49" s="3033"/>
      <c r="H49" s="3033"/>
      <c r="I49" s="3033"/>
      <c r="J49" s="3033"/>
      <c r="K49" s="3033"/>
      <c r="L49" s="3033"/>
      <c r="M49" s="3033"/>
      <c r="N49" s="3033"/>
      <c r="O49" s="3036"/>
      <c r="P49" s="3036"/>
      <c r="Q49" s="3036"/>
      <c r="R49" s="3036"/>
      <c r="S49" s="3036"/>
      <c r="T49" s="3036"/>
      <c r="U49" s="3036"/>
      <c r="V49" s="3036"/>
      <c r="W49" s="3036"/>
      <c r="X49" s="3036"/>
      <c r="Y49" s="3036"/>
      <c r="Z49" s="3036"/>
      <c r="AA49" s="3036"/>
      <c r="AB49" s="3036"/>
      <c r="AC49" s="3036"/>
      <c r="AD49" s="3036"/>
      <c r="AE49" s="3036"/>
      <c r="AF49" s="3036"/>
      <c r="AG49" s="3036"/>
      <c r="AH49" s="3036"/>
      <c r="AI49" s="3036"/>
      <c r="AJ49" s="3036"/>
      <c r="AK49" s="3036"/>
      <c r="AL49" s="3036"/>
      <c r="AM49" s="3036"/>
      <c r="AN49" s="3036"/>
      <c r="AO49" s="3036"/>
      <c r="AP49" s="3036"/>
      <c r="AQ49" s="3036"/>
      <c r="AR49" s="3036"/>
      <c r="AS49" s="3036"/>
      <c r="AT49" s="3036"/>
      <c r="AU49" s="3036"/>
      <c r="AV49" s="3036"/>
      <c r="AW49" s="3036"/>
      <c r="AX49" s="3036"/>
      <c r="AY49" s="3036"/>
      <c r="AZ49" s="3036"/>
      <c r="BA49" s="3036"/>
      <c r="BB49" s="3036"/>
      <c r="BC49" s="3036"/>
      <c r="BD49" s="3036"/>
      <c r="BE49" s="3036"/>
      <c r="BF49" s="3036"/>
      <c r="BG49" s="3036"/>
      <c r="BH49" s="3036"/>
      <c r="BI49" s="3036"/>
      <c r="BJ49" s="3036"/>
      <c r="BK49" s="3036"/>
      <c r="BL49" s="3036"/>
      <c r="BM49" s="3037"/>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38" t="s">
        <v>2559</v>
      </c>
      <c r="C50" s="3039"/>
      <c r="D50" s="3039"/>
      <c r="E50" s="3039"/>
      <c r="F50" s="3039"/>
      <c r="G50" s="3039"/>
      <c r="H50" s="3039"/>
      <c r="I50" s="3039"/>
      <c r="J50" s="3039"/>
      <c r="K50" s="3039"/>
      <c r="L50" s="3039"/>
      <c r="M50" s="3039"/>
      <c r="N50" s="3040"/>
      <c r="O50" s="3044" t="str">
        <f>cst_wskakunin_BUILD_NAME</f>
        <v>eigyouテスト</v>
      </c>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7" t="s">
        <v>2560</v>
      </c>
      <c r="AK50" s="3048"/>
      <c r="AL50" s="3048"/>
      <c r="AM50" s="3048"/>
      <c r="AN50" s="3048"/>
      <c r="AO50" s="3048"/>
      <c r="AP50" s="3048"/>
      <c r="AQ50" s="3048"/>
      <c r="AR50" s="3048"/>
      <c r="AS50" s="3049"/>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41"/>
      <c r="C51" s="3042"/>
      <c r="D51" s="3042"/>
      <c r="E51" s="3042"/>
      <c r="F51" s="3042"/>
      <c r="G51" s="3042"/>
      <c r="H51" s="3042"/>
      <c r="I51" s="3042"/>
      <c r="J51" s="3042"/>
      <c r="K51" s="3042"/>
      <c r="L51" s="3042"/>
      <c r="M51" s="3042"/>
      <c r="N51" s="3043"/>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50"/>
      <c r="AK51" s="3051"/>
      <c r="AL51" s="3051"/>
      <c r="AM51" s="3051"/>
      <c r="AN51" s="3051"/>
      <c r="AO51" s="3051"/>
      <c r="AP51" s="3051"/>
      <c r="AQ51" s="3051"/>
      <c r="AR51" s="3051"/>
      <c r="AS51" s="3052"/>
      <c r="AT51" s="3056" t="s">
        <v>139</v>
      </c>
      <c r="AU51" s="3056"/>
      <c r="AV51" s="3057" t="s">
        <v>2561</v>
      </c>
      <c r="AW51" s="3057"/>
      <c r="AX51" s="3057"/>
      <c r="AY51" s="3057"/>
      <c r="AZ51" s="3057"/>
      <c r="BA51" s="3057"/>
      <c r="BB51" s="3057"/>
      <c r="BC51" s="3057"/>
      <c r="BD51" s="3056" t="s">
        <v>139</v>
      </c>
      <c r="BE51" s="3056"/>
      <c r="BF51" s="3057" t="s">
        <v>2562</v>
      </c>
      <c r="BG51" s="3057"/>
      <c r="BH51" s="3057"/>
      <c r="BI51" s="3057"/>
      <c r="BJ51" s="3057"/>
      <c r="BK51" s="3057"/>
      <c r="BL51" s="3057"/>
      <c r="BM51" s="3058"/>
      <c r="BN51" s="811"/>
      <c r="BO51" s="811"/>
      <c r="BP51" s="811"/>
      <c r="BQ51" s="811"/>
      <c r="BR51" s="811"/>
      <c r="BS51" s="811"/>
    </row>
    <row r="52" spans="2:127" s="809" customFormat="1" ht="10.5" customHeight="1">
      <c r="B52" s="3041"/>
      <c r="C52" s="3042"/>
      <c r="D52" s="3042"/>
      <c r="E52" s="3042"/>
      <c r="F52" s="3042"/>
      <c r="G52" s="3042"/>
      <c r="H52" s="3042"/>
      <c r="I52" s="3042"/>
      <c r="J52" s="3042"/>
      <c r="K52" s="3042"/>
      <c r="L52" s="3042"/>
      <c r="M52" s="3042"/>
      <c r="N52" s="3043"/>
      <c r="O52" s="3045"/>
      <c r="P52" s="3045"/>
      <c r="Q52" s="3045"/>
      <c r="R52" s="3045"/>
      <c r="S52" s="3045"/>
      <c r="T52" s="3045"/>
      <c r="U52" s="3045"/>
      <c r="V52" s="3045"/>
      <c r="W52" s="3045"/>
      <c r="X52" s="3045"/>
      <c r="Y52" s="3045"/>
      <c r="Z52" s="3045"/>
      <c r="AA52" s="3045"/>
      <c r="AB52" s="3045"/>
      <c r="AC52" s="3045"/>
      <c r="AD52" s="3045"/>
      <c r="AE52" s="3045"/>
      <c r="AF52" s="3045"/>
      <c r="AG52" s="3045"/>
      <c r="AH52" s="3045"/>
      <c r="AI52" s="3045"/>
      <c r="AJ52" s="3050"/>
      <c r="AK52" s="3051"/>
      <c r="AL52" s="3051"/>
      <c r="AM52" s="3051"/>
      <c r="AN52" s="3051"/>
      <c r="AO52" s="3051"/>
      <c r="AP52" s="3051"/>
      <c r="AQ52" s="3051"/>
      <c r="AR52" s="3051"/>
      <c r="AS52" s="3052"/>
      <c r="AT52" s="3056"/>
      <c r="AU52" s="3056"/>
      <c r="AV52" s="3057"/>
      <c r="AW52" s="3057"/>
      <c r="AX52" s="3057"/>
      <c r="AY52" s="3057"/>
      <c r="AZ52" s="3057"/>
      <c r="BA52" s="3057"/>
      <c r="BB52" s="3057"/>
      <c r="BC52" s="3057"/>
      <c r="BD52" s="3056"/>
      <c r="BE52" s="3056"/>
      <c r="BF52" s="3057"/>
      <c r="BG52" s="3057"/>
      <c r="BH52" s="3057"/>
      <c r="BI52" s="3057"/>
      <c r="BJ52" s="3057"/>
      <c r="BK52" s="3057"/>
      <c r="BL52" s="3057"/>
      <c r="BM52" s="3058"/>
      <c r="BN52" s="811"/>
      <c r="BO52" s="811"/>
      <c r="BP52" s="811"/>
      <c r="BQ52" s="811"/>
      <c r="BR52" s="811"/>
      <c r="BS52" s="811"/>
    </row>
    <row r="53" spans="2:127" s="809" customFormat="1" ht="4.5" customHeight="1">
      <c r="B53" s="3041"/>
      <c r="C53" s="3042"/>
      <c r="D53" s="3042"/>
      <c r="E53" s="3042"/>
      <c r="F53" s="3042"/>
      <c r="G53" s="3042"/>
      <c r="H53" s="3042"/>
      <c r="I53" s="3042"/>
      <c r="J53" s="3042"/>
      <c r="K53" s="3042"/>
      <c r="L53" s="3042"/>
      <c r="M53" s="3042"/>
      <c r="N53" s="3043"/>
      <c r="O53" s="3046"/>
      <c r="P53" s="3046"/>
      <c r="Q53" s="3046"/>
      <c r="R53" s="3046"/>
      <c r="S53" s="3046"/>
      <c r="T53" s="3046"/>
      <c r="U53" s="3046"/>
      <c r="V53" s="3046"/>
      <c r="W53" s="3046"/>
      <c r="X53" s="3046"/>
      <c r="Y53" s="3046"/>
      <c r="Z53" s="3046"/>
      <c r="AA53" s="3046"/>
      <c r="AB53" s="3046"/>
      <c r="AC53" s="3046"/>
      <c r="AD53" s="3046"/>
      <c r="AE53" s="3046"/>
      <c r="AF53" s="3046"/>
      <c r="AG53" s="3046"/>
      <c r="AH53" s="3046"/>
      <c r="AI53" s="3046"/>
      <c r="AJ53" s="3053"/>
      <c r="AK53" s="3054"/>
      <c r="AL53" s="3054"/>
      <c r="AM53" s="3054"/>
      <c r="AN53" s="3054"/>
      <c r="AO53" s="3054"/>
      <c r="AP53" s="3054"/>
      <c r="AQ53" s="3054"/>
      <c r="AR53" s="3054"/>
      <c r="AS53" s="3055"/>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59" t="s">
        <v>3758</v>
      </c>
      <c r="C54" s="3060"/>
      <c r="D54" s="3060"/>
      <c r="E54" s="3060"/>
      <c r="F54" s="3060"/>
      <c r="G54" s="3060" t="s">
        <v>2563</v>
      </c>
      <c r="H54" s="3060"/>
      <c r="I54" s="3060"/>
      <c r="J54" s="3060"/>
      <c r="K54" s="3060"/>
      <c r="L54" s="3060"/>
      <c r="M54" s="3060"/>
      <c r="N54" s="3060"/>
      <c r="O54" s="3065"/>
      <c r="P54" s="3065"/>
      <c r="Q54" s="3065"/>
      <c r="R54" s="3065"/>
      <c r="S54" s="3065"/>
      <c r="T54" s="3065"/>
      <c r="U54" s="3065"/>
      <c r="V54" s="3065"/>
      <c r="W54" s="3065"/>
      <c r="X54" s="3065"/>
      <c r="Y54" s="3065"/>
      <c r="Z54" s="3065"/>
      <c r="AA54" s="3065"/>
      <c r="AB54" s="3065"/>
      <c r="AC54" s="3065"/>
      <c r="AD54" s="3065"/>
      <c r="AE54" s="3065"/>
      <c r="AF54" s="3065"/>
      <c r="AG54" s="3065"/>
      <c r="AH54" s="3065"/>
      <c r="AI54" s="3065"/>
      <c r="AJ54" s="3065"/>
      <c r="AK54" s="3065"/>
      <c r="AL54" s="3065"/>
      <c r="AM54" s="3065"/>
      <c r="AN54" s="3065"/>
      <c r="AO54" s="3065"/>
      <c r="AP54" s="3065"/>
      <c r="AQ54" s="3065"/>
      <c r="AR54" s="3065"/>
      <c r="AS54" s="3065"/>
      <c r="AT54" s="3065"/>
      <c r="AU54" s="3065"/>
      <c r="AV54" s="3065"/>
      <c r="AW54" s="3065"/>
      <c r="AX54" s="3065"/>
      <c r="AY54" s="3065"/>
      <c r="AZ54" s="3065"/>
      <c r="BA54" s="3065"/>
      <c r="BB54" s="3065"/>
      <c r="BC54" s="3065"/>
      <c r="BD54" s="3065"/>
      <c r="BE54" s="3065"/>
      <c r="BF54" s="3065"/>
      <c r="BG54" s="3065"/>
      <c r="BH54" s="3065"/>
      <c r="BI54" s="3065"/>
      <c r="BJ54" s="3065"/>
      <c r="BK54" s="3065"/>
      <c r="BL54" s="3065"/>
      <c r="BM54" s="3066"/>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1"/>
      <c r="C55" s="3060"/>
      <c r="D55" s="3060"/>
      <c r="E55" s="3060"/>
      <c r="F55" s="3060"/>
      <c r="G55" s="3060"/>
      <c r="H55" s="3060"/>
      <c r="I55" s="3060"/>
      <c r="J55" s="3060"/>
      <c r="K55" s="3060"/>
      <c r="L55" s="3060"/>
      <c r="M55" s="3060"/>
      <c r="N55" s="3060"/>
      <c r="O55" s="3067"/>
      <c r="P55" s="3067"/>
      <c r="Q55" s="3067"/>
      <c r="R55" s="3067"/>
      <c r="S55" s="3067"/>
      <c r="T55" s="3067"/>
      <c r="U55" s="3067"/>
      <c r="V55" s="3067"/>
      <c r="W55" s="3067"/>
      <c r="X55" s="3067"/>
      <c r="Y55" s="3067"/>
      <c r="Z55" s="3067"/>
      <c r="AA55" s="3067"/>
      <c r="AB55" s="3067"/>
      <c r="AC55" s="3067"/>
      <c r="AD55" s="3067"/>
      <c r="AE55" s="3067"/>
      <c r="AF55" s="3067"/>
      <c r="AG55" s="3067"/>
      <c r="AH55" s="3067"/>
      <c r="AI55" s="3067"/>
      <c r="AJ55" s="3067"/>
      <c r="AK55" s="3067"/>
      <c r="AL55" s="3067"/>
      <c r="AM55" s="3067"/>
      <c r="AN55" s="3067"/>
      <c r="AO55" s="3067"/>
      <c r="AP55" s="3067"/>
      <c r="AQ55" s="3067"/>
      <c r="AR55" s="3067"/>
      <c r="AS55" s="3067"/>
      <c r="AT55" s="3067"/>
      <c r="AU55" s="3067"/>
      <c r="AV55" s="3067"/>
      <c r="AW55" s="3067"/>
      <c r="AX55" s="3067"/>
      <c r="AY55" s="3067"/>
      <c r="AZ55" s="3067"/>
      <c r="BA55" s="3067"/>
      <c r="BB55" s="3067"/>
      <c r="BC55" s="3067"/>
      <c r="BD55" s="3067"/>
      <c r="BE55" s="3067"/>
      <c r="BF55" s="3067"/>
      <c r="BG55" s="3067"/>
      <c r="BH55" s="3067"/>
      <c r="BI55" s="3067"/>
      <c r="BJ55" s="3067"/>
      <c r="BK55" s="3067"/>
      <c r="BL55" s="3067"/>
      <c r="BM55" s="3068"/>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1"/>
      <c r="C56" s="3060"/>
      <c r="D56" s="3060"/>
      <c r="E56" s="3060"/>
      <c r="F56" s="3060"/>
      <c r="G56" s="3060"/>
      <c r="H56" s="3060"/>
      <c r="I56" s="3060"/>
      <c r="J56" s="3060"/>
      <c r="K56" s="3060"/>
      <c r="L56" s="3060"/>
      <c r="M56" s="3060"/>
      <c r="N56" s="3060"/>
      <c r="O56" s="3067"/>
      <c r="P56" s="3067"/>
      <c r="Q56" s="3067"/>
      <c r="R56" s="3067"/>
      <c r="S56" s="3067"/>
      <c r="T56" s="3067"/>
      <c r="U56" s="3067"/>
      <c r="V56" s="3067"/>
      <c r="W56" s="3067"/>
      <c r="X56" s="3067"/>
      <c r="Y56" s="3067"/>
      <c r="Z56" s="3067"/>
      <c r="AA56" s="3067"/>
      <c r="AB56" s="3067"/>
      <c r="AC56" s="3067"/>
      <c r="AD56" s="3067"/>
      <c r="AE56" s="3067"/>
      <c r="AF56" s="3067"/>
      <c r="AG56" s="3067"/>
      <c r="AH56" s="3067"/>
      <c r="AI56" s="3067"/>
      <c r="AJ56" s="3067"/>
      <c r="AK56" s="3067"/>
      <c r="AL56" s="3067"/>
      <c r="AM56" s="3067"/>
      <c r="AN56" s="3067"/>
      <c r="AO56" s="3067"/>
      <c r="AP56" s="3067"/>
      <c r="AQ56" s="3067"/>
      <c r="AR56" s="3067"/>
      <c r="AS56" s="3067"/>
      <c r="AT56" s="3067"/>
      <c r="AU56" s="3067"/>
      <c r="AV56" s="3067"/>
      <c r="AW56" s="3067"/>
      <c r="AX56" s="3067"/>
      <c r="AY56" s="3067"/>
      <c r="AZ56" s="3067"/>
      <c r="BA56" s="3067"/>
      <c r="BB56" s="3067"/>
      <c r="BC56" s="3067"/>
      <c r="BD56" s="3067"/>
      <c r="BE56" s="3067"/>
      <c r="BF56" s="3067"/>
      <c r="BG56" s="3067"/>
      <c r="BH56" s="3067"/>
      <c r="BI56" s="3067"/>
      <c r="BJ56" s="3067"/>
      <c r="BK56" s="3067"/>
      <c r="BL56" s="3067"/>
      <c r="BM56" s="3068"/>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1"/>
      <c r="C57" s="3060"/>
      <c r="D57" s="3060"/>
      <c r="E57" s="3060"/>
      <c r="F57" s="3060"/>
      <c r="G57" s="3064"/>
      <c r="H57" s="3064"/>
      <c r="I57" s="3064"/>
      <c r="J57" s="3064"/>
      <c r="K57" s="3064"/>
      <c r="L57" s="3064"/>
      <c r="M57" s="3064"/>
      <c r="N57" s="3064"/>
      <c r="O57" s="3069"/>
      <c r="P57" s="3069"/>
      <c r="Q57" s="3069"/>
      <c r="R57" s="3069"/>
      <c r="S57" s="3069"/>
      <c r="T57" s="3069"/>
      <c r="U57" s="3069"/>
      <c r="V57" s="3069"/>
      <c r="W57" s="3069"/>
      <c r="X57" s="3069"/>
      <c r="Y57" s="3069"/>
      <c r="Z57" s="3069"/>
      <c r="AA57" s="3069"/>
      <c r="AB57" s="3069"/>
      <c r="AC57" s="3069"/>
      <c r="AD57" s="3069"/>
      <c r="AE57" s="3069"/>
      <c r="AF57" s="3069"/>
      <c r="AG57" s="3069"/>
      <c r="AH57" s="3069"/>
      <c r="AI57" s="3069"/>
      <c r="AJ57" s="3069"/>
      <c r="AK57" s="3069"/>
      <c r="AL57" s="3069"/>
      <c r="AM57" s="3069"/>
      <c r="AN57" s="3069"/>
      <c r="AO57" s="3069"/>
      <c r="AP57" s="3069"/>
      <c r="AQ57" s="3069"/>
      <c r="AR57" s="3069"/>
      <c r="AS57" s="3069"/>
      <c r="AT57" s="3069"/>
      <c r="AU57" s="3069"/>
      <c r="AV57" s="3069"/>
      <c r="AW57" s="3069"/>
      <c r="AX57" s="3069"/>
      <c r="AY57" s="3069"/>
      <c r="AZ57" s="3069"/>
      <c r="BA57" s="3069"/>
      <c r="BB57" s="3069"/>
      <c r="BC57" s="3069"/>
      <c r="BD57" s="3069"/>
      <c r="BE57" s="3069"/>
      <c r="BF57" s="3069"/>
      <c r="BG57" s="3069"/>
      <c r="BH57" s="3069"/>
      <c r="BI57" s="3069"/>
      <c r="BJ57" s="3069"/>
      <c r="BK57" s="3069"/>
      <c r="BL57" s="3069"/>
      <c r="BM57" s="3070"/>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1"/>
      <c r="C58" s="3060"/>
      <c r="D58" s="3060"/>
      <c r="E58" s="3060"/>
      <c r="F58" s="3060"/>
      <c r="G58" s="3071" t="s">
        <v>2564</v>
      </c>
      <c r="H58" s="3071"/>
      <c r="I58" s="3071"/>
      <c r="J58" s="3071"/>
      <c r="K58" s="3071"/>
      <c r="L58" s="3071"/>
      <c r="M58" s="3071"/>
      <c r="N58" s="3071"/>
      <c r="O58" s="3072" t="s">
        <v>3759</v>
      </c>
      <c r="P58" s="3072"/>
      <c r="Q58" s="3073"/>
      <c r="R58" s="3073"/>
      <c r="S58" s="3073"/>
      <c r="T58" s="3074" t="s">
        <v>3760</v>
      </c>
      <c r="U58" s="3074"/>
      <c r="V58" s="3075"/>
      <c r="W58" s="3075"/>
      <c r="X58" s="3075"/>
      <c r="Y58" s="3075"/>
      <c r="Z58" s="3067"/>
      <c r="AA58" s="3067"/>
      <c r="AB58" s="3067"/>
      <c r="AC58" s="3067"/>
      <c r="AD58" s="3067"/>
      <c r="AE58" s="3067"/>
      <c r="AF58" s="3067"/>
      <c r="AG58" s="3067"/>
      <c r="AH58" s="3067"/>
      <c r="AI58" s="3067"/>
      <c r="AJ58" s="3067"/>
      <c r="AK58" s="3067"/>
      <c r="AL58" s="3067"/>
      <c r="AM58" s="3067"/>
      <c r="AN58" s="3067"/>
      <c r="AO58" s="3067"/>
      <c r="AP58" s="3067"/>
      <c r="AQ58" s="3067"/>
      <c r="AR58" s="3067"/>
      <c r="AS58" s="3067"/>
      <c r="AT58" s="3067"/>
      <c r="AU58" s="3067"/>
      <c r="AV58" s="3067"/>
      <c r="AW58" s="3067"/>
      <c r="AX58" s="3067"/>
      <c r="AY58" s="3067"/>
      <c r="AZ58" s="3067"/>
      <c r="BA58" s="3067"/>
      <c r="BB58" s="3067"/>
      <c r="BC58" s="3067"/>
      <c r="BD58" s="3067"/>
      <c r="BE58" s="3067"/>
      <c r="BF58" s="3067"/>
      <c r="BG58" s="3067"/>
      <c r="BH58" s="3067"/>
      <c r="BI58" s="3067"/>
      <c r="BJ58" s="3067"/>
      <c r="BK58" s="3067"/>
      <c r="BL58" s="3067"/>
      <c r="BM58" s="3068"/>
      <c r="BT58" s="857"/>
      <c r="BU58" s="858"/>
      <c r="BV58" s="858"/>
      <c r="BW58" s="859"/>
      <c r="BX58" s="859"/>
      <c r="BY58" s="859"/>
      <c r="BZ58" s="858"/>
      <c r="CA58" s="858"/>
      <c r="CB58" s="860"/>
      <c r="CC58" s="860"/>
      <c r="CD58" s="860"/>
      <c r="CE58" s="860"/>
      <c r="CF58" s="858"/>
      <c r="CG58" s="858"/>
      <c r="CH58" s="858"/>
      <c r="CI58" s="858"/>
      <c r="CJ58" s="858"/>
    </row>
    <row r="59" spans="2:127" ht="15" customHeight="1">
      <c r="B59" s="3062"/>
      <c r="C59" s="3063"/>
      <c r="D59" s="3063"/>
      <c r="E59" s="3063"/>
      <c r="F59" s="3063"/>
      <c r="G59" s="3063"/>
      <c r="H59" s="3063"/>
      <c r="I59" s="3063"/>
      <c r="J59" s="3063"/>
      <c r="K59" s="3063"/>
      <c r="L59" s="3063"/>
      <c r="M59" s="3063"/>
      <c r="N59" s="3063"/>
      <c r="O59" s="3072"/>
      <c r="P59" s="3072"/>
      <c r="Q59" s="3073"/>
      <c r="R59" s="3073"/>
      <c r="S59" s="3073"/>
      <c r="T59" s="3074"/>
      <c r="U59" s="3074"/>
      <c r="V59" s="3075"/>
      <c r="W59" s="3075"/>
      <c r="X59" s="3075"/>
      <c r="Y59" s="3075"/>
      <c r="Z59" s="3067"/>
      <c r="AA59" s="3067"/>
      <c r="AB59" s="3067"/>
      <c r="AC59" s="3067"/>
      <c r="AD59" s="3067"/>
      <c r="AE59" s="3067"/>
      <c r="AF59" s="3067"/>
      <c r="AG59" s="3067"/>
      <c r="AH59" s="3067"/>
      <c r="AI59" s="3067"/>
      <c r="AJ59" s="3067"/>
      <c r="AK59" s="3067"/>
      <c r="AL59" s="3067"/>
      <c r="AM59" s="3067"/>
      <c r="AN59" s="3067"/>
      <c r="AO59" s="3067"/>
      <c r="AP59" s="3067"/>
      <c r="AQ59" s="3067"/>
      <c r="AR59" s="3067"/>
      <c r="AS59" s="3067"/>
      <c r="AT59" s="3067"/>
      <c r="AU59" s="3067"/>
      <c r="AV59" s="3067"/>
      <c r="AW59" s="3067"/>
      <c r="AX59" s="3067"/>
      <c r="AY59" s="3067"/>
      <c r="AZ59" s="3067"/>
      <c r="BA59" s="3067"/>
      <c r="BB59" s="3067"/>
      <c r="BC59" s="3067"/>
      <c r="BD59" s="3067"/>
      <c r="BE59" s="3067"/>
      <c r="BF59" s="3067"/>
      <c r="BG59" s="3067"/>
      <c r="BH59" s="3067"/>
      <c r="BI59" s="3067"/>
      <c r="BJ59" s="3067"/>
      <c r="BK59" s="3067"/>
      <c r="BL59" s="3067"/>
      <c r="BM59" s="3068"/>
      <c r="BT59" s="857"/>
      <c r="BU59" s="858"/>
      <c r="BV59" s="858"/>
      <c r="BW59" s="859"/>
      <c r="BX59" s="859"/>
      <c r="BY59" s="859"/>
      <c r="BZ59" s="858"/>
      <c r="CA59" s="858"/>
      <c r="CB59" s="860"/>
      <c r="CC59" s="860"/>
      <c r="CD59" s="860"/>
      <c r="CE59" s="860"/>
      <c r="CF59" s="858"/>
      <c r="CG59" s="858"/>
      <c r="CH59" s="858"/>
      <c r="CI59" s="858"/>
      <c r="CJ59" s="858"/>
    </row>
    <row r="60" spans="2:127" ht="7.5" customHeight="1">
      <c r="B60" s="3091" t="s">
        <v>3761</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3762</v>
      </c>
      <c r="AP60" s="3105"/>
      <c r="AQ60" s="3105"/>
      <c r="AR60" s="3105"/>
      <c r="AS60" s="3105"/>
      <c r="AT60" s="3105"/>
      <c r="AU60" s="3105"/>
      <c r="AV60" s="3105"/>
      <c r="AW60" s="3105"/>
      <c r="AX60" s="3106"/>
      <c r="AY60" s="3113" t="s">
        <v>2566</v>
      </c>
      <c r="AZ60" s="3114"/>
      <c r="BA60" s="3114"/>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115" t="s">
        <v>140</v>
      </c>
      <c r="AZ61" s="3115"/>
      <c r="BA61" s="3116"/>
      <c r="BB61" s="3087"/>
      <c r="BC61" s="3088"/>
      <c r="BD61" s="3086" t="s">
        <v>477</v>
      </c>
      <c r="BE61" s="3086"/>
      <c r="BF61" s="3087"/>
      <c r="BG61" s="3088"/>
      <c r="BH61" s="3086" t="s">
        <v>5</v>
      </c>
      <c r="BI61" s="3086"/>
      <c r="BJ61" s="3087"/>
      <c r="BK61" s="3088"/>
      <c r="BL61" s="3086" t="s">
        <v>478</v>
      </c>
      <c r="BM61" s="3121"/>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94"/>
      <c r="C62" s="3095"/>
      <c r="D62" s="3095"/>
      <c r="E62" s="3095"/>
      <c r="F62" s="3095"/>
      <c r="G62" s="3095"/>
      <c r="H62" s="3095"/>
      <c r="I62" s="3095"/>
      <c r="J62" s="3095"/>
      <c r="K62" s="3095"/>
      <c r="L62" s="3095"/>
      <c r="M62" s="3095"/>
      <c r="N62" s="3096"/>
      <c r="O62" s="3117" t="s">
        <v>139</v>
      </c>
      <c r="P62" s="3117"/>
      <c r="Q62" s="3118" t="s">
        <v>3763</v>
      </c>
      <c r="R62" s="3118"/>
      <c r="S62" s="3118"/>
      <c r="T62" s="3118"/>
      <c r="U62" s="3118"/>
      <c r="V62" s="3118"/>
      <c r="W62" s="3118"/>
      <c r="X62" s="3118"/>
      <c r="Y62" s="3118"/>
      <c r="Z62" s="3118"/>
      <c r="AA62" s="3118"/>
      <c r="AB62" s="3118"/>
      <c r="AC62" s="3118"/>
      <c r="AD62" s="3118"/>
      <c r="AE62" s="3118"/>
      <c r="AF62" s="3118"/>
      <c r="AG62" s="3118"/>
      <c r="AH62" s="3118"/>
      <c r="AI62" s="3118"/>
      <c r="AJ62" s="3118"/>
      <c r="AK62" s="3118"/>
      <c r="AL62" s="3118"/>
      <c r="AM62" s="3118"/>
      <c r="AN62" s="3118"/>
      <c r="AO62" s="3107"/>
      <c r="AP62" s="3108"/>
      <c r="AQ62" s="3108"/>
      <c r="AR62" s="3108"/>
      <c r="AS62" s="3108"/>
      <c r="AT62" s="3108"/>
      <c r="AU62" s="3108"/>
      <c r="AV62" s="3108"/>
      <c r="AW62" s="3108"/>
      <c r="AX62" s="3109"/>
      <c r="AY62" s="3115"/>
      <c r="AZ62" s="3115"/>
      <c r="BA62" s="3116"/>
      <c r="BB62" s="3089"/>
      <c r="BC62" s="3090"/>
      <c r="BD62" s="3086"/>
      <c r="BE62" s="3086"/>
      <c r="BF62" s="3089"/>
      <c r="BG62" s="3090"/>
      <c r="BH62" s="3086"/>
      <c r="BI62" s="3086"/>
      <c r="BJ62" s="3089"/>
      <c r="BK62" s="3090"/>
      <c r="BL62" s="3086"/>
      <c r="BM62" s="3121"/>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94"/>
      <c r="C63" s="3095"/>
      <c r="D63" s="3095"/>
      <c r="E63" s="3095"/>
      <c r="F63" s="3095"/>
      <c r="G63" s="3095"/>
      <c r="H63" s="3095"/>
      <c r="I63" s="3095"/>
      <c r="J63" s="3095"/>
      <c r="K63" s="3095"/>
      <c r="L63" s="3095"/>
      <c r="M63" s="3095"/>
      <c r="N63" s="3096"/>
      <c r="O63" s="3117"/>
      <c r="P63" s="3117"/>
      <c r="Q63" s="3118"/>
      <c r="R63" s="3118"/>
      <c r="S63" s="3118"/>
      <c r="T63" s="3118"/>
      <c r="U63" s="3118"/>
      <c r="V63" s="3118"/>
      <c r="W63" s="3118"/>
      <c r="X63" s="3118"/>
      <c r="Y63" s="3118"/>
      <c r="Z63" s="3118"/>
      <c r="AA63" s="3118"/>
      <c r="AB63" s="3118"/>
      <c r="AC63" s="3118"/>
      <c r="AD63" s="3118"/>
      <c r="AE63" s="3118"/>
      <c r="AF63" s="3118"/>
      <c r="AG63" s="3118"/>
      <c r="AH63" s="3118"/>
      <c r="AI63" s="3118"/>
      <c r="AJ63" s="3118"/>
      <c r="AK63" s="3118"/>
      <c r="AL63" s="3118"/>
      <c r="AM63" s="3118"/>
      <c r="AN63" s="3118"/>
      <c r="AO63" s="3110"/>
      <c r="AP63" s="3111"/>
      <c r="AQ63" s="3111"/>
      <c r="AR63" s="3111"/>
      <c r="AS63" s="3111"/>
      <c r="AT63" s="3111"/>
      <c r="AU63" s="3111"/>
      <c r="AV63" s="3111"/>
      <c r="AW63" s="3111"/>
      <c r="AX63" s="3112"/>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94"/>
      <c r="C64" s="3095"/>
      <c r="D64" s="3095"/>
      <c r="E64" s="3095"/>
      <c r="F64" s="3095"/>
      <c r="G64" s="3095"/>
      <c r="H64" s="3095"/>
      <c r="I64" s="3095"/>
      <c r="J64" s="3095"/>
      <c r="K64" s="3095"/>
      <c r="L64" s="3095"/>
      <c r="M64" s="3095"/>
      <c r="N64" s="3096"/>
      <c r="O64" s="867"/>
      <c r="P64" s="868"/>
      <c r="Q64" s="3056" t="s">
        <v>139</v>
      </c>
      <c r="R64" s="3056"/>
      <c r="S64" s="3119" t="s">
        <v>3764</v>
      </c>
      <c r="T64" s="3119"/>
      <c r="U64" s="3119"/>
      <c r="V64" s="3119"/>
      <c r="W64" s="3119"/>
      <c r="X64" s="3119"/>
      <c r="Y64" s="3119"/>
      <c r="Z64" s="3119"/>
      <c r="AA64" s="3119"/>
      <c r="AB64" s="3119"/>
      <c r="AC64" s="3119"/>
      <c r="AD64" s="3119"/>
      <c r="AE64" s="3119"/>
      <c r="AF64" s="3119"/>
      <c r="AG64" s="3119"/>
      <c r="AH64" s="3119"/>
      <c r="AI64" s="3119"/>
      <c r="AJ64" s="3119"/>
      <c r="AK64" s="3119"/>
      <c r="AL64" s="3119"/>
      <c r="AM64" s="3119"/>
      <c r="AN64" s="3119"/>
      <c r="AO64" s="3119"/>
      <c r="AP64" s="3119"/>
      <c r="AQ64" s="3119"/>
      <c r="AR64" s="3119"/>
      <c r="AS64" s="3119"/>
      <c r="AT64" s="3119"/>
      <c r="AU64" s="3119"/>
      <c r="AV64" s="3119"/>
      <c r="AW64" s="3119"/>
      <c r="AX64" s="3119"/>
      <c r="AY64" s="3119"/>
      <c r="AZ64" s="3119"/>
      <c r="BA64" s="3119"/>
      <c r="BB64" s="3119"/>
      <c r="BC64" s="3119"/>
      <c r="BD64" s="3119"/>
      <c r="BE64" s="3119"/>
      <c r="BF64" s="3119"/>
      <c r="BG64" s="3119"/>
      <c r="BH64" s="3119"/>
      <c r="BI64" s="3119"/>
      <c r="BJ64" s="3119"/>
      <c r="BK64" s="3119"/>
      <c r="BL64" s="3119"/>
      <c r="BM64" s="3120"/>
      <c r="BN64" s="869"/>
      <c r="BO64" s="869"/>
      <c r="CF64" s="811"/>
      <c r="CG64" s="811"/>
      <c r="CH64" s="811"/>
      <c r="CI64" s="811"/>
      <c r="CJ64" s="811"/>
    </row>
    <row r="65" spans="2:88" ht="7.5" customHeight="1">
      <c r="B65" s="3094"/>
      <c r="C65" s="3095"/>
      <c r="D65" s="3095"/>
      <c r="E65" s="3095"/>
      <c r="F65" s="3095"/>
      <c r="G65" s="3095"/>
      <c r="H65" s="3095"/>
      <c r="I65" s="3095"/>
      <c r="J65" s="3095"/>
      <c r="K65" s="3095"/>
      <c r="L65" s="3095"/>
      <c r="M65" s="3095"/>
      <c r="N65" s="3096"/>
      <c r="O65" s="870"/>
      <c r="P65" s="868"/>
      <c r="Q65" s="3056"/>
      <c r="R65" s="3056"/>
      <c r="S65" s="3119"/>
      <c r="T65" s="3119"/>
      <c r="U65" s="3119"/>
      <c r="V65" s="3119"/>
      <c r="W65" s="3119"/>
      <c r="X65" s="3119"/>
      <c r="Y65" s="3119"/>
      <c r="Z65" s="3119"/>
      <c r="AA65" s="3119"/>
      <c r="AB65" s="3119"/>
      <c r="AC65" s="3119"/>
      <c r="AD65" s="3119"/>
      <c r="AE65" s="3119"/>
      <c r="AF65" s="3119"/>
      <c r="AG65" s="3119"/>
      <c r="AH65" s="3119"/>
      <c r="AI65" s="3119"/>
      <c r="AJ65" s="3119"/>
      <c r="AK65" s="3119"/>
      <c r="AL65" s="3119"/>
      <c r="AM65" s="3119"/>
      <c r="AN65" s="3119"/>
      <c r="AO65" s="3119"/>
      <c r="AP65" s="3119"/>
      <c r="AQ65" s="3119"/>
      <c r="AR65" s="3119"/>
      <c r="AS65" s="3119"/>
      <c r="AT65" s="3119"/>
      <c r="AU65" s="3119"/>
      <c r="AV65" s="3119"/>
      <c r="AW65" s="3119"/>
      <c r="AX65" s="3119"/>
      <c r="AY65" s="3119"/>
      <c r="AZ65" s="3119"/>
      <c r="BA65" s="3119"/>
      <c r="BB65" s="3119"/>
      <c r="BC65" s="3119"/>
      <c r="BD65" s="3119"/>
      <c r="BE65" s="3119"/>
      <c r="BF65" s="3119"/>
      <c r="BG65" s="3119"/>
      <c r="BH65" s="3119"/>
      <c r="BI65" s="3119"/>
      <c r="BJ65" s="3119"/>
      <c r="BK65" s="3119"/>
      <c r="BL65" s="3119"/>
      <c r="BM65" s="3120"/>
      <c r="BN65" s="869"/>
      <c r="BO65" s="869"/>
      <c r="BV65" s="871"/>
      <c r="BW65" s="871"/>
      <c r="BX65" s="871"/>
      <c r="BY65" s="871"/>
      <c r="BZ65" s="871"/>
      <c r="CA65" s="871"/>
      <c r="CB65" s="871"/>
      <c r="CC65" s="871"/>
      <c r="CD65" s="871"/>
      <c r="CE65" s="871"/>
      <c r="CF65" s="871"/>
      <c r="CG65" s="871"/>
      <c r="CH65" s="871"/>
      <c r="CI65" s="871"/>
      <c r="CJ65" s="871"/>
    </row>
    <row r="66" spans="2:88" ht="7.5" customHeight="1">
      <c r="B66" s="3094"/>
      <c r="C66" s="3095"/>
      <c r="D66" s="3095"/>
      <c r="E66" s="3095"/>
      <c r="F66" s="3095"/>
      <c r="G66" s="3095"/>
      <c r="H66" s="3095"/>
      <c r="I66" s="3095"/>
      <c r="J66" s="3095"/>
      <c r="K66" s="3095"/>
      <c r="L66" s="3095"/>
      <c r="M66" s="3095"/>
      <c r="N66" s="3096"/>
      <c r="O66" s="870"/>
      <c r="P66" s="868"/>
      <c r="Q66" s="3056" t="s">
        <v>139</v>
      </c>
      <c r="R66" s="3056"/>
      <c r="S66" s="3119" t="s">
        <v>3765</v>
      </c>
      <c r="T66" s="3119"/>
      <c r="U66" s="3119"/>
      <c r="V66" s="3119"/>
      <c r="W66" s="3119"/>
      <c r="X66" s="3119"/>
      <c r="Y66" s="3119"/>
      <c r="Z66" s="3119"/>
      <c r="AA66" s="3119"/>
      <c r="AB66" s="3119"/>
      <c r="AC66" s="3119"/>
      <c r="AD66" s="3119"/>
      <c r="AE66" s="3119"/>
      <c r="AF66" s="3119"/>
      <c r="AG66" s="3119"/>
      <c r="AH66" s="3119"/>
      <c r="AI66" s="3119"/>
      <c r="AJ66" s="3119"/>
      <c r="AK66" s="3119"/>
      <c r="AL66" s="3119"/>
      <c r="AM66" s="3119"/>
      <c r="AN66" s="3119"/>
      <c r="AO66" s="3119"/>
      <c r="AP66" s="3119"/>
      <c r="AQ66" s="3119"/>
      <c r="AR66" s="3119"/>
      <c r="AS66" s="3119"/>
      <c r="AT66" s="3119"/>
      <c r="AU66" s="3119"/>
      <c r="AV66" s="3119"/>
      <c r="AW66" s="3119"/>
      <c r="AX66" s="3119"/>
      <c r="AY66" s="3119"/>
      <c r="AZ66" s="3119"/>
      <c r="BA66" s="3119"/>
      <c r="BB66" s="3119"/>
      <c r="BC66" s="3119"/>
      <c r="BD66" s="3119"/>
      <c r="BE66" s="3119"/>
      <c r="BF66" s="3119"/>
      <c r="BG66" s="3119"/>
      <c r="BH66" s="3119"/>
      <c r="BI66" s="3119"/>
      <c r="BJ66" s="3119"/>
      <c r="BK66" s="3119"/>
      <c r="BL66" s="3119"/>
      <c r="BM66" s="3120"/>
      <c r="BN66" s="869"/>
      <c r="BO66" s="869"/>
      <c r="BV66" s="871"/>
      <c r="BW66" s="871"/>
      <c r="BX66" s="871"/>
      <c r="BY66" s="871"/>
      <c r="BZ66" s="871"/>
      <c r="CA66" s="871"/>
      <c r="CB66" s="871"/>
      <c r="CC66" s="871"/>
      <c r="CD66" s="871"/>
      <c r="CE66" s="871"/>
      <c r="CF66" s="871"/>
      <c r="CG66" s="871"/>
      <c r="CH66" s="871"/>
      <c r="CI66" s="871"/>
      <c r="CJ66" s="871"/>
    </row>
    <row r="67" spans="2:88" ht="7.5" customHeight="1">
      <c r="B67" s="3097"/>
      <c r="C67" s="3098"/>
      <c r="D67" s="3098"/>
      <c r="E67" s="3098"/>
      <c r="F67" s="3098"/>
      <c r="G67" s="3098"/>
      <c r="H67" s="3098"/>
      <c r="I67" s="3098"/>
      <c r="J67" s="3098"/>
      <c r="K67" s="3098"/>
      <c r="L67" s="3098"/>
      <c r="M67" s="3098"/>
      <c r="N67" s="3099"/>
      <c r="O67" s="872"/>
      <c r="P67" s="873"/>
      <c r="Q67" s="3140"/>
      <c r="R67" s="3140"/>
      <c r="S67" s="3141"/>
      <c r="T67" s="3141"/>
      <c r="U67" s="3141"/>
      <c r="V67" s="3141"/>
      <c r="W67" s="3141"/>
      <c r="X67" s="3141"/>
      <c r="Y67" s="3141"/>
      <c r="Z67" s="3141"/>
      <c r="AA67" s="3141"/>
      <c r="AB67" s="3141"/>
      <c r="AC67" s="3141"/>
      <c r="AD67" s="3141"/>
      <c r="AE67" s="3141"/>
      <c r="AF67" s="3141"/>
      <c r="AG67" s="3141"/>
      <c r="AH67" s="3141"/>
      <c r="AI67" s="3141"/>
      <c r="AJ67" s="3141"/>
      <c r="AK67" s="3141"/>
      <c r="AL67" s="3141"/>
      <c r="AM67" s="3141"/>
      <c r="AN67" s="3141"/>
      <c r="AO67" s="3141"/>
      <c r="AP67" s="3141"/>
      <c r="AQ67" s="3141"/>
      <c r="AR67" s="3141"/>
      <c r="AS67" s="3141"/>
      <c r="AT67" s="3141"/>
      <c r="AU67" s="3141"/>
      <c r="AV67" s="3141"/>
      <c r="AW67" s="3141"/>
      <c r="AX67" s="3141"/>
      <c r="AY67" s="3141"/>
      <c r="AZ67" s="3141"/>
      <c r="BA67" s="3141"/>
      <c r="BB67" s="3141"/>
      <c r="BC67" s="3141"/>
      <c r="BD67" s="3141"/>
      <c r="BE67" s="3141"/>
      <c r="BF67" s="3141"/>
      <c r="BG67" s="3141"/>
      <c r="BH67" s="3141"/>
      <c r="BI67" s="3141"/>
      <c r="BJ67" s="3141"/>
      <c r="BK67" s="3141"/>
      <c r="BL67" s="3141"/>
      <c r="BM67" s="3142"/>
      <c r="BN67" s="869"/>
      <c r="BO67" s="869"/>
      <c r="CF67" s="811"/>
      <c r="CG67" s="811"/>
      <c r="CH67" s="811"/>
      <c r="CI67" s="811"/>
      <c r="CJ67" s="811"/>
    </row>
    <row r="68" spans="2:88" ht="7.5" customHeight="1">
      <c r="B68" s="3122" t="s">
        <v>3766</v>
      </c>
      <c r="C68" s="3123"/>
      <c r="D68" s="3123"/>
      <c r="E68" s="3123"/>
      <c r="F68" s="3123"/>
      <c r="G68" s="3123"/>
      <c r="H68" s="3123"/>
      <c r="I68" s="3123"/>
      <c r="J68" s="3123"/>
      <c r="K68" s="3123"/>
      <c r="L68" s="3123"/>
      <c r="M68" s="3123"/>
      <c r="N68" s="3124"/>
      <c r="O68" s="874"/>
      <c r="P68" s="3114" t="s">
        <v>2566</v>
      </c>
      <c r="Q68" s="3114"/>
      <c r="R68" s="3114"/>
      <c r="S68" s="874"/>
      <c r="T68" s="874"/>
      <c r="U68" s="874"/>
      <c r="V68" s="874"/>
      <c r="W68" s="874"/>
      <c r="X68" s="874"/>
      <c r="Y68" s="874"/>
      <c r="Z68" s="874"/>
      <c r="AA68" s="874"/>
      <c r="AB68" s="874"/>
      <c r="AC68" s="874"/>
      <c r="AD68" s="875"/>
      <c r="AE68" s="875"/>
      <c r="AF68" s="875"/>
      <c r="AG68" s="875"/>
      <c r="AH68" s="876"/>
      <c r="AI68" s="876"/>
      <c r="AJ68" s="3128" t="s">
        <v>3767</v>
      </c>
      <c r="AK68" s="3129"/>
      <c r="AL68" s="3129"/>
      <c r="AM68" s="3129"/>
      <c r="AN68" s="3129"/>
      <c r="AO68" s="3129"/>
      <c r="AP68" s="3129"/>
      <c r="AQ68" s="3129"/>
      <c r="AR68" s="3130"/>
      <c r="AS68" s="3131"/>
      <c r="AT68" s="877"/>
      <c r="AU68" s="3114" t="s">
        <v>2566</v>
      </c>
      <c r="AV68" s="3114"/>
      <c r="AW68" s="3114"/>
      <c r="AX68" s="874"/>
      <c r="AY68" s="874"/>
      <c r="AZ68" s="874"/>
      <c r="BA68" s="874"/>
      <c r="BB68" s="874"/>
      <c r="BC68" s="874"/>
      <c r="BD68" s="874"/>
      <c r="BE68" s="874"/>
      <c r="BF68" s="874"/>
      <c r="BG68" s="875"/>
      <c r="BH68" s="875"/>
      <c r="BI68" s="875"/>
      <c r="BJ68" s="875"/>
      <c r="BK68" s="874"/>
      <c r="BL68" s="874"/>
      <c r="BM68" s="878"/>
    </row>
    <row r="69" spans="2:88" ht="7.5" customHeight="1">
      <c r="B69" s="3076"/>
      <c r="C69" s="3077"/>
      <c r="D69" s="3077"/>
      <c r="E69" s="3077"/>
      <c r="F69" s="3077"/>
      <c r="G69" s="3077"/>
      <c r="H69" s="3077"/>
      <c r="I69" s="3077"/>
      <c r="J69" s="3077"/>
      <c r="K69" s="3077"/>
      <c r="L69" s="3077"/>
      <c r="M69" s="3077"/>
      <c r="N69" s="3078"/>
      <c r="O69" s="879"/>
      <c r="P69" s="3115" t="s">
        <v>140</v>
      </c>
      <c r="Q69" s="3115"/>
      <c r="R69" s="3116"/>
      <c r="S69" s="3087"/>
      <c r="T69" s="3088"/>
      <c r="U69" s="3086" t="s">
        <v>477</v>
      </c>
      <c r="V69" s="3086"/>
      <c r="W69" s="3087"/>
      <c r="X69" s="3088"/>
      <c r="Y69" s="3086" t="s">
        <v>5</v>
      </c>
      <c r="Z69" s="3086"/>
      <c r="AA69" s="3087"/>
      <c r="AB69" s="3088"/>
      <c r="AC69" s="3086" t="s">
        <v>478</v>
      </c>
      <c r="AD69" s="3086"/>
      <c r="AE69" s="827"/>
      <c r="AF69" s="827"/>
      <c r="AG69" s="827"/>
      <c r="AH69" s="880"/>
      <c r="AI69" s="880"/>
      <c r="AJ69" s="3132"/>
      <c r="AK69" s="3133"/>
      <c r="AL69" s="3133"/>
      <c r="AM69" s="3133"/>
      <c r="AN69" s="3133"/>
      <c r="AO69" s="3133"/>
      <c r="AP69" s="3133"/>
      <c r="AQ69" s="3133"/>
      <c r="AR69" s="3134"/>
      <c r="AS69" s="3135"/>
      <c r="AT69" s="879"/>
      <c r="AU69" s="3115" t="s">
        <v>140</v>
      </c>
      <c r="AV69" s="3115"/>
      <c r="AW69" s="3116"/>
      <c r="AX69" s="3087"/>
      <c r="AY69" s="3088"/>
      <c r="AZ69" s="3086" t="s">
        <v>477</v>
      </c>
      <c r="BA69" s="3086"/>
      <c r="BB69" s="3087"/>
      <c r="BC69" s="3088"/>
      <c r="BD69" s="3086" t="s">
        <v>5</v>
      </c>
      <c r="BE69" s="3086"/>
      <c r="BF69" s="3087"/>
      <c r="BG69" s="3088"/>
      <c r="BH69" s="3086" t="s">
        <v>478</v>
      </c>
      <c r="BI69" s="3086"/>
      <c r="BJ69" s="870"/>
      <c r="BK69" s="870"/>
      <c r="BL69" s="820"/>
      <c r="BM69" s="881"/>
    </row>
    <row r="70" spans="2:88" ht="10.5" customHeight="1">
      <c r="B70" s="3076"/>
      <c r="C70" s="3077"/>
      <c r="D70" s="3077"/>
      <c r="E70" s="3077"/>
      <c r="F70" s="3077"/>
      <c r="G70" s="3077"/>
      <c r="H70" s="3077"/>
      <c r="I70" s="3077"/>
      <c r="J70" s="3077"/>
      <c r="K70" s="3077"/>
      <c r="L70" s="3077"/>
      <c r="M70" s="3077"/>
      <c r="N70" s="3078"/>
      <c r="O70" s="879"/>
      <c r="P70" s="3115"/>
      <c r="Q70" s="3115"/>
      <c r="R70" s="3116"/>
      <c r="S70" s="3089"/>
      <c r="T70" s="3090"/>
      <c r="U70" s="3086"/>
      <c r="V70" s="3086"/>
      <c r="W70" s="3089"/>
      <c r="X70" s="3090"/>
      <c r="Y70" s="3086"/>
      <c r="Z70" s="3086"/>
      <c r="AA70" s="3089"/>
      <c r="AB70" s="3090"/>
      <c r="AC70" s="3086"/>
      <c r="AD70" s="3086"/>
      <c r="AE70" s="827"/>
      <c r="AF70" s="827"/>
      <c r="AG70" s="827"/>
      <c r="AH70" s="880"/>
      <c r="AI70" s="880"/>
      <c r="AJ70" s="3132"/>
      <c r="AK70" s="3133"/>
      <c r="AL70" s="3133"/>
      <c r="AM70" s="3133"/>
      <c r="AN70" s="3133"/>
      <c r="AO70" s="3133"/>
      <c r="AP70" s="3133"/>
      <c r="AQ70" s="3133"/>
      <c r="AR70" s="3134"/>
      <c r="AS70" s="3135"/>
      <c r="AT70" s="879"/>
      <c r="AU70" s="3115"/>
      <c r="AV70" s="3115"/>
      <c r="AW70" s="3116"/>
      <c r="AX70" s="3089"/>
      <c r="AY70" s="3090"/>
      <c r="AZ70" s="3086"/>
      <c r="BA70" s="3086"/>
      <c r="BB70" s="3089"/>
      <c r="BC70" s="3090"/>
      <c r="BD70" s="3086"/>
      <c r="BE70" s="3086"/>
      <c r="BF70" s="3089"/>
      <c r="BG70" s="3090"/>
      <c r="BH70" s="3086"/>
      <c r="BI70" s="3086"/>
      <c r="BJ70" s="870"/>
      <c r="BK70" s="870"/>
      <c r="BL70" s="820"/>
      <c r="BM70" s="881"/>
    </row>
    <row r="71" spans="2:88" ht="4.5" customHeight="1">
      <c r="B71" s="3125"/>
      <c r="C71" s="3126"/>
      <c r="D71" s="3126"/>
      <c r="E71" s="3126"/>
      <c r="F71" s="3126"/>
      <c r="G71" s="3126"/>
      <c r="H71" s="3126"/>
      <c r="I71" s="3126"/>
      <c r="J71" s="3126"/>
      <c r="K71" s="3126"/>
      <c r="L71" s="3126"/>
      <c r="M71" s="3126"/>
      <c r="N71" s="3127"/>
      <c r="O71" s="882"/>
      <c r="P71" s="882"/>
      <c r="Q71" s="882"/>
      <c r="R71" s="882"/>
      <c r="S71" s="882"/>
      <c r="T71" s="882"/>
      <c r="U71" s="882"/>
      <c r="V71" s="882"/>
      <c r="W71" s="882"/>
      <c r="X71" s="882"/>
      <c r="Y71" s="882"/>
      <c r="Z71" s="882"/>
      <c r="AA71" s="882"/>
      <c r="AB71" s="882"/>
      <c r="AC71" s="882"/>
      <c r="AD71" s="883"/>
      <c r="AE71" s="883"/>
      <c r="AF71" s="883"/>
      <c r="AG71" s="883"/>
      <c r="AH71" s="882"/>
      <c r="AI71" s="882"/>
      <c r="AJ71" s="3136"/>
      <c r="AK71" s="3137"/>
      <c r="AL71" s="3137"/>
      <c r="AM71" s="3137"/>
      <c r="AN71" s="3137"/>
      <c r="AO71" s="3137"/>
      <c r="AP71" s="3137"/>
      <c r="AQ71" s="3137"/>
      <c r="AR71" s="3138"/>
      <c r="AS71" s="3139"/>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76" t="s">
        <v>2567</v>
      </c>
      <c r="C72" s="3077"/>
      <c r="D72" s="3077"/>
      <c r="E72" s="3077"/>
      <c r="F72" s="3077"/>
      <c r="G72" s="3077"/>
      <c r="H72" s="3077"/>
      <c r="I72" s="3077"/>
      <c r="J72" s="3077"/>
      <c r="K72" s="3077"/>
      <c r="L72" s="3077"/>
      <c r="M72" s="3077"/>
      <c r="N72" s="3078"/>
      <c r="O72" s="3082"/>
      <c r="P72" s="3082"/>
      <c r="Q72" s="3082"/>
      <c r="R72" s="3082"/>
      <c r="S72" s="3082"/>
      <c r="T72" s="3082"/>
      <c r="U72" s="3082"/>
      <c r="V72" s="3082"/>
      <c r="W72" s="3082"/>
      <c r="X72" s="3082"/>
      <c r="Y72" s="3082"/>
      <c r="Z72" s="3082"/>
      <c r="AA72" s="3082"/>
      <c r="AB72" s="3082"/>
      <c r="AC72" s="3082"/>
      <c r="AD72" s="3082"/>
      <c r="AE72" s="3082"/>
      <c r="AF72" s="3082"/>
      <c r="AG72" s="3082"/>
      <c r="AH72" s="3082"/>
      <c r="AI72" s="3082"/>
      <c r="AJ72" s="3082"/>
      <c r="AK72" s="3082"/>
      <c r="AL72" s="3082"/>
      <c r="AM72" s="3082"/>
      <c r="AN72" s="3082"/>
      <c r="AO72" s="3082"/>
      <c r="AP72" s="3082"/>
      <c r="AQ72" s="3082"/>
      <c r="AR72" s="3082"/>
      <c r="AS72" s="3082"/>
      <c r="AT72" s="3082"/>
      <c r="AU72" s="3082"/>
      <c r="AV72" s="3082"/>
      <c r="AW72" s="3082"/>
      <c r="AX72" s="3082"/>
      <c r="AY72" s="3082"/>
      <c r="AZ72" s="3082"/>
      <c r="BA72" s="3082"/>
      <c r="BB72" s="3082"/>
      <c r="BC72" s="3082"/>
      <c r="BD72" s="3082"/>
      <c r="BE72" s="3082"/>
      <c r="BF72" s="3082"/>
      <c r="BG72" s="3082"/>
      <c r="BH72" s="3082"/>
      <c r="BI72" s="3082"/>
      <c r="BJ72" s="3082"/>
      <c r="BK72" s="3082"/>
      <c r="BL72" s="3082"/>
      <c r="BM72" s="3083"/>
    </row>
    <row r="73" spans="2:88" ht="8.25" customHeight="1">
      <c r="B73" s="3076"/>
      <c r="C73" s="3077"/>
      <c r="D73" s="3077"/>
      <c r="E73" s="3077"/>
      <c r="F73" s="3077"/>
      <c r="G73" s="3077"/>
      <c r="H73" s="3077"/>
      <c r="I73" s="3077"/>
      <c r="J73" s="3077"/>
      <c r="K73" s="3077"/>
      <c r="L73" s="3077"/>
      <c r="M73" s="3077"/>
      <c r="N73" s="3078"/>
      <c r="O73" s="3082"/>
      <c r="P73" s="3082"/>
      <c r="Q73" s="3082"/>
      <c r="R73" s="3082"/>
      <c r="S73" s="3082"/>
      <c r="T73" s="3082"/>
      <c r="U73" s="3082"/>
      <c r="V73" s="3082"/>
      <c r="W73" s="3082"/>
      <c r="X73" s="3082"/>
      <c r="Y73" s="3082"/>
      <c r="Z73" s="3082"/>
      <c r="AA73" s="3082"/>
      <c r="AB73" s="3082"/>
      <c r="AC73" s="3082"/>
      <c r="AD73" s="3082"/>
      <c r="AE73" s="3082"/>
      <c r="AF73" s="3082"/>
      <c r="AG73" s="3082"/>
      <c r="AH73" s="3082"/>
      <c r="AI73" s="3082"/>
      <c r="AJ73" s="3082"/>
      <c r="AK73" s="3082"/>
      <c r="AL73" s="3082"/>
      <c r="AM73" s="3082"/>
      <c r="AN73" s="3082"/>
      <c r="AO73" s="3082"/>
      <c r="AP73" s="3082"/>
      <c r="AQ73" s="3082"/>
      <c r="AR73" s="3082"/>
      <c r="AS73" s="3082"/>
      <c r="AT73" s="3082"/>
      <c r="AU73" s="3082"/>
      <c r="AV73" s="3082"/>
      <c r="AW73" s="3082"/>
      <c r="AX73" s="3082"/>
      <c r="AY73" s="3082"/>
      <c r="AZ73" s="3082"/>
      <c r="BA73" s="3082"/>
      <c r="BB73" s="3082"/>
      <c r="BC73" s="3082"/>
      <c r="BD73" s="3082"/>
      <c r="BE73" s="3082"/>
      <c r="BF73" s="3082"/>
      <c r="BG73" s="3082"/>
      <c r="BH73" s="3082"/>
      <c r="BI73" s="3082"/>
      <c r="BJ73" s="3082"/>
      <c r="BK73" s="3082"/>
      <c r="BL73" s="3082"/>
      <c r="BM73" s="3083"/>
    </row>
    <row r="74" spans="2:88" ht="8.25" customHeight="1">
      <c r="B74" s="3076"/>
      <c r="C74" s="3077"/>
      <c r="D74" s="3077"/>
      <c r="E74" s="3077"/>
      <c r="F74" s="3077"/>
      <c r="G74" s="3077"/>
      <c r="H74" s="3077"/>
      <c r="I74" s="3077"/>
      <c r="J74" s="3077"/>
      <c r="K74" s="3077"/>
      <c r="L74" s="3077"/>
      <c r="M74" s="3077"/>
      <c r="N74" s="3078"/>
      <c r="O74" s="3082"/>
      <c r="P74" s="3082"/>
      <c r="Q74" s="3082"/>
      <c r="R74" s="3082"/>
      <c r="S74" s="3082"/>
      <c r="T74" s="3082"/>
      <c r="U74" s="3082"/>
      <c r="V74" s="3082"/>
      <c r="W74" s="3082"/>
      <c r="X74" s="3082"/>
      <c r="Y74" s="3082"/>
      <c r="Z74" s="3082"/>
      <c r="AA74" s="3082"/>
      <c r="AB74" s="3082"/>
      <c r="AC74" s="3082"/>
      <c r="AD74" s="3082"/>
      <c r="AE74" s="3082"/>
      <c r="AF74" s="3082"/>
      <c r="AG74" s="3082"/>
      <c r="AH74" s="3082"/>
      <c r="AI74" s="3082"/>
      <c r="AJ74" s="3082"/>
      <c r="AK74" s="3082"/>
      <c r="AL74" s="3082"/>
      <c r="AM74" s="3082"/>
      <c r="AN74" s="3082"/>
      <c r="AO74" s="3082"/>
      <c r="AP74" s="3082"/>
      <c r="AQ74" s="3082"/>
      <c r="AR74" s="3082"/>
      <c r="AS74" s="3082"/>
      <c r="AT74" s="3082"/>
      <c r="AU74" s="3082"/>
      <c r="AV74" s="3082"/>
      <c r="AW74" s="3082"/>
      <c r="AX74" s="3082"/>
      <c r="AY74" s="3082"/>
      <c r="AZ74" s="3082"/>
      <c r="BA74" s="3082"/>
      <c r="BB74" s="3082"/>
      <c r="BC74" s="3082"/>
      <c r="BD74" s="3082"/>
      <c r="BE74" s="3082"/>
      <c r="BF74" s="3082"/>
      <c r="BG74" s="3082"/>
      <c r="BH74" s="3082"/>
      <c r="BI74" s="3082"/>
      <c r="BJ74" s="3082"/>
      <c r="BK74" s="3082"/>
      <c r="BL74" s="3082"/>
      <c r="BM74" s="3083"/>
    </row>
    <row r="75" spans="2:88" ht="8.25" customHeight="1">
      <c r="B75" s="3076"/>
      <c r="C75" s="3077"/>
      <c r="D75" s="3077"/>
      <c r="E75" s="3077"/>
      <c r="F75" s="3077"/>
      <c r="G75" s="3077"/>
      <c r="H75" s="3077"/>
      <c r="I75" s="3077"/>
      <c r="J75" s="3077"/>
      <c r="K75" s="3077"/>
      <c r="L75" s="3077"/>
      <c r="M75" s="3077"/>
      <c r="N75" s="3078"/>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2"/>
      <c r="AK75" s="3082"/>
      <c r="AL75" s="3082"/>
      <c r="AM75" s="3082"/>
      <c r="AN75" s="3082"/>
      <c r="AO75" s="3082"/>
      <c r="AP75" s="3082"/>
      <c r="AQ75" s="3082"/>
      <c r="AR75" s="3082"/>
      <c r="AS75" s="3082"/>
      <c r="AT75" s="3082"/>
      <c r="AU75" s="3082"/>
      <c r="AV75" s="3082"/>
      <c r="AW75" s="3082"/>
      <c r="AX75" s="3082"/>
      <c r="AY75" s="3082"/>
      <c r="AZ75" s="3082"/>
      <c r="BA75" s="3082"/>
      <c r="BB75" s="3082"/>
      <c r="BC75" s="3082"/>
      <c r="BD75" s="3082"/>
      <c r="BE75" s="3082"/>
      <c r="BF75" s="3082"/>
      <c r="BG75" s="3082"/>
      <c r="BH75" s="3082"/>
      <c r="BI75" s="3082"/>
      <c r="BJ75" s="3082"/>
      <c r="BK75" s="3082"/>
      <c r="BL75" s="3082"/>
      <c r="BM75" s="3083"/>
    </row>
    <row r="76" spans="2:88" ht="8.25" customHeight="1">
      <c r="B76" s="3076"/>
      <c r="C76" s="3077"/>
      <c r="D76" s="3077"/>
      <c r="E76" s="3077"/>
      <c r="F76" s="3077"/>
      <c r="G76" s="3077"/>
      <c r="H76" s="3077"/>
      <c r="I76" s="3077"/>
      <c r="J76" s="3077"/>
      <c r="K76" s="3077"/>
      <c r="L76" s="3077"/>
      <c r="M76" s="3077"/>
      <c r="N76" s="3078"/>
      <c r="O76" s="3082"/>
      <c r="P76" s="3082"/>
      <c r="Q76" s="3082"/>
      <c r="R76" s="3082"/>
      <c r="S76" s="3082"/>
      <c r="T76" s="3082"/>
      <c r="U76" s="3082"/>
      <c r="V76" s="3082"/>
      <c r="W76" s="3082"/>
      <c r="X76" s="3082"/>
      <c r="Y76" s="3082"/>
      <c r="Z76" s="3082"/>
      <c r="AA76" s="3082"/>
      <c r="AB76" s="3082"/>
      <c r="AC76" s="3082"/>
      <c r="AD76" s="3082"/>
      <c r="AE76" s="3082"/>
      <c r="AF76" s="3082"/>
      <c r="AG76" s="3082"/>
      <c r="AH76" s="3082"/>
      <c r="AI76" s="3082"/>
      <c r="AJ76" s="3082"/>
      <c r="AK76" s="3082"/>
      <c r="AL76" s="3082"/>
      <c r="AM76" s="3082"/>
      <c r="AN76" s="3082"/>
      <c r="AO76" s="3082"/>
      <c r="AP76" s="3082"/>
      <c r="AQ76" s="3082"/>
      <c r="AR76" s="3082"/>
      <c r="AS76" s="3082"/>
      <c r="AT76" s="3082"/>
      <c r="AU76" s="3082"/>
      <c r="AV76" s="3082"/>
      <c r="AW76" s="3082"/>
      <c r="AX76" s="3082"/>
      <c r="AY76" s="3082"/>
      <c r="AZ76" s="3082"/>
      <c r="BA76" s="3082"/>
      <c r="BB76" s="3082"/>
      <c r="BC76" s="3082"/>
      <c r="BD76" s="3082"/>
      <c r="BE76" s="3082"/>
      <c r="BF76" s="3082"/>
      <c r="BG76" s="3082"/>
      <c r="BH76" s="3082"/>
      <c r="BI76" s="3082"/>
      <c r="BJ76" s="3082"/>
      <c r="BK76" s="3082"/>
      <c r="BL76" s="3082"/>
      <c r="BM76" s="3083"/>
    </row>
    <row r="77" spans="2:88" ht="8.25" customHeight="1">
      <c r="B77" s="3076"/>
      <c r="C77" s="3077"/>
      <c r="D77" s="3077"/>
      <c r="E77" s="3077"/>
      <c r="F77" s="3077"/>
      <c r="G77" s="3077"/>
      <c r="H77" s="3077"/>
      <c r="I77" s="3077"/>
      <c r="J77" s="3077"/>
      <c r="K77" s="3077"/>
      <c r="L77" s="3077"/>
      <c r="M77" s="3077"/>
      <c r="N77" s="3078"/>
      <c r="O77" s="3082"/>
      <c r="P77" s="3082"/>
      <c r="Q77" s="3082"/>
      <c r="R77" s="3082"/>
      <c r="S77" s="3082"/>
      <c r="T77" s="3082"/>
      <c r="U77" s="3082"/>
      <c r="V77" s="3082"/>
      <c r="W77" s="3082"/>
      <c r="X77" s="3082"/>
      <c r="Y77" s="3082"/>
      <c r="Z77" s="3082"/>
      <c r="AA77" s="3082"/>
      <c r="AB77" s="3082"/>
      <c r="AC77" s="3082"/>
      <c r="AD77" s="3082"/>
      <c r="AE77" s="3082"/>
      <c r="AF77" s="3082"/>
      <c r="AG77" s="3082"/>
      <c r="AH77" s="3082"/>
      <c r="AI77" s="3082"/>
      <c r="AJ77" s="3082"/>
      <c r="AK77" s="3082"/>
      <c r="AL77" s="3082"/>
      <c r="AM77" s="3082"/>
      <c r="AN77" s="3082"/>
      <c r="AO77" s="3082"/>
      <c r="AP77" s="3082"/>
      <c r="AQ77" s="3082"/>
      <c r="AR77" s="3082"/>
      <c r="AS77" s="3082"/>
      <c r="AT77" s="3082"/>
      <c r="AU77" s="3082"/>
      <c r="AV77" s="3082"/>
      <c r="AW77" s="3082"/>
      <c r="AX77" s="3082"/>
      <c r="AY77" s="3082"/>
      <c r="AZ77" s="3082"/>
      <c r="BA77" s="3082"/>
      <c r="BB77" s="3082"/>
      <c r="BC77" s="3082"/>
      <c r="BD77" s="3082"/>
      <c r="BE77" s="3082"/>
      <c r="BF77" s="3082"/>
      <c r="BG77" s="3082"/>
      <c r="BH77" s="3082"/>
      <c r="BI77" s="3082"/>
      <c r="BJ77" s="3082"/>
      <c r="BK77" s="3082"/>
      <c r="BL77" s="3082"/>
      <c r="BM77" s="3083"/>
    </row>
    <row r="78" spans="2:88" ht="8.25" customHeight="1" thickBot="1">
      <c r="B78" s="3079"/>
      <c r="C78" s="3080"/>
      <c r="D78" s="3080"/>
      <c r="E78" s="3080"/>
      <c r="F78" s="3080"/>
      <c r="G78" s="3080"/>
      <c r="H78" s="3080"/>
      <c r="I78" s="3080"/>
      <c r="J78" s="3080"/>
      <c r="K78" s="3080"/>
      <c r="L78" s="3080"/>
      <c r="M78" s="3080"/>
      <c r="N78" s="3081"/>
      <c r="O78" s="3084"/>
      <c r="P78" s="3084"/>
      <c r="Q78" s="3084"/>
      <c r="R78" s="3084"/>
      <c r="S78" s="3084"/>
      <c r="T78" s="3084"/>
      <c r="U78" s="3084"/>
      <c r="V78" s="3084"/>
      <c r="W78" s="3084"/>
      <c r="X78" s="3084"/>
      <c r="Y78" s="3084"/>
      <c r="Z78" s="3084"/>
      <c r="AA78" s="3084"/>
      <c r="AB78" s="3084"/>
      <c r="AC78" s="3084"/>
      <c r="AD78" s="3084"/>
      <c r="AE78" s="3084"/>
      <c r="AF78" s="3084"/>
      <c r="AG78" s="3084"/>
      <c r="AH78" s="3084"/>
      <c r="AI78" s="3084"/>
      <c r="AJ78" s="3084"/>
      <c r="AK78" s="3084"/>
      <c r="AL78" s="3084"/>
      <c r="AM78" s="3084"/>
      <c r="AN78" s="3084"/>
      <c r="AO78" s="3084"/>
      <c r="AP78" s="3084"/>
      <c r="AQ78" s="3084"/>
      <c r="AR78" s="3084"/>
      <c r="AS78" s="3084"/>
      <c r="AT78" s="3084"/>
      <c r="AU78" s="3084"/>
      <c r="AV78" s="3084"/>
      <c r="AW78" s="3084"/>
      <c r="AX78" s="3084"/>
      <c r="AY78" s="3084"/>
      <c r="AZ78" s="3084"/>
      <c r="BA78" s="3084"/>
      <c r="BB78" s="3084"/>
      <c r="BC78" s="3084"/>
      <c r="BD78" s="3084"/>
      <c r="BE78" s="3084"/>
      <c r="BF78" s="3084"/>
      <c r="BG78" s="3084"/>
      <c r="BH78" s="3084"/>
      <c r="BI78" s="3084"/>
      <c r="BJ78" s="3084"/>
      <c r="BK78" s="3084"/>
      <c r="BL78" s="3084"/>
      <c r="BM78" s="3085"/>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3150" t="s">
        <v>2568</v>
      </c>
      <c r="C80" s="3151"/>
      <c r="D80" s="3151"/>
      <c r="E80" s="3151"/>
      <c r="F80" s="3151"/>
      <c r="G80" s="3151"/>
      <c r="H80" s="3151"/>
      <c r="I80" s="3151"/>
      <c r="J80" s="3151"/>
      <c r="K80" s="3151"/>
      <c r="L80" s="3151"/>
      <c r="M80" s="3151"/>
      <c r="N80" s="3151"/>
      <c r="O80" s="3154" t="s">
        <v>2569</v>
      </c>
      <c r="P80" s="3154"/>
      <c r="Q80" s="3154"/>
      <c r="R80" s="3154"/>
      <c r="S80" s="3154"/>
      <c r="T80" s="3154"/>
      <c r="U80" s="3154"/>
      <c r="V80" s="3154"/>
      <c r="W80" s="3154"/>
      <c r="X80" s="3154"/>
      <c r="Y80" s="3154"/>
      <c r="Z80" s="3154" t="s">
        <v>2570</v>
      </c>
      <c r="AA80" s="3154"/>
      <c r="AB80" s="3154"/>
      <c r="AC80" s="3154"/>
      <c r="AD80" s="3154"/>
      <c r="AE80" s="3154"/>
      <c r="AF80" s="3154"/>
      <c r="AG80" s="3154"/>
      <c r="AH80" s="3154"/>
      <c r="AI80" s="3154"/>
      <c r="AJ80" s="3154"/>
      <c r="AK80" s="3154" t="s">
        <v>2571</v>
      </c>
      <c r="AL80" s="3154"/>
      <c r="AM80" s="3154"/>
      <c r="AN80" s="3154"/>
      <c r="AO80" s="3154"/>
      <c r="AP80" s="3154"/>
      <c r="AQ80" s="3154"/>
      <c r="AR80" s="3154"/>
      <c r="AS80" s="3154"/>
      <c r="AT80" s="3154"/>
      <c r="AU80" s="3154"/>
      <c r="AV80" s="3151" t="s">
        <v>2572</v>
      </c>
      <c r="AW80" s="3151"/>
      <c r="AX80" s="3151"/>
      <c r="AY80" s="3151"/>
      <c r="AZ80" s="3151"/>
      <c r="BA80" s="3151"/>
      <c r="BB80" s="3151"/>
      <c r="BC80" s="3151"/>
      <c r="BD80" s="3151"/>
      <c r="BE80" s="3151"/>
      <c r="BF80" s="3151"/>
      <c r="BG80" s="3151"/>
      <c r="BH80" s="3151"/>
      <c r="BI80" s="3151"/>
      <c r="BJ80" s="3151"/>
      <c r="BK80" s="3151"/>
      <c r="BL80" s="3151"/>
      <c r="BM80" s="3155"/>
    </row>
    <row r="81" spans="2:65" ht="7.5" customHeight="1">
      <c r="B81" s="3152"/>
      <c r="C81" s="3153"/>
      <c r="D81" s="3153"/>
      <c r="E81" s="3153"/>
      <c r="F81" s="3153"/>
      <c r="G81" s="3153"/>
      <c r="H81" s="3153"/>
      <c r="I81" s="3153"/>
      <c r="J81" s="3153"/>
      <c r="K81" s="3153"/>
      <c r="L81" s="3153"/>
      <c r="M81" s="3153"/>
      <c r="N81" s="3153"/>
      <c r="O81" s="3154"/>
      <c r="P81" s="3154"/>
      <c r="Q81" s="3154"/>
      <c r="R81" s="3154"/>
      <c r="S81" s="3154"/>
      <c r="T81" s="3154"/>
      <c r="U81" s="3154"/>
      <c r="V81" s="3154"/>
      <c r="W81" s="3154"/>
      <c r="X81" s="3154"/>
      <c r="Y81" s="3154"/>
      <c r="Z81" s="3154"/>
      <c r="AA81" s="3154"/>
      <c r="AB81" s="3154"/>
      <c r="AC81" s="3154"/>
      <c r="AD81" s="3154"/>
      <c r="AE81" s="3154"/>
      <c r="AF81" s="3154"/>
      <c r="AG81" s="3154"/>
      <c r="AH81" s="3154"/>
      <c r="AI81" s="3154"/>
      <c r="AJ81" s="3154"/>
      <c r="AK81" s="3154"/>
      <c r="AL81" s="3154"/>
      <c r="AM81" s="3154"/>
      <c r="AN81" s="3154"/>
      <c r="AO81" s="3154"/>
      <c r="AP81" s="3154"/>
      <c r="AQ81" s="3154"/>
      <c r="AR81" s="3154"/>
      <c r="AS81" s="3154"/>
      <c r="AT81" s="3154"/>
      <c r="AU81" s="3154"/>
      <c r="AV81" s="3153"/>
      <c r="AW81" s="3153"/>
      <c r="AX81" s="3153"/>
      <c r="AY81" s="3153"/>
      <c r="AZ81" s="3153"/>
      <c r="BA81" s="3153"/>
      <c r="BB81" s="3153"/>
      <c r="BC81" s="3153"/>
      <c r="BD81" s="3153"/>
      <c r="BE81" s="3153"/>
      <c r="BF81" s="3153"/>
      <c r="BG81" s="3153"/>
      <c r="BH81" s="3153"/>
      <c r="BI81" s="3153"/>
      <c r="BJ81" s="3153"/>
      <c r="BK81" s="3153"/>
      <c r="BL81" s="3153"/>
      <c r="BM81" s="3156"/>
    </row>
    <row r="82" spans="2:65" ht="7.5" customHeight="1">
      <c r="B82" s="3157"/>
      <c r="C82" s="3158"/>
      <c r="D82" s="3158"/>
      <c r="E82" s="3158"/>
      <c r="F82" s="3158"/>
      <c r="G82" s="3158"/>
      <c r="H82" s="3158"/>
      <c r="I82" s="3158"/>
      <c r="J82" s="3158"/>
      <c r="K82" s="3158"/>
      <c r="L82" s="3158"/>
      <c r="M82" s="3158"/>
      <c r="N82" s="3159"/>
      <c r="O82" s="3144"/>
      <c r="P82" s="3144"/>
      <c r="Q82" s="3144"/>
      <c r="R82" s="3144"/>
      <c r="S82" s="3144"/>
      <c r="T82" s="3144"/>
      <c r="U82" s="3144"/>
      <c r="V82" s="3144"/>
      <c r="W82" s="3144"/>
      <c r="X82" s="3144"/>
      <c r="Y82" s="3144"/>
      <c r="Z82" s="3144"/>
      <c r="AA82" s="3144"/>
      <c r="AB82" s="3144"/>
      <c r="AC82" s="3144"/>
      <c r="AD82" s="3144"/>
      <c r="AE82" s="3144"/>
      <c r="AF82" s="3144"/>
      <c r="AG82" s="3144"/>
      <c r="AH82" s="3144"/>
      <c r="AI82" s="3144"/>
      <c r="AJ82" s="3144"/>
      <c r="AK82" s="3144"/>
      <c r="AL82" s="3144"/>
      <c r="AM82" s="3144"/>
      <c r="AN82" s="3144"/>
      <c r="AO82" s="3144"/>
      <c r="AP82" s="3144"/>
      <c r="AQ82" s="3144"/>
      <c r="AR82" s="3144"/>
      <c r="AS82" s="3144"/>
      <c r="AT82" s="3144"/>
      <c r="AU82" s="3144"/>
      <c r="AV82" s="3143" t="s">
        <v>2542</v>
      </c>
      <c r="AW82" s="3143"/>
      <c r="AX82" s="3143"/>
      <c r="AY82" s="3143"/>
      <c r="AZ82" s="3143"/>
      <c r="BA82" s="3143"/>
      <c r="BB82" s="3143" t="s">
        <v>477</v>
      </c>
      <c r="BC82" s="3143"/>
      <c r="BD82" s="3143"/>
      <c r="BE82" s="3143"/>
      <c r="BF82" s="3143"/>
      <c r="BG82" s="3143" t="s">
        <v>5</v>
      </c>
      <c r="BH82" s="3143"/>
      <c r="BI82" s="3143"/>
      <c r="BJ82" s="3143"/>
      <c r="BK82" s="3143"/>
      <c r="BL82" s="3143" t="s">
        <v>478</v>
      </c>
      <c r="BM82" s="3148"/>
    </row>
    <row r="83" spans="2:65" ht="7.5" customHeight="1">
      <c r="B83" s="3160"/>
      <c r="C83" s="3161"/>
      <c r="D83" s="3161"/>
      <c r="E83" s="3161"/>
      <c r="F83" s="3161"/>
      <c r="G83" s="3161"/>
      <c r="H83" s="3161"/>
      <c r="I83" s="3161"/>
      <c r="J83" s="3161"/>
      <c r="K83" s="3161"/>
      <c r="L83" s="3161"/>
      <c r="M83" s="3161"/>
      <c r="N83" s="3162"/>
      <c r="O83" s="3144"/>
      <c r="P83" s="3144"/>
      <c r="Q83" s="3144"/>
      <c r="R83" s="3144"/>
      <c r="S83" s="3144"/>
      <c r="T83" s="3144"/>
      <c r="U83" s="3144"/>
      <c r="V83" s="3144"/>
      <c r="W83" s="3144"/>
      <c r="X83" s="3144"/>
      <c r="Y83" s="3144"/>
      <c r="Z83" s="3144"/>
      <c r="AA83" s="3144"/>
      <c r="AB83" s="3144"/>
      <c r="AC83" s="3144"/>
      <c r="AD83" s="3144"/>
      <c r="AE83" s="3144"/>
      <c r="AF83" s="3144"/>
      <c r="AG83" s="3144"/>
      <c r="AH83" s="3144"/>
      <c r="AI83" s="3144"/>
      <c r="AJ83" s="3144"/>
      <c r="AK83" s="3144"/>
      <c r="AL83" s="3144"/>
      <c r="AM83" s="3144"/>
      <c r="AN83" s="3144"/>
      <c r="AO83" s="3144"/>
      <c r="AP83" s="3144"/>
      <c r="AQ83" s="3144"/>
      <c r="AR83" s="3144"/>
      <c r="AS83" s="3144"/>
      <c r="AT83" s="3144"/>
      <c r="AU83" s="3144"/>
      <c r="AV83" s="3086"/>
      <c r="AW83" s="3086"/>
      <c r="AX83" s="3086"/>
      <c r="AY83" s="3086"/>
      <c r="AZ83" s="3086"/>
      <c r="BA83" s="3086"/>
      <c r="BB83" s="3086"/>
      <c r="BC83" s="3086"/>
      <c r="BD83" s="3086"/>
      <c r="BE83" s="3086"/>
      <c r="BF83" s="3086"/>
      <c r="BG83" s="3086"/>
      <c r="BH83" s="3086"/>
      <c r="BI83" s="3086"/>
      <c r="BJ83" s="3086"/>
      <c r="BK83" s="3086"/>
      <c r="BL83" s="3086"/>
      <c r="BM83" s="3149"/>
    </row>
    <row r="84" spans="2:65" ht="7.5" customHeight="1">
      <c r="B84" s="3160"/>
      <c r="C84" s="3161"/>
      <c r="D84" s="3161"/>
      <c r="E84" s="3161"/>
      <c r="F84" s="3161"/>
      <c r="G84" s="3161"/>
      <c r="H84" s="3161"/>
      <c r="I84" s="3161"/>
      <c r="J84" s="3161"/>
      <c r="K84" s="3161"/>
      <c r="L84" s="3161"/>
      <c r="M84" s="3161"/>
      <c r="N84" s="3162"/>
      <c r="O84" s="3144"/>
      <c r="P84" s="3144"/>
      <c r="Q84" s="3144"/>
      <c r="R84" s="3144"/>
      <c r="S84" s="3144"/>
      <c r="T84" s="3144"/>
      <c r="U84" s="3144"/>
      <c r="V84" s="3144"/>
      <c r="W84" s="3144"/>
      <c r="X84" s="3144"/>
      <c r="Y84" s="3144"/>
      <c r="Z84" s="3144"/>
      <c r="AA84" s="3144"/>
      <c r="AB84" s="3144"/>
      <c r="AC84" s="3144"/>
      <c r="AD84" s="3144"/>
      <c r="AE84" s="3144"/>
      <c r="AF84" s="3144"/>
      <c r="AG84" s="3144"/>
      <c r="AH84" s="3144"/>
      <c r="AI84" s="3144"/>
      <c r="AJ84" s="3144"/>
      <c r="AK84" s="3144"/>
      <c r="AL84" s="3144"/>
      <c r="AM84" s="3144"/>
      <c r="AN84" s="3144"/>
      <c r="AO84" s="3144"/>
      <c r="AP84" s="3144"/>
      <c r="AQ84" s="3144"/>
      <c r="AR84" s="3144"/>
      <c r="AS84" s="3144"/>
      <c r="AT84" s="3144"/>
      <c r="AU84" s="3144"/>
      <c r="AV84" s="3086"/>
      <c r="AW84" s="3086"/>
      <c r="AX84" s="3086"/>
      <c r="AY84" s="3086"/>
      <c r="AZ84" s="3086"/>
      <c r="BA84" s="3086"/>
      <c r="BB84" s="3086"/>
      <c r="BC84" s="3086"/>
      <c r="BD84" s="3086"/>
      <c r="BE84" s="3086"/>
      <c r="BF84" s="3086"/>
      <c r="BG84" s="3086"/>
      <c r="BH84" s="3086"/>
      <c r="BI84" s="3086"/>
      <c r="BJ84" s="3086"/>
      <c r="BK84" s="3086"/>
      <c r="BL84" s="3086"/>
      <c r="BM84" s="3149"/>
    </row>
    <row r="85" spans="2:65" ht="7.5" customHeight="1">
      <c r="B85" s="3160"/>
      <c r="C85" s="3161"/>
      <c r="D85" s="3161"/>
      <c r="E85" s="3161"/>
      <c r="F85" s="3161"/>
      <c r="G85" s="3161"/>
      <c r="H85" s="3161"/>
      <c r="I85" s="3161"/>
      <c r="J85" s="3161"/>
      <c r="K85" s="3161"/>
      <c r="L85" s="3161"/>
      <c r="M85" s="3161"/>
      <c r="N85" s="3162"/>
      <c r="O85" s="3144"/>
      <c r="P85" s="3144"/>
      <c r="Q85" s="3144"/>
      <c r="R85" s="3144"/>
      <c r="S85" s="3144"/>
      <c r="T85" s="3144"/>
      <c r="U85" s="3144"/>
      <c r="V85" s="3144"/>
      <c r="W85" s="3144"/>
      <c r="X85" s="3144"/>
      <c r="Y85" s="3144"/>
      <c r="Z85" s="3144"/>
      <c r="AA85" s="3144"/>
      <c r="AB85" s="3144"/>
      <c r="AC85" s="3144"/>
      <c r="AD85" s="3144"/>
      <c r="AE85" s="3144"/>
      <c r="AF85" s="3144"/>
      <c r="AG85" s="3144"/>
      <c r="AH85" s="3144"/>
      <c r="AI85" s="3144"/>
      <c r="AJ85" s="3144"/>
      <c r="AK85" s="3144"/>
      <c r="AL85" s="3144"/>
      <c r="AM85" s="3144"/>
      <c r="AN85" s="3144"/>
      <c r="AO85" s="3144"/>
      <c r="AP85" s="3144"/>
      <c r="AQ85" s="3144"/>
      <c r="AR85" s="3144"/>
      <c r="AS85" s="3144"/>
      <c r="AT85" s="3144"/>
      <c r="AU85" s="3144"/>
      <c r="AV85" s="3086" t="s">
        <v>6</v>
      </c>
      <c r="AW85" s="3086"/>
      <c r="AX85" s="3086"/>
      <c r="AY85" s="3146"/>
      <c r="AZ85" s="3146"/>
      <c r="BA85" s="3146"/>
      <c r="BB85" s="3146"/>
      <c r="BC85" s="3146"/>
      <c r="BD85" s="3146"/>
      <c r="BE85" s="3146"/>
      <c r="BF85" s="3146"/>
      <c r="BG85" s="3146"/>
      <c r="BH85" s="3146"/>
      <c r="BI85" s="3146"/>
      <c r="BJ85" s="3146"/>
      <c r="BK85" s="3146"/>
      <c r="BL85" s="3086" t="s">
        <v>7</v>
      </c>
      <c r="BM85" s="3149"/>
    </row>
    <row r="86" spans="2:65" ht="7.5" customHeight="1">
      <c r="B86" s="3160"/>
      <c r="C86" s="3161"/>
      <c r="D86" s="3161"/>
      <c r="E86" s="3161"/>
      <c r="F86" s="3161"/>
      <c r="G86" s="3161"/>
      <c r="H86" s="3161"/>
      <c r="I86" s="3161"/>
      <c r="J86" s="3161"/>
      <c r="K86" s="3161"/>
      <c r="L86" s="3161"/>
      <c r="M86" s="3161"/>
      <c r="N86" s="3162"/>
      <c r="O86" s="3144"/>
      <c r="P86" s="3144"/>
      <c r="Q86" s="3144"/>
      <c r="R86" s="3144"/>
      <c r="S86" s="3144"/>
      <c r="T86" s="3144"/>
      <c r="U86" s="3144"/>
      <c r="V86" s="3144"/>
      <c r="W86" s="3144"/>
      <c r="X86" s="3144"/>
      <c r="Y86" s="3144"/>
      <c r="Z86" s="3144"/>
      <c r="AA86" s="3144"/>
      <c r="AB86" s="3144"/>
      <c r="AC86" s="3144"/>
      <c r="AD86" s="3144"/>
      <c r="AE86" s="3144"/>
      <c r="AF86" s="3144"/>
      <c r="AG86" s="3144"/>
      <c r="AH86" s="3144"/>
      <c r="AI86" s="3144"/>
      <c r="AJ86" s="3144"/>
      <c r="AK86" s="3144"/>
      <c r="AL86" s="3144"/>
      <c r="AM86" s="3144"/>
      <c r="AN86" s="3144"/>
      <c r="AO86" s="3144"/>
      <c r="AP86" s="3144"/>
      <c r="AQ86" s="3144"/>
      <c r="AR86" s="3144"/>
      <c r="AS86" s="3144"/>
      <c r="AT86" s="3144"/>
      <c r="AU86" s="3144"/>
      <c r="AV86" s="3086"/>
      <c r="AW86" s="3086"/>
      <c r="AX86" s="3086"/>
      <c r="AY86" s="3146"/>
      <c r="AZ86" s="3146"/>
      <c r="BA86" s="3146"/>
      <c r="BB86" s="3146"/>
      <c r="BC86" s="3146"/>
      <c r="BD86" s="3146"/>
      <c r="BE86" s="3146"/>
      <c r="BF86" s="3146"/>
      <c r="BG86" s="3146"/>
      <c r="BH86" s="3146"/>
      <c r="BI86" s="3146"/>
      <c r="BJ86" s="3146"/>
      <c r="BK86" s="3146"/>
      <c r="BL86" s="3086"/>
      <c r="BM86" s="3149"/>
    </row>
    <row r="87" spans="2:65" ht="7.5" customHeight="1">
      <c r="B87" s="3160"/>
      <c r="C87" s="3161"/>
      <c r="D87" s="3161"/>
      <c r="E87" s="3161"/>
      <c r="F87" s="3161"/>
      <c r="G87" s="3161"/>
      <c r="H87" s="3161"/>
      <c r="I87" s="3161"/>
      <c r="J87" s="3161"/>
      <c r="K87" s="3161"/>
      <c r="L87" s="3161"/>
      <c r="M87" s="3161"/>
      <c r="N87" s="3162"/>
      <c r="O87" s="3144"/>
      <c r="P87" s="3144"/>
      <c r="Q87" s="3144"/>
      <c r="R87" s="3144"/>
      <c r="S87" s="3144"/>
      <c r="T87" s="3144"/>
      <c r="U87" s="3144"/>
      <c r="V87" s="3144"/>
      <c r="W87" s="3144"/>
      <c r="X87" s="3144"/>
      <c r="Y87" s="3144"/>
      <c r="Z87" s="3144"/>
      <c r="AA87" s="3144"/>
      <c r="AB87" s="3144"/>
      <c r="AC87" s="3144"/>
      <c r="AD87" s="3144"/>
      <c r="AE87" s="3144"/>
      <c r="AF87" s="3144"/>
      <c r="AG87" s="3144"/>
      <c r="AH87" s="3144"/>
      <c r="AI87" s="3144"/>
      <c r="AJ87" s="3144"/>
      <c r="AK87" s="3144"/>
      <c r="AL87" s="3144"/>
      <c r="AM87" s="3144"/>
      <c r="AN87" s="3144"/>
      <c r="AO87" s="3144"/>
      <c r="AP87" s="3144"/>
      <c r="AQ87" s="3144"/>
      <c r="AR87" s="3144"/>
      <c r="AS87" s="3144"/>
      <c r="AT87" s="3144"/>
      <c r="AU87" s="3144"/>
      <c r="AV87" s="3145"/>
      <c r="AW87" s="3145"/>
      <c r="AX87" s="3145"/>
      <c r="AY87" s="3147"/>
      <c r="AZ87" s="3147"/>
      <c r="BA87" s="3147"/>
      <c r="BB87" s="3147"/>
      <c r="BC87" s="3147"/>
      <c r="BD87" s="3147"/>
      <c r="BE87" s="3147"/>
      <c r="BF87" s="3147"/>
      <c r="BG87" s="3147"/>
      <c r="BH87" s="3147"/>
      <c r="BI87" s="3147"/>
      <c r="BJ87" s="3147"/>
      <c r="BK87" s="3147"/>
      <c r="BL87" s="3145"/>
      <c r="BM87" s="3170"/>
    </row>
    <row r="88" spans="2:65" s="193" customFormat="1" ht="7.5" customHeight="1">
      <c r="B88" s="3160"/>
      <c r="C88" s="3161"/>
      <c r="D88" s="3161"/>
      <c r="E88" s="3161"/>
      <c r="F88" s="3161"/>
      <c r="G88" s="3161"/>
      <c r="H88" s="3161"/>
      <c r="I88" s="3161"/>
      <c r="J88" s="3161"/>
      <c r="K88" s="3161"/>
      <c r="L88" s="3161"/>
      <c r="M88" s="3161"/>
      <c r="N88" s="3162"/>
      <c r="O88" s="3171" t="s">
        <v>2573</v>
      </c>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3"/>
    </row>
    <row r="89" spans="2:65" s="193" customFormat="1" ht="7.5" customHeight="1">
      <c r="B89" s="3160"/>
      <c r="C89" s="3161"/>
      <c r="D89" s="3161"/>
      <c r="E89" s="3161"/>
      <c r="F89" s="3161"/>
      <c r="G89" s="3161"/>
      <c r="H89" s="3161"/>
      <c r="I89" s="3161"/>
      <c r="J89" s="3161"/>
      <c r="K89" s="3161"/>
      <c r="L89" s="3161"/>
      <c r="M89" s="3161"/>
      <c r="N89" s="3162"/>
      <c r="O89" s="3174"/>
      <c r="P89" s="3175"/>
      <c r="Q89" s="3175"/>
      <c r="R89" s="3175"/>
      <c r="S89" s="3175"/>
      <c r="T89" s="3175"/>
      <c r="U89" s="3175"/>
      <c r="V89" s="3175"/>
      <c r="W89" s="3175"/>
      <c r="X89" s="3175"/>
      <c r="Y89" s="3175"/>
      <c r="Z89" s="3175"/>
      <c r="AA89" s="3175"/>
      <c r="AB89" s="3175"/>
      <c r="AC89" s="3175"/>
      <c r="AD89" s="3175"/>
      <c r="AE89" s="3175"/>
      <c r="AF89" s="3175"/>
      <c r="AG89" s="3175"/>
      <c r="AH89" s="3175"/>
      <c r="AI89" s="3175"/>
      <c r="AJ89" s="3175"/>
      <c r="AK89" s="3175"/>
      <c r="AL89" s="3175"/>
      <c r="AM89" s="3175"/>
      <c r="AN89" s="3175"/>
      <c r="AO89" s="3175"/>
      <c r="AP89" s="3175"/>
      <c r="AQ89" s="3175"/>
      <c r="AR89" s="3175"/>
      <c r="AS89" s="3175"/>
      <c r="AT89" s="3175"/>
      <c r="AU89" s="3175"/>
      <c r="AV89" s="3175"/>
      <c r="AW89" s="3175"/>
      <c r="AX89" s="3175"/>
      <c r="AY89" s="3175"/>
      <c r="AZ89" s="3175"/>
      <c r="BA89" s="3175"/>
      <c r="BB89" s="3175"/>
      <c r="BC89" s="3175"/>
      <c r="BD89" s="3175"/>
      <c r="BE89" s="3175"/>
      <c r="BF89" s="3175"/>
      <c r="BG89" s="3175"/>
      <c r="BH89" s="3175"/>
      <c r="BI89" s="3175"/>
      <c r="BJ89" s="3175"/>
      <c r="BK89" s="3175"/>
      <c r="BL89" s="3175"/>
      <c r="BM89" s="3176"/>
    </row>
    <row r="90" spans="2:65" s="193" customFormat="1" ht="7.5" customHeight="1">
      <c r="B90" s="3160"/>
      <c r="C90" s="3161"/>
      <c r="D90" s="3161"/>
      <c r="E90" s="3161"/>
      <c r="F90" s="3161"/>
      <c r="G90" s="3161"/>
      <c r="H90" s="3161"/>
      <c r="I90" s="3161"/>
      <c r="J90" s="3161"/>
      <c r="K90" s="3161"/>
      <c r="L90" s="3161"/>
      <c r="M90" s="3161"/>
      <c r="N90" s="3162"/>
      <c r="O90" s="3177"/>
      <c r="P90" s="3178"/>
      <c r="Q90" s="3178"/>
      <c r="R90" s="3178"/>
      <c r="S90" s="3178"/>
      <c r="T90" s="3178"/>
      <c r="U90" s="3178"/>
      <c r="V90" s="3178"/>
      <c r="W90" s="3178"/>
      <c r="X90" s="3178"/>
      <c r="Y90" s="3178"/>
      <c r="Z90" s="3178"/>
      <c r="AA90" s="3178"/>
      <c r="AB90" s="3178"/>
      <c r="AC90" s="3178"/>
      <c r="AD90" s="3178"/>
      <c r="AE90" s="3178"/>
      <c r="AF90" s="3178"/>
      <c r="AG90" s="3178"/>
      <c r="AH90" s="3178"/>
      <c r="AI90" s="3178"/>
      <c r="AJ90" s="3178"/>
      <c r="AK90" s="3178"/>
      <c r="AL90" s="3178"/>
      <c r="AM90" s="3178"/>
      <c r="AN90" s="3178"/>
      <c r="AO90" s="3178"/>
      <c r="AP90" s="3178"/>
      <c r="AQ90" s="3178"/>
      <c r="AR90" s="3178"/>
      <c r="AS90" s="3178"/>
      <c r="AT90" s="3178"/>
      <c r="AU90" s="3178"/>
      <c r="AV90" s="3178"/>
      <c r="AW90" s="3178"/>
      <c r="AX90" s="3178"/>
      <c r="AY90" s="3178"/>
      <c r="AZ90" s="3178"/>
      <c r="BA90" s="3178"/>
      <c r="BB90" s="3178"/>
      <c r="BC90" s="3178"/>
      <c r="BD90" s="3178"/>
      <c r="BE90" s="3178"/>
      <c r="BF90" s="3178"/>
      <c r="BG90" s="3178"/>
      <c r="BH90" s="3178"/>
      <c r="BI90" s="3178"/>
      <c r="BJ90" s="3178"/>
      <c r="BK90" s="3178"/>
      <c r="BL90" s="3178"/>
      <c r="BM90" s="3179"/>
    </row>
    <row r="91" spans="2:65" s="193" customFormat="1" ht="30" customHeight="1">
      <c r="B91" s="3160"/>
      <c r="C91" s="3161"/>
      <c r="D91" s="3161"/>
      <c r="E91" s="3161"/>
      <c r="F91" s="3161"/>
      <c r="G91" s="3161"/>
      <c r="H91" s="3161"/>
      <c r="I91" s="3161"/>
      <c r="J91" s="3161"/>
      <c r="K91" s="3161"/>
      <c r="L91" s="3161"/>
      <c r="M91" s="3161"/>
      <c r="N91" s="3162"/>
      <c r="O91" s="3180"/>
      <c r="P91" s="3181"/>
      <c r="Q91" s="3181"/>
      <c r="R91" s="3181"/>
      <c r="S91" s="3181"/>
      <c r="T91" s="3181"/>
      <c r="U91" s="3181"/>
      <c r="V91" s="3181"/>
      <c r="W91" s="3181"/>
      <c r="X91" s="3181"/>
      <c r="Y91" s="3181"/>
      <c r="Z91" s="3181"/>
      <c r="AA91" s="3181"/>
      <c r="AB91" s="3181"/>
      <c r="AC91" s="3181"/>
      <c r="AD91" s="3181"/>
      <c r="AE91" s="3181"/>
      <c r="AF91" s="3181"/>
      <c r="AG91" s="3181"/>
      <c r="AH91" s="3181"/>
      <c r="AI91" s="3181"/>
      <c r="AJ91" s="3181"/>
      <c r="AK91" s="3181"/>
      <c r="AL91" s="3181"/>
      <c r="AM91" s="3181"/>
      <c r="AN91" s="3181"/>
      <c r="AO91" s="3181"/>
      <c r="AP91" s="3181"/>
      <c r="AQ91" s="3181"/>
      <c r="AR91" s="3181"/>
      <c r="AS91" s="3181"/>
      <c r="AT91" s="3181"/>
      <c r="AU91" s="3181"/>
      <c r="AV91" s="3181"/>
      <c r="AW91" s="3181"/>
      <c r="AX91" s="3181"/>
      <c r="AY91" s="3181"/>
      <c r="AZ91" s="3181"/>
      <c r="BA91" s="3181"/>
      <c r="BB91" s="3181"/>
      <c r="BC91" s="3181"/>
      <c r="BD91" s="3181"/>
      <c r="BE91" s="3181"/>
      <c r="BF91" s="3181"/>
      <c r="BG91" s="3181"/>
      <c r="BH91" s="3181"/>
      <c r="BI91" s="3181"/>
      <c r="BJ91" s="3181"/>
      <c r="BK91" s="3181"/>
      <c r="BL91" s="3181"/>
      <c r="BM91" s="3182"/>
    </row>
    <row r="92" spans="2:65" s="193" customFormat="1" ht="10.5" customHeight="1">
      <c r="B92" s="3160"/>
      <c r="C92" s="3161"/>
      <c r="D92" s="3161"/>
      <c r="E92" s="3161"/>
      <c r="F92" s="3161"/>
      <c r="G92" s="3161"/>
      <c r="H92" s="3161"/>
      <c r="I92" s="3161"/>
      <c r="J92" s="3161"/>
      <c r="K92" s="3161"/>
      <c r="L92" s="3161"/>
      <c r="M92" s="3161"/>
      <c r="N92" s="3162"/>
      <c r="O92" s="3163" t="s">
        <v>2574</v>
      </c>
      <c r="P92" s="3164"/>
      <c r="Q92" s="3164"/>
      <c r="R92" s="3164"/>
      <c r="S92" s="3164"/>
      <c r="T92" s="3164"/>
      <c r="U92" s="3164"/>
      <c r="V92" s="3164"/>
      <c r="W92" s="3164"/>
      <c r="X92" s="3164"/>
      <c r="Y92" s="3164"/>
      <c r="Z92" s="3164"/>
      <c r="AA92" s="3164"/>
      <c r="AB92" s="3164"/>
      <c r="AC92" s="3164"/>
      <c r="AD92" s="3164"/>
      <c r="AE92" s="3164"/>
      <c r="AF92" s="3164"/>
      <c r="AG92" s="3164"/>
      <c r="AH92" s="3164"/>
      <c r="AI92" s="3164"/>
      <c r="AJ92" s="3164"/>
      <c r="AK92" s="3164"/>
      <c r="AL92" s="3164"/>
      <c r="AM92" s="3164"/>
      <c r="AN92" s="3164"/>
      <c r="AO92" s="3164"/>
      <c r="AP92" s="3164"/>
      <c r="AQ92" s="3164"/>
      <c r="AR92" s="3164"/>
      <c r="AS92" s="3164"/>
      <c r="AT92" s="3164"/>
      <c r="AU92" s="3164"/>
      <c r="AV92" s="3164"/>
      <c r="AW92" s="3164"/>
      <c r="AX92" s="3164"/>
      <c r="AY92" s="3164"/>
      <c r="AZ92" s="3164"/>
      <c r="BA92" s="3164"/>
      <c r="BB92" s="1413"/>
      <c r="BC92" s="1414"/>
      <c r="BD92" s="3167" t="s">
        <v>139</v>
      </c>
      <c r="BE92" s="3167"/>
      <c r="BF92" s="3168" t="s">
        <v>497</v>
      </c>
      <c r="BG92" s="3168"/>
      <c r="BH92" s="3169" t="s">
        <v>139</v>
      </c>
      <c r="BI92" s="3169"/>
      <c r="BJ92" s="1415"/>
      <c r="BK92" s="1416" t="s">
        <v>498</v>
      </c>
      <c r="BL92" s="1416"/>
      <c r="BM92" s="1417"/>
    </row>
    <row r="93" spans="2:65" s="193" customFormat="1" ht="10.5" customHeight="1">
      <c r="B93" s="3160"/>
      <c r="C93" s="3161"/>
      <c r="D93" s="3161"/>
      <c r="E93" s="3161"/>
      <c r="F93" s="3161"/>
      <c r="G93" s="3161"/>
      <c r="H93" s="3161"/>
      <c r="I93" s="3161"/>
      <c r="J93" s="3161"/>
      <c r="K93" s="3161"/>
      <c r="L93" s="3161"/>
      <c r="M93" s="3161"/>
      <c r="N93" s="3162"/>
      <c r="O93" s="3163" t="s">
        <v>5962</v>
      </c>
      <c r="P93" s="3164"/>
      <c r="Q93" s="3164"/>
      <c r="R93" s="3164"/>
      <c r="S93" s="3164"/>
      <c r="T93" s="3164"/>
      <c r="U93" s="3164"/>
      <c r="V93" s="3164"/>
      <c r="W93" s="3164"/>
      <c r="X93" s="3164"/>
      <c r="Y93" s="3164"/>
      <c r="Z93" s="3164"/>
      <c r="AA93" s="3164"/>
      <c r="AB93" s="3164"/>
      <c r="AC93" s="3164"/>
      <c r="AD93" s="3164"/>
      <c r="AE93" s="3164"/>
      <c r="AF93" s="3164"/>
      <c r="AG93" s="3164"/>
      <c r="AH93" s="3164"/>
      <c r="AI93" s="3164"/>
      <c r="AJ93" s="3164"/>
      <c r="AK93" s="3164"/>
      <c r="AL93" s="3164"/>
      <c r="AM93" s="3164"/>
      <c r="AN93" s="3164"/>
      <c r="AO93" s="3164"/>
      <c r="AP93" s="3164"/>
      <c r="AQ93" s="3164"/>
      <c r="AR93" s="3164"/>
      <c r="AS93" s="3164"/>
      <c r="AT93" s="3164"/>
      <c r="AU93" s="3164"/>
      <c r="AV93" s="3164"/>
      <c r="AW93" s="3164"/>
      <c r="AX93" s="3164"/>
      <c r="AY93" s="3164"/>
      <c r="AZ93" s="3164"/>
      <c r="BA93" s="3164"/>
      <c r="BB93" s="3164"/>
      <c r="BC93" s="3164"/>
      <c r="BD93" s="3167" t="s">
        <v>139</v>
      </c>
      <c r="BE93" s="3167"/>
      <c r="BF93" s="3168" t="s">
        <v>497</v>
      </c>
      <c r="BG93" s="3168"/>
      <c r="BH93" s="3169" t="s">
        <v>139</v>
      </c>
      <c r="BI93" s="3169"/>
      <c r="BJ93" s="1415"/>
      <c r="BK93" s="1416" t="s">
        <v>498</v>
      </c>
      <c r="BL93" s="1416"/>
      <c r="BM93" s="1419"/>
    </row>
    <row r="94" spans="2:65" s="193" customFormat="1" ht="10.5" customHeight="1">
      <c r="B94" s="3160"/>
      <c r="C94" s="3161"/>
      <c r="D94" s="3161"/>
      <c r="E94" s="3161"/>
      <c r="F94" s="3161"/>
      <c r="G94" s="3161"/>
      <c r="H94" s="3161"/>
      <c r="I94" s="3161"/>
      <c r="J94" s="3161"/>
      <c r="K94" s="3161"/>
      <c r="L94" s="3161"/>
      <c r="M94" s="3161"/>
      <c r="N94" s="3162"/>
      <c r="O94" s="3163" t="s">
        <v>5030</v>
      </c>
      <c r="P94" s="3164"/>
      <c r="Q94" s="3164"/>
      <c r="R94" s="3164"/>
      <c r="S94" s="3164"/>
      <c r="T94" s="3164"/>
      <c r="U94" s="3164"/>
      <c r="V94" s="3164"/>
      <c r="W94" s="3164"/>
      <c r="X94" s="3164"/>
      <c r="Y94" s="3164"/>
      <c r="Z94" s="3164"/>
      <c r="AA94" s="3164"/>
      <c r="AB94" s="3164"/>
      <c r="AC94" s="3164"/>
      <c r="AD94" s="3164"/>
      <c r="AE94" s="3164"/>
      <c r="AF94" s="3164"/>
      <c r="AG94" s="3164"/>
      <c r="AH94" s="3164"/>
      <c r="AI94" s="3164"/>
      <c r="AJ94" s="3164"/>
      <c r="AK94" s="3164"/>
      <c r="AL94" s="3164"/>
      <c r="AM94" s="3164"/>
      <c r="AN94" s="3164"/>
      <c r="AO94" s="3164"/>
      <c r="AP94" s="3164"/>
      <c r="AQ94" s="3164"/>
      <c r="AR94" s="3164"/>
      <c r="AS94" s="3164"/>
      <c r="AT94" s="3164"/>
      <c r="AU94" s="3164"/>
      <c r="AV94" s="3164"/>
      <c r="AW94" s="3164"/>
      <c r="BB94" s="1418"/>
      <c r="BC94" s="1418"/>
      <c r="BD94" s="3167" t="s">
        <v>139</v>
      </c>
      <c r="BE94" s="3167"/>
      <c r="BF94" s="3168" t="s">
        <v>497</v>
      </c>
      <c r="BG94" s="3168"/>
      <c r="BH94" s="3169" t="s">
        <v>139</v>
      </c>
      <c r="BI94" s="3169"/>
      <c r="BJ94" s="1415"/>
      <c r="BK94" s="1416" t="s">
        <v>498</v>
      </c>
      <c r="BL94" s="1416"/>
      <c r="BM94" s="1419"/>
    </row>
    <row r="95" spans="2:65" s="193" customFormat="1" ht="10.5" customHeight="1">
      <c r="B95" s="3160"/>
      <c r="C95" s="3161"/>
      <c r="D95" s="3161"/>
      <c r="E95" s="3161"/>
      <c r="F95" s="3161"/>
      <c r="G95" s="3161"/>
      <c r="H95" s="3161"/>
      <c r="I95" s="3161"/>
      <c r="J95" s="3161"/>
      <c r="K95" s="3161"/>
      <c r="L95" s="3161"/>
      <c r="M95" s="3161"/>
      <c r="N95" s="3162"/>
      <c r="O95" s="3165" t="s">
        <v>4854</v>
      </c>
      <c r="P95" s="3166"/>
      <c r="Q95" s="3166"/>
      <c r="R95" s="3166"/>
      <c r="S95" s="3166"/>
      <c r="T95" s="3166"/>
      <c r="U95" s="3166"/>
      <c r="V95" s="3166"/>
      <c r="W95" s="3166"/>
      <c r="X95" s="3166"/>
      <c r="Y95" s="3166"/>
      <c r="Z95" s="3166"/>
      <c r="AA95" s="3166"/>
      <c r="AB95" s="3166"/>
      <c r="AC95" s="3166"/>
      <c r="AD95" s="3166"/>
      <c r="AE95" s="3166"/>
      <c r="AF95" s="3166"/>
      <c r="AG95" s="3166"/>
      <c r="AH95" s="3166"/>
      <c r="AI95" s="3166"/>
      <c r="AJ95" s="3166"/>
      <c r="AK95" s="3166"/>
      <c r="AL95" s="3166"/>
      <c r="AM95" s="3166"/>
      <c r="AN95" s="3166"/>
      <c r="AO95" s="3166"/>
      <c r="AP95" s="3166"/>
      <c r="AQ95" s="3166"/>
      <c r="AR95" s="3166"/>
      <c r="AS95" s="3166"/>
      <c r="AT95" s="3166"/>
      <c r="AU95" s="3166"/>
      <c r="AV95" s="3166"/>
      <c r="AW95" s="3166"/>
      <c r="AX95" s="3166"/>
      <c r="AY95" s="3166"/>
      <c r="AZ95" s="3166"/>
      <c r="BA95" s="3166"/>
      <c r="BB95" s="3166"/>
      <c r="BC95" s="3166"/>
      <c r="BD95" s="3167" t="s">
        <v>139</v>
      </c>
      <c r="BE95" s="3167"/>
      <c r="BF95" s="3168" t="s">
        <v>497</v>
      </c>
      <c r="BG95" s="3168"/>
      <c r="BH95" s="3169" t="s">
        <v>139</v>
      </c>
      <c r="BI95" s="3169"/>
      <c r="BJ95" s="1415"/>
      <c r="BK95" s="1416" t="s">
        <v>498</v>
      </c>
      <c r="BL95" s="1416"/>
      <c r="BM95" s="1419"/>
    </row>
    <row r="96" spans="2:65" s="193" customFormat="1" ht="10.5" customHeight="1">
      <c r="B96" s="3160"/>
      <c r="C96" s="3161"/>
      <c r="D96" s="3161"/>
      <c r="E96" s="3161"/>
      <c r="F96" s="3161"/>
      <c r="G96" s="3161"/>
      <c r="H96" s="3161"/>
      <c r="I96" s="3161"/>
      <c r="J96" s="3161"/>
      <c r="K96" s="3161"/>
      <c r="L96" s="3161"/>
      <c r="M96" s="3161"/>
      <c r="N96" s="3162"/>
      <c r="O96" s="3165" t="s">
        <v>5032</v>
      </c>
      <c r="P96" s="3166"/>
      <c r="Q96" s="3166"/>
      <c r="R96" s="3166"/>
      <c r="S96" s="3166"/>
      <c r="T96" s="3166"/>
      <c r="U96" s="3166"/>
      <c r="V96" s="3166"/>
      <c r="W96" s="3166"/>
      <c r="X96" s="3166"/>
      <c r="Y96" s="3166"/>
      <c r="Z96" s="3166"/>
      <c r="AA96" s="3166"/>
      <c r="AB96" s="3166"/>
      <c r="AC96" s="3166"/>
      <c r="AD96" s="3166"/>
      <c r="AE96" s="3166"/>
      <c r="AF96" s="3166"/>
      <c r="AG96" s="3166"/>
      <c r="AH96" s="3166"/>
      <c r="AI96" s="3166"/>
      <c r="AJ96" s="3166"/>
      <c r="AK96" s="3166"/>
      <c r="AL96" s="3166"/>
      <c r="AM96" s="3166"/>
      <c r="AN96" s="3166"/>
      <c r="AO96" s="3166"/>
      <c r="AP96" s="3166"/>
      <c r="AQ96" s="3166"/>
      <c r="AR96" s="3166"/>
      <c r="AS96" s="3166"/>
      <c r="AT96" s="3166"/>
      <c r="AU96" s="3166"/>
      <c r="AV96" s="3166"/>
      <c r="AW96" s="3166"/>
      <c r="AX96" s="3166"/>
      <c r="AY96" s="3166"/>
      <c r="AZ96" s="3166"/>
      <c r="BA96" s="3166"/>
      <c r="BB96" s="3166"/>
      <c r="BC96" s="3166"/>
      <c r="BD96" s="3167" t="s">
        <v>139</v>
      </c>
      <c r="BE96" s="3167"/>
      <c r="BF96" s="3168" t="s">
        <v>497</v>
      </c>
      <c r="BG96" s="3168"/>
      <c r="BH96" s="3169" t="s">
        <v>139</v>
      </c>
      <c r="BI96" s="3169"/>
      <c r="BJ96" s="1415"/>
      <c r="BK96" s="1416" t="s">
        <v>498</v>
      </c>
      <c r="BL96" s="1416"/>
      <c r="BM96" s="1419"/>
    </row>
    <row r="97" spans="2:65" s="193" customFormat="1" ht="10.5" customHeight="1">
      <c r="B97" s="3160"/>
      <c r="C97" s="3161"/>
      <c r="D97" s="3161"/>
      <c r="E97" s="3161"/>
      <c r="F97" s="3161"/>
      <c r="G97" s="3161"/>
      <c r="H97" s="3161"/>
      <c r="I97" s="3161"/>
      <c r="J97" s="3161"/>
      <c r="K97" s="3161"/>
      <c r="L97" s="3161"/>
      <c r="M97" s="3161"/>
      <c r="N97" s="3162"/>
      <c r="O97" s="3184" t="s">
        <v>5033</v>
      </c>
      <c r="P97" s="3185"/>
      <c r="Q97" s="3185"/>
      <c r="R97" s="3185"/>
      <c r="S97" s="3185"/>
      <c r="T97" s="3185"/>
      <c r="U97" s="3185"/>
      <c r="V97" s="3185"/>
      <c r="W97" s="3185"/>
      <c r="X97" s="3185"/>
      <c r="Y97" s="3185"/>
      <c r="Z97" s="3185"/>
      <c r="AA97" s="3185"/>
      <c r="AB97" s="3185"/>
      <c r="AC97" s="3185"/>
      <c r="AD97" s="3185"/>
      <c r="AE97" s="3185"/>
      <c r="AF97" s="3185"/>
      <c r="AG97" s="3185"/>
      <c r="AH97" s="3185"/>
      <c r="AI97" s="3185"/>
      <c r="AJ97" s="3185"/>
      <c r="AK97" s="3185"/>
      <c r="AL97" s="3185"/>
      <c r="AM97" s="3185"/>
      <c r="AN97" s="3185"/>
      <c r="AO97" s="3185"/>
      <c r="AP97" s="3185"/>
      <c r="AQ97" s="3185"/>
      <c r="AR97" s="3185"/>
      <c r="AS97" s="3185"/>
      <c r="AT97" s="3185"/>
      <c r="AU97" s="3185"/>
      <c r="AV97" s="3185"/>
      <c r="AW97" s="3185"/>
      <c r="AX97" s="3185"/>
      <c r="AY97" s="3185"/>
      <c r="AZ97" s="3185"/>
      <c r="BA97" s="3185"/>
      <c r="BB97" s="1420"/>
      <c r="BC97" s="1420"/>
      <c r="BD97" s="3186" t="s">
        <v>139</v>
      </c>
      <c r="BE97" s="3186"/>
      <c r="BF97" s="3187" t="s">
        <v>497</v>
      </c>
      <c r="BG97" s="3187"/>
      <c r="BH97" s="3188" t="s">
        <v>139</v>
      </c>
      <c r="BI97" s="3188"/>
      <c r="BJ97" s="1421"/>
      <c r="BK97" s="1422" t="s">
        <v>498</v>
      </c>
      <c r="BL97" s="1422"/>
      <c r="BM97" s="1423"/>
    </row>
    <row r="98" spans="2:65" ht="51.75" customHeight="1">
      <c r="B98" s="3189" t="s">
        <v>2575</v>
      </c>
      <c r="C98" s="3189"/>
      <c r="D98" s="3190" t="s">
        <v>3768</v>
      </c>
      <c r="E98" s="3190"/>
      <c r="F98" s="3190"/>
      <c r="G98" s="3190"/>
      <c r="H98" s="3190"/>
      <c r="I98" s="3190"/>
      <c r="J98" s="3190"/>
      <c r="K98" s="3190"/>
      <c r="L98" s="3190"/>
      <c r="M98" s="3190"/>
      <c r="N98" s="3190"/>
      <c r="O98" s="3190"/>
      <c r="P98" s="3190"/>
      <c r="Q98" s="3190"/>
      <c r="R98" s="3190"/>
      <c r="S98" s="3190"/>
      <c r="T98" s="3190"/>
      <c r="U98" s="3190"/>
      <c r="V98" s="3190"/>
      <c r="W98" s="3190"/>
      <c r="X98" s="3190"/>
      <c r="Y98" s="3190"/>
      <c r="Z98" s="3190"/>
      <c r="AA98" s="3190"/>
      <c r="AB98" s="3190"/>
      <c r="AC98" s="3190"/>
      <c r="AD98" s="3190"/>
      <c r="AE98" s="3190"/>
      <c r="AF98" s="3190"/>
      <c r="AG98" s="3190"/>
      <c r="AH98" s="3190"/>
      <c r="AI98" s="3190"/>
      <c r="AJ98" s="3190"/>
      <c r="AK98" s="3190"/>
      <c r="AL98" s="3190"/>
      <c r="AM98" s="3190"/>
      <c r="AN98" s="3190"/>
      <c r="AO98" s="3190"/>
      <c r="AP98" s="3190"/>
      <c r="AQ98" s="3190"/>
      <c r="AR98" s="3190"/>
      <c r="AS98" s="3190"/>
      <c r="AT98" s="3190"/>
      <c r="AU98" s="3190"/>
      <c r="AV98" s="3190"/>
      <c r="AW98" s="3190"/>
      <c r="AX98" s="3190"/>
      <c r="AY98" s="3190"/>
      <c r="AZ98" s="3190"/>
      <c r="BA98" s="3190"/>
      <c r="BB98" s="3190"/>
      <c r="BC98" s="3190"/>
      <c r="BD98" s="3190"/>
      <c r="BE98" s="3190"/>
      <c r="BF98" s="3190"/>
      <c r="BG98" s="3190"/>
      <c r="BH98" s="3190"/>
      <c r="BI98" s="3190"/>
      <c r="BJ98" s="3190"/>
      <c r="BK98" s="3190"/>
      <c r="BL98" s="3190"/>
      <c r="BM98" s="3190"/>
    </row>
    <row r="99" spans="2:65" ht="29.25" customHeight="1">
      <c r="B99" s="3191" t="s">
        <v>2576</v>
      </c>
      <c r="C99" s="3191"/>
      <c r="D99" s="3192" t="s">
        <v>3769</v>
      </c>
      <c r="E99" s="3192"/>
      <c r="F99" s="3192"/>
      <c r="G99" s="3192"/>
      <c r="H99" s="3192"/>
      <c r="I99" s="3192"/>
      <c r="J99" s="3192"/>
      <c r="K99" s="3192"/>
      <c r="L99" s="3192"/>
      <c r="M99" s="3192"/>
      <c r="N99" s="3192"/>
      <c r="O99" s="3192"/>
      <c r="P99" s="3192"/>
      <c r="Q99" s="3192"/>
      <c r="R99" s="3192"/>
      <c r="S99" s="3192"/>
      <c r="T99" s="3192"/>
      <c r="U99" s="3192"/>
      <c r="V99" s="3192"/>
      <c r="W99" s="3192"/>
      <c r="X99" s="3192"/>
      <c r="Y99" s="3192"/>
      <c r="Z99" s="3192"/>
      <c r="AA99" s="3192"/>
      <c r="AB99" s="3192"/>
      <c r="AC99" s="3192"/>
      <c r="AD99" s="3192"/>
      <c r="AE99" s="3192"/>
      <c r="AF99" s="3192"/>
      <c r="AG99" s="3192"/>
      <c r="AH99" s="3192"/>
      <c r="AI99" s="3192"/>
      <c r="AJ99" s="3192"/>
      <c r="AK99" s="3192"/>
      <c r="AL99" s="3192"/>
      <c r="AM99" s="3192"/>
      <c r="AN99" s="3192"/>
      <c r="AO99" s="3192"/>
      <c r="AP99" s="3192"/>
      <c r="AQ99" s="3192"/>
      <c r="AR99" s="3192"/>
      <c r="AS99" s="3192"/>
      <c r="AT99" s="3192"/>
      <c r="AU99" s="3192"/>
      <c r="AV99" s="3192"/>
      <c r="AW99" s="3192"/>
      <c r="AX99" s="3192"/>
      <c r="AY99" s="3192"/>
      <c r="AZ99" s="3192"/>
      <c r="BA99" s="3192"/>
      <c r="BB99" s="3192"/>
      <c r="BC99" s="3192"/>
      <c r="BD99" s="3192"/>
      <c r="BE99" s="3192"/>
      <c r="BF99" s="3192"/>
      <c r="BG99" s="3192"/>
      <c r="BH99" s="3192"/>
      <c r="BI99" s="3192"/>
      <c r="BJ99" s="3192"/>
      <c r="BK99" s="3192"/>
      <c r="BL99" s="3192"/>
      <c r="BM99" s="3192"/>
    </row>
    <row r="100" spans="2:65" ht="12.75" customHeight="1">
      <c r="BB100" s="3183" t="s">
        <v>5961</v>
      </c>
      <c r="BC100" s="3183"/>
      <c r="BD100" s="3183"/>
      <c r="BE100" s="3183"/>
      <c r="BF100" s="3183"/>
      <c r="BG100" s="3183"/>
      <c r="BH100" s="3183"/>
      <c r="BI100" s="3183"/>
      <c r="BJ100" s="3183"/>
      <c r="BK100" s="3183"/>
      <c r="BL100" s="3183"/>
      <c r="BM100" s="3183"/>
    </row>
    <row r="101" spans="2:65" ht="8.85" customHeight="1">
      <c r="BI101" s="802" t="s">
        <v>3770</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6"/>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193" t="s">
        <v>3752</v>
      </c>
      <c r="C1" s="3193"/>
      <c r="D1" s="3193"/>
      <c r="E1" s="3193"/>
      <c r="F1" s="3193"/>
      <c r="G1" s="3193"/>
      <c r="H1" s="3193"/>
      <c r="I1" s="3193"/>
      <c r="J1" s="3193"/>
      <c r="K1" s="3193"/>
      <c r="L1" s="3193"/>
      <c r="M1" s="3193"/>
      <c r="N1" s="3193"/>
      <c r="O1" s="3193"/>
    </row>
    <row r="2" spans="2:84" ht="12.75" customHeight="1">
      <c r="Q2" s="1425"/>
      <c r="R2" s="3194" t="s">
        <v>3753</v>
      </c>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195"/>
      <c r="AZ2" s="3195"/>
      <c r="BA2" s="3195"/>
      <c r="BB2" s="3195"/>
      <c r="BC2" s="3195"/>
      <c r="BD2" s="3195"/>
      <c r="BE2" s="3195"/>
    </row>
    <row r="3" spans="2:84" ht="8.85" customHeight="1">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195"/>
      <c r="AZ3" s="3195"/>
      <c r="BA3" s="3195"/>
      <c r="BB3" s="3195"/>
      <c r="BC3" s="3195"/>
      <c r="BD3" s="3195"/>
      <c r="BE3" s="3195"/>
    </row>
    <row r="4" spans="2:84" ht="14.25">
      <c r="R4" s="3196" t="s">
        <v>2526</v>
      </c>
      <c r="S4" s="3197"/>
      <c r="T4" s="3197"/>
      <c r="U4" s="3197"/>
      <c r="V4" s="3197"/>
      <c r="W4" s="3197"/>
      <c r="X4" s="3197"/>
      <c r="Y4" s="3197"/>
      <c r="Z4" s="3197"/>
      <c r="AA4" s="3197"/>
      <c r="AB4" s="3197"/>
      <c r="AC4" s="3197"/>
      <c r="AD4" s="3197"/>
      <c r="AE4" s="3197"/>
      <c r="AF4" s="3197"/>
      <c r="AG4" s="3197"/>
      <c r="AH4" s="3197"/>
      <c r="AI4" s="3197"/>
      <c r="AJ4" s="3197"/>
      <c r="AK4" s="3197"/>
      <c r="AL4" s="3197"/>
      <c r="AM4" s="3197"/>
      <c r="AN4" s="3197"/>
      <c r="AO4" s="3197"/>
      <c r="AP4" s="3197"/>
      <c r="AQ4" s="3197"/>
      <c r="AR4" s="3197"/>
      <c r="AS4" s="3197"/>
      <c r="AT4" s="3197"/>
      <c r="AU4" s="3197"/>
      <c r="AV4" s="3197"/>
      <c r="AW4" s="3197"/>
      <c r="AX4" s="3197"/>
      <c r="AY4" s="3197"/>
      <c r="AZ4" s="3197"/>
      <c r="BA4" s="3197"/>
      <c r="BB4" s="3197"/>
      <c r="BC4" s="3197"/>
      <c r="BD4" s="3197"/>
      <c r="BE4" s="3197"/>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198" t="s">
        <v>3771</v>
      </c>
      <c r="S6" s="3199"/>
      <c r="T6" s="3199"/>
      <c r="U6" s="3199"/>
      <c r="V6" s="3199"/>
      <c r="W6" s="3199"/>
      <c r="X6" s="3199"/>
      <c r="Y6" s="3199"/>
      <c r="Z6" s="3199"/>
      <c r="AA6" s="3199"/>
      <c r="AB6" s="3199"/>
      <c r="AC6" s="3199"/>
      <c r="AD6" s="3199"/>
      <c r="AE6" s="3199"/>
      <c r="AF6" s="3199"/>
      <c r="AG6" s="3199"/>
      <c r="AH6" s="3199"/>
      <c r="AI6" s="3199"/>
      <c r="AJ6" s="3199"/>
      <c r="AK6" s="3199"/>
      <c r="AL6" s="3199"/>
      <c r="AM6" s="3199"/>
      <c r="AN6" s="3199"/>
      <c r="AO6" s="3199"/>
      <c r="AP6" s="3199"/>
      <c r="AQ6" s="3199"/>
      <c r="AR6" s="3199"/>
      <c r="AS6" s="3199"/>
      <c r="AT6" s="3199"/>
      <c r="AU6" s="3199"/>
      <c r="AV6" s="3199"/>
      <c r="AW6" s="3199"/>
      <c r="AX6" s="3199"/>
      <c r="AY6" s="3199"/>
      <c r="AZ6" s="3199"/>
      <c r="BA6" s="3199"/>
      <c r="BB6" s="3199"/>
      <c r="BC6" s="3199"/>
      <c r="BD6" s="3199"/>
      <c r="BE6" s="3199"/>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200" t="s">
        <v>3772</v>
      </c>
      <c r="C7" s="3200"/>
      <c r="D7" s="3200"/>
      <c r="E7" s="3200"/>
      <c r="F7" s="3200"/>
      <c r="G7" s="3200"/>
      <c r="H7" s="3200"/>
      <c r="I7" s="3200"/>
      <c r="J7" s="3200"/>
      <c r="K7" s="3200"/>
      <c r="L7" s="3200"/>
      <c r="M7" s="3200"/>
      <c r="N7" s="3200"/>
      <c r="O7" s="3200"/>
      <c r="P7" s="3200"/>
      <c r="Q7" s="3200"/>
      <c r="R7" s="3200"/>
      <c r="S7" s="3200"/>
      <c r="T7" s="3200"/>
      <c r="U7" s="3200"/>
      <c r="V7" s="3200"/>
      <c r="AN7" s="3201"/>
      <c r="AO7" s="3201"/>
      <c r="AP7" s="3201"/>
      <c r="AQ7" s="3201"/>
      <c r="AR7" s="3201"/>
      <c r="AS7" s="3201"/>
      <c r="AT7" s="3201"/>
      <c r="AU7" s="3201"/>
      <c r="AV7" s="3201"/>
      <c r="AW7" s="3201"/>
      <c r="AX7" s="3201"/>
      <c r="AY7" s="3201"/>
      <c r="AZ7" s="3201"/>
      <c r="BA7" s="3201"/>
      <c r="BB7" s="3201"/>
      <c r="BC7" s="3201"/>
      <c r="BD7" s="3201"/>
      <c r="BE7" s="3201"/>
      <c r="BF7" s="3201"/>
      <c r="BG7" s="3201"/>
      <c r="BH7" s="3201"/>
      <c r="BI7" s="3201"/>
      <c r="BJ7" s="3201"/>
      <c r="BK7" s="3201"/>
      <c r="BL7" s="3201"/>
      <c r="BM7" s="3201"/>
      <c r="BN7" s="3201"/>
      <c r="BO7" s="3201"/>
      <c r="BP7" s="3201"/>
      <c r="BQ7" s="3201"/>
      <c r="BR7" s="3201"/>
      <c r="BS7" s="3201"/>
      <c r="BT7" s="3201"/>
      <c r="BU7" s="3201"/>
    </row>
    <row r="8" spans="2:84" ht="7.5" customHeight="1" thickBot="1">
      <c r="B8" s="3200"/>
      <c r="C8" s="3200"/>
      <c r="D8" s="3200"/>
      <c r="E8" s="3200"/>
      <c r="F8" s="3200"/>
      <c r="G8" s="3200"/>
      <c r="H8" s="3200"/>
      <c r="I8" s="3200"/>
      <c r="J8" s="3200"/>
      <c r="K8" s="3200"/>
      <c r="L8" s="3200"/>
      <c r="M8" s="3200"/>
      <c r="N8" s="3200"/>
      <c r="O8" s="3200"/>
      <c r="P8" s="3200"/>
      <c r="Q8" s="3200"/>
      <c r="R8" s="3200"/>
      <c r="S8" s="3200"/>
      <c r="T8" s="3200"/>
      <c r="U8" s="3200"/>
      <c r="V8" s="3200"/>
    </row>
    <row r="9" spans="2:84" ht="3" customHeight="1">
      <c r="B9" s="3221" t="s">
        <v>3773</v>
      </c>
      <c r="C9" s="3222"/>
      <c r="D9" s="3222"/>
      <c r="E9" s="3222"/>
      <c r="F9" s="3222"/>
      <c r="G9" s="3222"/>
      <c r="H9" s="3222"/>
      <c r="I9" s="3222"/>
      <c r="J9" s="3222"/>
      <c r="K9" s="3222"/>
      <c r="L9" s="3222"/>
      <c r="M9" s="3222"/>
      <c r="N9" s="3222"/>
      <c r="O9" s="3222"/>
      <c r="P9" s="3222"/>
      <c r="Q9" s="3223"/>
      <c r="R9" s="1430"/>
      <c r="S9" s="1431"/>
      <c r="T9" s="1431"/>
      <c r="U9" s="1431"/>
      <c r="V9" s="1431"/>
      <c r="W9" s="1431"/>
      <c r="X9" s="1431"/>
      <c r="Y9" s="1431"/>
      <c r="Z9" s="1431"/>
      <c r="AA9" s="1431"/>
      <c r="AB9" s="1431"/>
      <c r="AC9" s="1431"/>
      <c r="AD9" s="1431"/>
      <c r="AE9" s="1431"/>
      <c r="AF9" s="1431"/>
      <c r="AG9" s="1431"/>
      <c r="AH9" s="1431"/>
      <c r="AI9" s="1431"/>
      <c r="AJ9" s="1431"/>
      <c r="AK9" s="1431"/>
      <c r="AL9" s="3224"/>
      <c r="AM9" s="3224"/>
      <c r="AN9" s="3224"/>
      <c r="AO9" s="3224"/>
      <c r="AP9" s="3224"/>
      <c r="AQ9" s="3224"/>
      <c r="AR9" s="3224"/>
      <c r="AS9" s="3224"/>
      <c r="AT9" s="3226" t="s">
        <v>738</v>
      </c>
      <c r="AU9" s="3227"/>
      <c r="AV9" s="3227"/>
      <c r="AW9" s="3227"/>
      <c r="AX9" s="3227"/>
      <c r="AY9" s="3227"/>
      <c r="AZ9" s="3227"/>
      <c r="BA9" s="3227"/>
      <c r="BB9" s="3227"/>
      <c r="BC9" s="3228"/>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207"/>
      <c r="C10" s="3208"/>
      <c r="D10" s="3208"/>
      <c r="E10" s="3208"/>
      <c r="F10" s="3208"/>
      <c r="G10" s="3208"/>
      <c r="H10" s="3208"/>
      <c r="I10" s="3208"/>
      <c r="J10" s="3208"/>
      <c r="K10" s="3208"/>
      <c r="L10" s="3208"/>
      <c r="M10" s="3208"/>
      <c r="N10" s="3208"/>
      <c r="O10" s="3208"/>
      <c r="P10" s="3208"/>
      <c r="Q10" s="3209"/>
      <c r="R10" s="1435"/>
      <c r="S10" s="1436"/>
      <c r="T10" s="1437"/>
      <c r="X10" s="3235" t="str">
        <f>cst_wskakunin_NOBE_MENSEKI_JYUTAKU_SHINSEI</f>
        <v/>
      </c>
      <c r="Y10" s="3236"/>
      <c r="Z10" s="3236"/>
      <c r="AA10" s="3236"/>
      <c r="AB10" s="3236"/>
      <c r="AC10" s="3236"/>
      <c r="AD10" s="3236"/>
      <c r="AE10" s="3236"/>
      <c r="AF10" s="3236"/>
      <c r="AG10" s="3236"/>
      <c r="AH10" s="3236"/>
      <c r="AI10" s="3237"/>
      <c r="AJ10" s="3202" t="s">
        <v>114</v>
      </c>
      <c r="AK10" s="3203"/>
      <c r="AL10" s="3203"/>
      <c r="AM10" s="3203"/>
      <c r="AN10" s="3203"/>
      <c r="AO10" s="3203"/>
      <c r="AP10" s="3203"/>
      <c r="AQ10" s="3203"/>
      <c r="AR10" s="3203"/>
      <c r="AS10" s="3203"/>
      <c r="AT10" s="3229"/>
      <c r="AU10" s="3230"/>
      <c r="AV10" s="3230"/>
      <c r="AW10" s="3230"/>
      <c r="AX10" s="3230"/>
      <c r="AY10" s="3230"/>
      <c r="AZ10" s="3230"/>
      <c r="BA10" s="3230"/>
      <c r="BB10" s="3230"/>
      <c r="BC10" s="3231"/>
      <c r="BG10" s="3235" t="str">
        <f>cst_wskakunin_SHIKITI_MENSEKI_1_TOTAL</f>
        <v/>
      </c>
      <c r="BH10" s="3236"/>
      <c r="BI10" s="3236"/>
      <c r="BJ10" s="3236"/>
      <c r="BK10" s="3236"/>
      <c r="BL10" s="3236"/>
      <c r="BM10" s="3236"/>
      <c r="BN10" s="3236"/>
      <c r="BO10" s="3236"/>
      <c r="BP10" s="3236"/>
      <c r="BQ10" s="3236"/>
      <c r="BR10" s="3236"/>
      <c r="BS10" s="3236"/>
      <c r="BT10" s="3237"/>
      <c r="BU10" s="3202" t="s">
        <v>114</v>
      </c>
      <c r="BV10" s="3203"/>
      <c r="BW10" s="1438"/>
      <c r="BX10" s="1439"/>
    </row>
    <row r="11" spans="2:84" ht="12" customHeight="1">
      <c r="B11" s="3207"/>
      <c r="C11" s="3208"/>
      <c r="D11" s="3208"/>
      <c r="E11" s="3208"/>
      <c r="F11" s="3208"/>
      <c r="G11" s="3208"/>
      <c r="H11" s="3208"/>
      <c r="I11" s="3208"/>
      <c r="J11" s="3208"/>
      <c r="K11" s="3208"/>
      <c r="L11" s="3208"/>
      <c r="M11" s="3208"/>
      <c r="N11" s="3208"/>
      <c r="O11" s="3208"/>
      <c r="P11" s="3208"/>
      <c r="Q11" s="3209"/>
      <c r="R11" s="1435"/>
      <c r="S11" s="1436"/>
      <c r="T11" s="1437"/>
      <c r="X11" s="3238"/>
      <c r="Y11" s="3239"/>
      <c r="Z11" s="3239"/>
      <c r="AA11" s="3239"/>
      <c r="AB11" s="3239"/>
      <c r="AC11" s="3239"/>
      <c r="AD11" s="3239"/>
      <c r="AE11" s="3239"/>
      <c r="AF11" s="3239"/>
      <c r="AG11" s="3239"/>
      <c r="AH11" s="3239"/>
      <c r="AI11" s="3240"/>
      <c r="AJ11" s="3202"/>
      <c r="AK11" s="3203"/>
      <c r="AL11" s="3203"/>
      <c r="AM11" s="3203"/>
      <c r="AN11" s="3203"/>
      <c r="AO11" s="3203"/>
      <c r="AP11" s="3203"/>
      <c r="AQ11" s="3203"/>
      <c r="AR11" s="3203"/>
      <c r="AS11" s="3203"/>
      <c r="AT11" s="3229"/>
      <c r="AU11" s="3230"/>
      <c r="AV11" s="3230"/>
      <c r="AW11" s="3230"/>
      <c r="AX11" s="3230"/>
      <c r="AY11" s="3230"/>
      <c r="AZ11" s="3230"/>
      <c r="BA11" s="3230"/>
      <c r="BB11" s="3230"/>
      <c r="BC11" s="3231"/>
      <c r="BG11" s="3238"/>
      <c r="BH11" s="3239"/>
      <c r="BI11" s="3239"/>
      <c r="BJ11" s="3239"/>
      <c r="BK11" s="3239"/>
      <c r="BL11" s="3239"/>
      <c r="BM11" s="3239"/>
      <c r="BN11" s="3239"/>
      <c r="BO11" s="3239"/>
      <c r="BP11" s="3239"/>
      <c r="BQ11" s="3239"/>
      <c r="BR11" s="3239"/>
      <c r="BS11" s="3239"/>
      <c r="BT11" s="3240"/>
      <c r="BU11" s="3202"/>
      <c r="BV11" s="3203"/>
      <c r="BW11" s="1438"/>
      <c r="BX11" s="1439"/>
    </row>
    <row r="12" spans="2:84" ht="3" customHeight="1">
      <c r="B12" s="3210"/>
      <c r="C12" s="3211"/>
      <c r="D12" s="3211"/>
      <c r="E12" s="3211"/>
      <c r="F12" s="3211"/>
      <c r="G12" s="3211"/>
      <c r="H12" s="3211"/>
      <c r="I12" s="3211"/>
      <c r="J12" s="3211"/>
      <c r="K12" s="3211"/>
      <c r="L12" s="3211"/>
      <c r="M12" s="3211"/>
      <c r="N12" s="3211"/>
      <c r="O12" s="3211"/>
      <c r="P12" s="3211"/>
      <c r="Q12" s="3212"/>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225"/>
      <c r="AM12" s="3225"/>
      <c r="AN12" s="3225"/>
      <c r="AO12" s="3225"/>
      <c r="AP12" s="3225"/>
      <c r="AQ12" s="3225"/>
      <c r="AR12" s="3225"/>
      <c r="AS12" s="3225"/>
      <c r="AT12" s="3232"/>
      <c r="AU12" s="3233"/>
      <c r="AV12" s="3233"/>
      <c r="AW12" s="3233"/>
      <c r="AX12" s="3233"/>
      <c r="AY12" s="3233"/>
      <c r="AZ12" s="3233"/>
      <c r="BA12" s="3233"/>
      <c r="BB12" s="3233"/>
      <c r="BC12" s="3234"/>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204" t="s">
        <v>3774</v>
      </c>
      <c r="C13" s="3205"/>
      <c r="D13" s="3205"/>
      <c r="E13" s="3205"/>
      <c r="F13" s="3206"/>
      <c r="G13" s="3213" t="s">
        <v>3775</v>
      </c>
      <c r="H13" s="3214"/>
      <c r="I13" s="3214"/>
      <c r="J13" s="3214"/>
      <c r="K13" s="3214"/>
      <c r="L13" s="3214"/>
      <c r="M13" s="3214"/>
      <c r="N13" s="3214"/>
      <c r="O13" s="3214"/>
      <c r="P13" s="3214"/>
      <c r="Q13" s="3215"/>
      <c r="R13" s="3218" t="s">
        <v>139</v>
      </c>
      <c r="S13" s="3219"/>
      <c r="T13" s="3220" t="s">
        <v>4855</v>
      </c>
      <c r="U13" s="3220"/>
      <c r="V13" s="3220"/>
      <c r="W13" s="3220"/>
      <c r="X13" s="3220"/>
      <c r="Y13" s="3220"/>
      <c r="Z13" s="3220"/>
      <c r="AA13" s="3220"/>
      <c r="AB13" s="3220"/>
      <c r="AC13" s="3220"/>
      <c r="AD13" s="3220"/>
      <c r="AE13" s="3220"/>
      <c r="AF13" s="3220"/>
      <c r="AG13" s="3220"/>
      <c r="AH13" s="3220"/>
      <c r="AI13" s="3219" t="s">
        <v>139</v>
      </c>
      <c r="AJ13" s="3219"/>
      <c r="AK13" s="3220" t="s">
        <v>2527</v>
      </c>
      <c r="AL13" s="3220"/>
      <c r="AM13" s="3220"/>
      <c r="AN13" s="3220"/>
      <c r="AO13" s="3220"/>
      <c r="AP13" s="3220"/>
      <c r="AQ13" s="3220"/>
      <c r="AR13" s="3219" t="s">
        <v>139</v>
      </c>
      <c r="AS13" s="3219"/>
      <c r="AT13" s="3220" t="s">
        <v>2534</v>
      </c>
      <c r="AU13" s="3220"/>
      <c r="AV13" s="3220"/>
      <c r="AW13" s="3220"/>
      <c r="AX13" s="3220"/>
      <c r="AY13" s="3220"/>
      <c r="AZ13" s="3220"/>
      <c r="BA13" s="3220"/>
      <c r="BB13" s="3219" t="s">
        <v>139</v>
      </c>
      <c r="BC13" s="3219"/>
      <c r="BD13" s="3220" t="s">
        <v>3776</v>
      </c>
      <c r="BE13" s="3220"/>
      <c r="BF13" s="3220"/>
      <c r="BG13" s="3220"/>
      <c r="BH13" s="3220"/>
      <c r="BI13" s="3220"/>
      <c r="BJ13" s="3220"/>
      <c r="BK13" s="3220"/>
      <c r="BL13" s="3220"/>
      <c r="BM13" s="3219" t="s">
        <v>139</v>
      </c>
      <c r="BN13" s="3219"/>
      <c r="BO13" s="3220" t="s">
        <v>4856</v>
      </c>
      <c r="BP13" s="3220"/>
      <c r="BQ13" s="3220"/>
      <c r="BR13" s="3220"/>
      <c r="BS13" s="3220"/>
      <c r="BT13" s="3220"/>
      <c r="BU13" s="3220"/>
      <c r="BV13" s="3220"/>
      <c r="BW13" s="3242" t="s">
        <v>10</v>
      </c>
      <c r="BX13" s="3243"/>
    </row>
    <row r="14" spans="2:84" ht="15" customHeight="1">
      <c r="B14" s="3207"/>
      <c r="C14" s="3208"/>
      <c r="D14" s="3208"/>
      <c r="E14" s="3208"/>
      <c r="F14" s="3209"/>
      <c r="G14" s="3216"/>
      <c r="H14" s="3217"/>
      <c r="I14" s="3217"/>
      <c r="J14" s="3217"/>
      <c r="K14" s="3217"/>
      <c r="L14" s="3217"/>
      <c r="M14" s="3217"/>
      <c r="N14" s="3217"/>
      <c r="O14" s="3217"/>
      <c r="P14" s="3217"/>
      <c r="Q14" s="3217"/>
      <c r="R14" s="3244" t="s">
        <v>139</v>
      </c>
      <c r="S14" s="3245"/>
      <c r="T14" s="3246" t="s">
        <v>2528</v>
      </c>
      <c r="U14" s="3246"/>
      <c r="V14" s="3246"/>
      <c r="W14" s="3246"/>
      <c r="X14" s="3246"/>
      <c r="Y14" s="3246"/>
      <c r="Z14" s="1445"/>
      <c r="AB14" s="1446"/>
      <c r="AC14" s="1446"/>
      <c r="AD14" s="1446"/>
      <c r="AE14" s="1446"/>
      <c r="AF14" s="1446"/>
      <c r="AG14" s="1446"/>
      <c r="AH14" s="1446"/>
      <c r="AI14" s="1446"/>
      <c r="AJ14" s="1446"/>
      <c r="AK14" s="3247" t="s">
        <v>4518</v>
      </c>
      <c r="AL14" s="3247"/>
      <c r="AM14" s="3247"/>
      <c r="AN14" s="3247"/>
      <c r="AO14" s="3247"/>
      <c r="AP14" s="3247"/>
      <c r="AQ14" s="3247"/>
      <c r="AR14" s="3247"/>
      <c r="AS14" s="3247"/>
      <c r="AT14" s="3247"/>
      <c r="AU14" s="3247"/>
      <c r="AV14" s="3247"/>
      <c r="AW14" s="3247"/>
      <c r="AX14" s="3247"/>
      <c r="AY14" s="3247"/>
      <c r="AZ14" s="3247"/>
      <c r="BA14" s="3247"/>
      <c r="BB14" s="3247"/>
      <c r="BC14" s="3247"/>
      <c r="BD14" s="3247"/>
      <c r="BE14" s="3247"/>
      <c r="BF14" s="3247"/>
      <c r="BG14" s="3247"/>
      <c r="BH14" s="3247"/>
      <c r="BI14" s="3247"/>
      <c r="BJ14" s="3247"/>
      <c r="BK14" s="3247"/>
      <c r="BL14" s="3247"/>
      <c r="BM14" s="3247"/>
      <c r="BN14" s="3247"/>
      <c r="BO14" s="3248"/>
      <c r="BP14" s="3248"/>
      <c r="BQ14" s="3248"/>
      <c r="BR14" s="3248"/>
      <c r="BS14" s="3248"/>
      <c r="BT14" s="3248"/>
      <c r="BU14" s="3248"/>
      <c r="BV14" s="3248"/>
      <c r="BW14" s="3249" t="s">
        <v>10</v>
      </c>
      <c r="BX14" s="3250"/>
    </row>
    <row r="15" spans="2:84" ht="15" customHeight="1">
      <c r="B15" s="3207"/>
      <c r="C15" s="3208"/>
      <c r="D15" s="3208"/>
      <c r="E15" s="3208"/>
      <c r="F15" s="3209"/>
      <c r="G15" s="3213" t="s">
        <v>3777</v>
      </c>
      <c r="H15" s="3214"/>
      <c r="I15" s="3214"/>
      <c r="J15" s="3214"/>
      <c r="K15" s="3214"/>
      <c r="L15" s="3214"/>
      <c r="M15" s="3214"/>
      <c r="N15" s="3214"/>
      <c r="O15" s="3214"/>
      <c r="P15" s="3214"/>
      <c r="Q15" s="3214"/>
      <c r="R15" s="3258" t="s">
        <v>139</v>
      </c>
      <c r="S15" s="3259"/>
      <c r="T15" s="3253" t="s">
        <v>2577</v>
      </c>
      <c r="U15" s="3253"/>
      <c r="V15" s="3253"/>
      <c r="W15" s="3253"/>
      <c r="X15" s="3253"/>
      <c r="Y15" s="3253"/>
      <c r="Z15" s="3253"/>
      <c r="AA15" s="3253"/>
      <c r="AB15" s="3253"/>
      <c r="AC15" s="3253"/>
      <c r="AD15" s="3253"/>
      <c r="AE15" s="3260" t="s">
        <v>139</v>
      </c>
      <c r="AF15" s="3260"/>
      <c r="AG15" s="3253" t="s">
        <v>2529</v>
      </c>
      <c r="AH15" s="3253"/>
      <c r="AI15" s="3253"/>
      <c r="AJ15" s="3253"/>
      <c r="AK15" s="3253"/>
      <c r="AL15" s="3253"/>
      <c r="AM15" s="3253"/>
      <c r="AN15" s="3253"/>
      <c r="AO15" s="3253"/>
      <c r="AP15" s="3253"/>
      <c r="AQ15" s="3253"/>
      <c r="AR15" s="3253"/>
      <c r="AS15" s="3261"/>
      <c r="AT15" s="3213" t="s">
        <v>3778</v>
      </c>
      <c r="AU15" s="3214"/>
      <c r="AV15" s="3214"/>
      <c r="AW15" s="3214"/>
      <c r="AX15" s="3214"/>
      <c r="AY15" s="3214"/>
      <c r="AZ15" s="3214"/>
      <c r="BA15" s="3214"/>
      <c r="BB15" s="3214"/>
      <c r="BC15" s="3215"/>
      <c r="BD15" s="3251" t="s">
        <v>139</v>
      </c>
      <c r="BE15" s="3251"/>
      <c r="BF15" s="3253" t="s">
        <v>2578</v>
      </c>
      <c r="BG15" s="3253"/>
      <c r="BH15" s="3253"/>
      <c r="BI15" s="3253"/>
      <c r="BJ15" s="3253"/>
      <c r="BK15" s="3253"/>
      <c r="BL15" s="3253"/>
      <c r="BM15" s="3253"/>
      <c r="BN15" s="3251" t="s">
        <v>139</v>
      </c>
      <c r="BO15" s="3251"/>
      <c r="BP15" s="3253" t="s">
        <v>2530</v>
      </c>
      <c r="BQ15" s="3253"/>
      <c r="BR15" s="3253"/>
      <c r="BS15" s="3253"/>
      <c r="BT15" s="3253"/>
      <c r="BU15" s="3253"/>
      <c r="BV15" s="3253"/>
      <c r="BW15" s="3253"/>
      <c r="BX15" s="3254"/>
    </row>
    <row r="16" spans="2:84" ht="15" customHeight="1">
      <c r="B16" s="3207"/>
      <c r="C16" s="3208"/>
      <c r="D16" s="3208"/>
      <c r="E16" s="3208"/>
      <c r="F16" s="3209"/>
      <c r="G16" s="3216"/>
      <c r="H16" s="3217"/>
      <c r="I16" s="3217"/>
      <c r="J16" s="3217"/>
      <c r="K16" s="3217"/>
      <c r="L16" s="3217"/>
      <c r="M16" s="3217"/>
      <c r="N16" s="3217"/>
      <c r="O16" s="3217"/>
      <c r="P16" s="3217"/>
      <c r="Q16" s="3241"/>
      <c r="R16" s="3256" t="s">
        <v>139</v>
      </c>
      <c r="S16" s="3257"/>
      <c r="T16" s="3246" t="s">
        <v>2579</v>
      </c>
      <c r="U16" s="3246"/>
      <c r="V16" s="3246"/>
      <c r="W16" s="3246"/>
      <c r="X16" s="3246"/>
      <c r="Y16" s="3246"/>
      <c r="Z16" s="3246"/>
      <c r="AA16" s="3246"/>
      <c r="AB16" s="3246"/>
      <c r="AC16" s="3246"/>
      <c r="AD16" s="3246"/>
      <c r="AE16" s="1447"/>
      <c r="AF16" s="1447"/>
      <c r="AG16" s="1447"/>
      <c r="AH16" s="1447"/>
      <c r="AI16" s="1447"/>
      <c r="AJ16" s="1447"/>
      <c r="AK16" s="1447"/>
      <c r="AL16" s="1447"/>
      <c r="AM16" s="1447"/>
      <c r="AN16" s="1447"/>
      <c r="AO16" s="1447"/>
      <c r="AP16" s="1447"/>
      <c r="AQ16" s="1447"/>
      <c r="AR16" s="1447"/>
      <c r="AS16" s="1448"/>
      <c r="AT16" s="3216"/>
      <c r="AU16" s="3217"/>
      <c r="AV16" s="3217"/>
      <c r="AW16" s="3217"/>
      <c r="AX16" s="3217"/>
      <c r="AY16" s="3217"/>
      <c r="AZ16" s="3217"/>
      <c r="BA16" s="3217"/>
      <c r="BB16" s="3217"/>
      <c r="BC16" s="3241"/>
      <c r="BD16" s="3252"/>
      <c r="BE16" s="3252"/>
      <c r="BF16" s="3246"/>
      <c r="BG16" s="3246"/>
      <c r="BH16" s="3246"/>
      <c r="BI16" s="3246"/>
      <c r="BJ16" s="3246"/>
      <c r="BK16" s="3246"/>
      <c r="BL16" s="3246"/>
      <c r="BM16" s="3246"/>
      <c r="BN16" s="3252"/>
      <c r="BO16" s="3252"/>
      <c r="BP16" s="3246"/>
      <c r="BQ16" s="3246"/>
      <c r="BR16" s="3246"/>
      <c r="BS16" s="3246"/>
      <c r="BT16" s="3246"/>
      <c r="BU16" s="3246"/>
      <c r="BV16" s="3246"/>
      <c r="BW16" s="3246"/>
      <c r="BX16" s="3255"/>
    </row>
    <row r="17" spans="2:96" ht="12.75" customHeight="1">
      <c r="B17" s="3207"/>
      <c r="C17" s="3208"/>
      <c r="D17" s="3208"/>
      <c r="E17" s="3208"/>
      <c r="F17" s="3209"/>
      <c r="G17" s="3213" t="s">
        <v>3779</v>
      </c>
      <c r="H17" s="3214"/>
      <c r="I17" s="3214"/>
      <c r="J17" s="3214"/>
      <c r="K17" s="3214"/>
      <c r="L17" s="3214"/>
      <c r="M17" s="3214"/>
      <c r="N17" s="3214"/>
      <c r="O17" s="3214"/>
      <c r="P17" s="3214"/>
      <c r="Q17" s="3215"/>
      <c r="R17" s="3213" t="s">
        <v>3780</v>
      </c>
      <c r="S17" s="3214"/>
      <c r="T17" s="3214"/>
      <c r="U17" s="3214"/>
      <c r="V17" s="3214"/>
      <c r="W17" s="3214"/>
      <c r="X17" s="3214"/>
      <c r="Y17" s="3214"/>
      <c r="Z17" s="3215"/>
      <c r="AA17" s="3274" t="str">
        <f>cst_wskakunin_KAISU_TIJYOU_SHINSEI</f>
        <v/>
      </c>
      <c r="AB17" s="3274"/>
      <c r="AC17" s="3274"/>
      <c r="AD17" s="3265" t="s">
        <v>481</v>
      </c>
      <c r="AE17" s="3265"/>
      <c r="AF17" s="3265"/>
      <c r="AG17" s="3277" t="s">
        <v>3781</v>
      </c>
      <c r="AH17" s="3277"/>
      <c r="AI17" s="3277"/>
      <c r="AJ17" s="3277"/>
      <c r="AK17" s="3277"/>
      <c r="AL17" s="3277"/>
      <c r="AM17" s="3277"/>
      <c r="AN17" s="3274">
        <f>cst_wskakunin_KAISU_TIKA_SHINSEI__zero</f>
        <v>0</v>
      </c>
      <c r="AO17" s="3274"/>
      <c r="AP17" s="3274"/>
      <c r="AQ17" s="3265" t="s">
        <v>481</v>
      </c>
      <c r="AR17" s="3265"/>
      <c r="AS17" s="3265"/>
      <c r="AT17" s="3288"/>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90"/>
    </row>
    <row r="18" spans="2:96" ht="12.75" customHeight="1">
      <c r="B18" s="3210"/>
      <c r="C18" s="3211"/>
      <c r="D18" s="3211"/>
      <c r="E18" s="3211"/>
      <c r="F18" s="3212"/>
      <c r="G18" s="3216"/>
      <c r="H18" s="3217"/>
      <c r="I18" s="3217"/>
      <c r="J18" s="3217"/>
      <c r="K18" s="3217"/>
      <c r="L18" s="3217"/>
      <c r="M18" s="3217"/>
      <c r="N18" s="3217"/>
      <c r="O18" s="3217"/>
      <c r="P18" s="3217"/>
      <c r="Q18" s="3241"/>
      <c r="R18" s="3216"/>
      <c r="S18" s="3217"/>
      <c r="T18" s="3217"/>
      <c r="U18" s="3217"/>
      <c r="V18" s="3217"/>
      <c r="W18" s="3217"/>
      <c r="X18" s="3217"/>
      <c r="Y18" s="3217"/>
      <c r="Z18" s="3241"/>
      <c r="AA18" s="3275"/>
      <c r="AB18" s="3275"/>
      <c r="AC18" s="3275"/>
      <c r="AD18" s="3276"/>
      <c r="AE18" s="3276"/>
      <c r="AF18" s="3276"/>
      <c r="AG18" s="3278"/>
      <c r="AH18" s="3278"/>
      <c r="AI18" s="3278"/>
      <c r="AJ18" s="3278"/>
      <c r="AK18" s="3278"/>
      <c r="AL18" s="3278"/>
      <c r="AM18" s="3278"/>
      <c r="AN18" s="3275"/>
      <c r="AO18" s="3275"/>
      <c r="AP18" s="3275"/>
      <c r="AQ18" s="3276"/>
      <c r="AR18" s="3276"/>
      <c r="AS18" s="3276"/>
      <c r="AT18" s="3291"/>
      <c r="AU18" s="3292"/>
      <c r="AV18" s="3292"/>
      <c r="AW18" s="3292"/>
      <c r="AX18" s="3292"/>
      <c r="AY18" s="3292"/>
      <c r="AZ18" s="3292"/>
      <c r="BA18" s="3292"/>
      <c r="BB18" s="3292"/>
      <c r="BC18" s="3292"/>
      <c r="BD18" s="3292"/>
      <c r="BE18" s="3292"/>
      <c r="BF18" s="3292"/>
      <c r="BG18" s="3292"/>
      <c r="BH18" s="3292"/>
      <c r="BI18" s="3292"/>
      <c r="BJ18" s="3292"/>
      <c r="BK18" s="3292"/>
      <c r="BL18" s="3292"/>
      <c r="BM18" s="3292"/>
      <c r="BN18" s="3292"/>
      <c r="BO18" s="3292"/>
      <c r="BP18" s="3292"/>
      <c r="BQ18" s="3292"/>
      <c r="BR18" s="3292"/>
      <c r="BS18" s="3292"/>
      <c r="BT18" s="3292"/>
      <c r="BU18" s="3292"/>
      <c r="BV18" s="3292"/>
      <c r="BW18" s="3292"/>
      <c r="BX18" s="3293"/>
    </row>
    <row r="19" spans="2:96" ht="11.25" customHeight="1">
      <c r="B19" s="3262" t="s">
        <v>3782</v>
      </c>
      <c r="C19" s="3263"/>
      <c r="D19" s="3263"/>
      <c r="E19" s="3263"/>
      <c r="F19" s="3263"/>
      <c r="G19" s="3263"/>
      <c r="H19" s="3263"/>
      <c r="I19" s="3263"/>
      <c r="J19" s="3263"/>
      <c r="K19" s="3263"/>
      <c r="L19" s="3263"/>
      <c r="M19" s="3263"/>
      <c r="N19" s="3263"/>
      <c r="O19" s="3263"/>
      <c r="P19" s="3263"/>
      <c r="Q19" s="3263"/>
      <c r="R19" s="3266" t="s">
        <v>139</v>
      </c>
      <c r="S19" s="3267"/>
      <c r="T19" s="3270" t="s">
        <v>2531</v>
      </c>
      <c r="U19" s="3270"/>
      <c r="V19" s="3270"/>
      <c r="W19" s="3270"/>
      <c r="X19" s="3270"/>
      <c r="Y19" s="3270"/>
      <c r="Z19" s="3270"/>
      <c r="AA19" s="3270"/>
      <c r="AB19" s="3270"/>
      <c r="AE19" s="3272" t="s">
        <v>139</v>
      </c>
      <c r="AF19" s="3272"/>
      <c r="AG19" s="3270" t="s">
        <v>2532</v>
      </c>
      <c r="AH19" s="3270"/>
      <c r="AI19" s="3270"/>
      <c r="AJ19" s="3270"/>
      <c r="AK19" s="3270"/>
      <c r="AL19" s="3270"/>
      <c r="AM19" s="3270"/>
      <c r="AN19" s="3270"/>
      <c r="AO19" s="3270"/>
      <c r="AP19" s="3270"/>
      <c r="AQ19" s="3270"/>
      <c r="AR19" s="3270"/>
      <c r="AS19" s="3270"/>
      <c r="AT19" s="3272" t="s">
        <v>139</v>
      </c>
      <c r="AU19" s="3272"/>
      <c r="AV19" s="3270" t="s">
        <v>2533</v>
      </c>
      <c r="AW19" s="3270"/>
      <c r="AX19" s="3270"/>
      <c r="AY19" s="3270"/>
      <c r="AZ19" s="3270"/>
      <c r="BA19" s="3270"/>
      <c r="BB19" s="3270"/>
      <c r="BC19" s="3270"/>
      <c r="BD19" s="3270"/>
      <c r="BE19" s="3270"/>
      <c r="BF19" s="3270"/>
      <c r="BG19" s="3270"/>
      <c r="BH19" s="3270"/>
      <c r="BI19" s="3272" t="s">
        <v>139</v>
      </c>
      <c r="BJ19" s="3272"/>
      <c r="BK19" s="3270" t="s">
        <v>2580</v>
      </c>
      <c r="BL19" s="3270"/>
      <c r="BM19" s="3270"/>
      <c r="BN19" s="3270"/>
      <c r="BO19" s="3270"/>
      <c r="BP19" s="3270"/>
      <c r="BQ19" s="3270"/>
      <c r="BR19" s="3270"/>
      <c r="BS19" s="3270"/>
      <c r="BT19" s="3270"/>
      <c r="BU19" s="3270"/>
      <c r="BV19" s="3270"/>
      <c r="BW19" s="3270"/>
      <c r="BX19" s="3279"/>
    </row>
    <row r="20" spans="2:96" ht="3.75" customHeight="1">
      <c r="B20" s="3264"/>
      <c r="C20" s="3265"/>
      <c r="D20" s="3265"/>
      <c r="E20" s="3265"/>
      <c r="F20" s="3265"/>
      <c r="G20" s="3265"/>
      <c r="H20" s="3265"/>
      <c r="I20" s="3265"/>
      <c r="J20" s="3265"/>
      <c r="K20" s="3265"/>
      <c r="L20" s="3265"/>
      <c r="M20" s="3265"/>
      <c r="N20" s="3265"/>
      <c r="O20" s="3265"/>
      <c r="P20" s="3265"/>
      <c r="Q20" s="3265"/>
      <c r="R20" s="3268"/>
      <c r="S20" s="3269"/>
      <c r="T20" s="3271"/>
      <c r="U20" s="3271"/>
      <c r="V20" s="3271"/>
      <c r="W20" s="3271"/>
      <c r="X20" s="3271"/>
      <c r="Y20" s="3271"/>
      <c r="Z20" s="3271"/>
      <c r="AA20" s="3271"/>
      <c r="AB20" s="3271"/>
      <c r="AC20" s="1449"/>
      <c r="AD20" s="1449"/>
      <c r="AE20" s="3273"/>
      <c r="AF20" s="3273"/>
      <c r="AG20" s="3271"/>
      <c r="AH20" s="3271"/>
      <c r="AI20" s="3271"/>
      <c r="AJ20" s="3271"/>
      <c r="AK20" s="3271"/>
      <c r="AL20" s="3271"/>
      <c r="AM20" s="3271"/>
      <c r="AN20" s="3271"/>
      <c r="AO20" s="3271"/>
      <c r="AP20" s="3271"/>
      <c r="AQ20" s="3271"/>
      <c r="AR20" s="3271"/>
      <c r="AS20" s="3271"/>
      <c r="AT20" s="3273"/>
      <c r="AU20" s="3273"/>
      <c r="AV20" s="3271"/>
      <c r="AW20" s="3271"/>
      <c r="AX20" s="3271"/>
      <c r="AY20" s="3271"/>
      <c r="AZ20" s="3271"/>
      <c r="BA20" s="3271"/>
      <c r="BB20" s="3271"/>
      <c r="BC20" s="3271"/>
      <c r="BD20" s="3271"/>
      <c r="BE20" s="3271"/>
      <c r="BF20" s="3271"/>
      <c r="BG20" s="3271"/>
      <c r="BH20" s="3271"/>
      <c r="BI20" s="3273"/>
      <c r="BJ20" s="3273"/>
      <c r="BK20" s="3271"/>
      <c r="BL20" s="3271"/>
      <c r="BM20" s="3271"/>
      <c r="BN20" s="3271"/>
      <c r="BO20" s="3271"/>
      <c r="BP20" s="3271"/>
      <c r="BQ20" s="3271"/>
      <c r="BR20" s="3271"/>
      <c r="BS20" s="3271"/>
      <c r="BT20" s="3271"/>
      <c r="BU20" s="3271"/>
      <c r="BV20" s="3271"/>
      <c r="BW20" s="3271"/>
      <c r="BX20" s="3280"/>
    </row>
    <row r="21" spans="2:96" ht="12" customHeight="1">
      <c r="B21" s="3264"/>
      <c r="C21" s="3265"/>
      <c r="D21" s="3265"/>
      <c r="E21" s="3265"/>
      <c r="F21" s="3265"/>
      <c r="G21" s="3265"/>
      <c r="H21" s="3265"/>
      <c r="I21" s="3265"/>
      <c r="J21" s="3265"/>
      <c r="K21" s="3265"/>
      <c r="L21" s="3265"/>
      <c r="M21" s="3265"/>
      <c r="N21" s="3265"/>
      <c r="O21" s="3265"/>
      <c r="P21" s="3265"/>
      <c r="Q21" s="3265"/>
      <c r="R21" s="3268" t="s">
        <v>139</v>
      </c>
      <c r="S21" s="3269"/>
      <c r="T21" s="3271" t="s">
        <v>3783</v>
      </c>
      <c r="U21" s="3271"/>
      <c r="V21" s="3271"/>
      <c r="W21" s="3271"/>
      <c r="X21" s="3271"/>
      <c r="Y21" s="3271"/>
      <c r="Z21" s="3271"/>
      <c r="AA21" s="3271"/>
      <c r="AB21" s="3271"/>
      <c r="AC21" s="3271"/>
      <c r="AD21" s="3271"/>
      <c r="AE21" s="3271"/>
      <c r="AF21" s="3271"/>
      <c r="AG21" s="3271"/>
      <c r="AH21" s="3271"/>
      <c r="AI21" s="3271"/>
      <c r="AJ21" s="3271"/>
      <c r="AK21" s="3271"/>
      <c r="AL21" s="3271"/>
      <c r="AM21" s="3271"/>
      <c r="AN21" s="3271"/>
      <c r="AO21" s="3271"/>
      <c r="AP21" s="3271"/>
      <c r="AT21" s="3284" t="s">
        <v>139</v>
      </c>
      <c r="AU21" s="3284"/>
      <c r="AV21" s="3271" t="s">
        <v>2581</v>
      </c>
      <c r="AW21" s="3271"/>
      <c r="AX21" s="3271"/>
      <c r="AY21" s="3271"/>
      <c r="AZ21" s="3271"/>
      <c r="BA21" s="3271"/>
      <c r="BB21" s="3271"/>
      <c r="BC21" s="3271"/>
      <c r="BD21" s="3271"/>
      <c r="BE21" s="3271"/>
      <c r="BF21" s="3271"/>
      <c r="BG21" s="3271"/>
      <c r="BH21" s="3271"/>
      <c r="BI21" s="3273" t="s">
        <v>139</v>
      </c>
      <c r="BJ21" s="3273"/>
      <c r="BK21" s="3271" t="s">
        <v>2582</v>
      </c>
      <c r="BL21" s="3271"/>
      <c r="BM21" s="3271"/>
      <c r="BN21" s="3271"/>
      <c r="BO21" s="3271"/>
      <c r="BP21" s="3271"/>
      <c r="BQ21" s="3271"/>
      <c r="BR21" s="3271"/>
      <c r="BS21" s="3271"/>
      <c r="BT21" s="3271"/>
      <c r="BU21" s="3271"/>
      <c r="BV21" s="3271"/>
      <c r="BW21" s="3271"/>
      <c r="BX21" s="3280"/>
    </row>
    <row r="22" spans="2:96" ht="3.75" customHeight="1">
      <c r="B22" s="3264"/>
      <c r="C22" s="3265"/>
      <c r="D22" s="3265"/>
      <c r="E22" s="3265"/>
      <c r="F22" s="3265"/>
      <c r="G22" s="3265"/>
      <c r="H22" s="3265"/>
      <c r="I22" s="3265"/>
      <c r="J22" s="3265"/>
      <c r="K22" s="3265"/>
      <c r="L22" s="3265"/>
      <c r="M22" s="3265"/>
      <c r="N22" s="3265"/>
      <c r="O22" s="3265"/>
      <c r="P22" s="3265"/>
      <c r="Q22" s="3265"/>
      <c r="R22" s="3281"/>
      <c r="S22" s="3282"/>
      <c r="T22" s="3283"/>
      <c r="U22" s="3283"/>
      <c r="V22" s="3283"/>
      <c r="W22" s="3283"/>
      <c r="X22" s="3283"/>
      <c r="Y22" s="3283"/>
      <c r="Z22" s="3283"/>
      <c r="AA22" s="3283"/>
      <c r="AB22" s="3283"/>
      <c r="AC22" s="3283"/>
      <c r="AD22" s="3283"/>
      <c r="AE22" s="3283"/>
      <c r="AF22" s="3283"/>
      <c r="AG22" s="3283"/>
      <c r="AH22" s="3283"/>
      <c r="AI22" s="3283"/>
      <c r="AJ22" s="3283"/>
      <c r="AK22" s="3283"/>
      <c r="AL22" s="3283"/>
      <c r="AM22" s="3283"/>
      <c r="AN22" s="3283"/>
      <c r="AO22" s="3283"/>
      <c r="AP22" s="3283"/>
      <c r="AQ22" s="1450"/>
      <c r="AR22" s="1450"/>
      <c r="AS22" s="1450"/>
      <c r="AT22" s="3285"/>
      <c r="AU22" s="3285"/>
      <c r="AV22" s="3283"/>
      <c r="AW22" s="3283"/>
      <c r="AX22" s="3283"/>
      <c r="AY22" s="3283"/>
      <c r="AZ22" s="3283"/>
      <c r="BA22" s="3283"/>
      <c r="BB22" s="3283"/>
      <c r="BC22" s="3283"/>
      <c r="BD22" s="3283"/>
      <c r="BE22" s="3283"/>
      <c r="BF22" s="3283"/>
      <c r="BG22" s="3283"/>
      <c r="BH22" s="3283"/>
      <c r="BI22" s="3286"/>
      <c r="BJ22" s="3286"/>
      <c r="BK22" s="3283"/>
      <c r="BL22" s="3283"/>
      <c r="BM22" s="3283"/>
      <c r="BN22" s="3283"/>
      <c r="BO22" s="3283"/>
      <c r="BP22" s="3283"/>
      <c r="BQ22" s="3283"/>
      <c r="BR22" s="3283"/>
      <c r="BS22" s="3283"/>
      <c r="BT22" s="3283"/>
      <c r="BU22" s="3283"/>
      <c r="BV22" s="3283"/>
      <c r="BW22" s="3283"/>
      <c r="BX22" s="3287"/>
    </row>
    <row r="23" spans="2:96" ht="21" customHeight="1">
      <c r="B23" s="1451"/>
      <c r="C23" s="1452"/>
      <c r="D23" s="3313" t="s">
        <v>4857</v>
      </c>
      <c r="E23" s="3314"/>
      <c r="F23" s="3314"/>
      <c r="G23" s="3314"/>
      <c r="H23" s="3314"/>
      <c r="I23" s="3314"/>
      <c r="J23" s="3314"/>
      <c r="K23" s="3314"/>
      <c r="L23" s="3314"/>
      <c r="M23" s="3314"/>
      <c r="N23" s="3314"/>
      <c r="O23" s="3314"/>
      <c r="P23" s="3314"/>
      <c r="Q23" s="3315"/>
      <c r="R23" s="3319" t="s">
        <v>4858</v>
      </c>
      <c r="S23" s="3320"/>
      <c r="T23" s="3320"/>
      <c r="U23" s="3320"/>
      <c r="V23" s="3320"/>
      <c r="W23" s="3320"/>
      <c r="X23" s="3321"/>
      <c r="Y23" s="3321"/>
      <c r="Z23" s="3321"/>
      <c r="AA23" s="3321"/>
      <c r="AB23" s="3321"/>
      <c r="AC23" s="3321"/>
      <c r="AD23" s="3321"/>
      <c r="AE23" s="3321"/>
      <c r="AF23" s="3321"/>
      <c r="AG23" s="3321"/>
      <c r="AH23" s="3321"/>
      <c r="AI23" s="3321"/>
      <c r="AJ23" s="3321"/>
      <c r="AK23" s="3321"/>
      <c r="AL23" s="3321"/>
      <c r="AM23" s="3321"/>
      <c r="AN23" s="3321"/>
      <c r="AO23" s="3321"/>
      <c r="AP23" s="3321"/>
      <c r="AQ23" s="3321"/>
      <c r="AR23" s="3321"/>
      <c r="AS23" s="3321"/>
      <c r="AT23" s="3321"/>
      <c r="AU23" s="3321"/>
      <c r="AV23" s="1453" t="s">
        <v>10</v>
      </c>
      <c r="AW23" s="3322" t="s">
        <v>4859</v>
      </c>
      <c r="AX23" s="3322"/>
      <c r="AY23" s="3322"/>
      <c r="AZ23" s="3322"/>
      <c r="BA23" s="3322"/>
      <c r="BB23" s="3322"/>
      <c r="BC23" s="3322"/>
      <c r="BD23" s="3323"/>
      <c r="BE23" s="3323"/>
      <c r="BF23" s="3323"/>
      <c r="BG23" s="3323"/>
      <c r="BH23" s="3323"/>
      <c r="BI23" s="3323"/>
      <c r="BJ23" s="3323"/>
      <c r="BK23" s="3323"/>
      <c r="BL23" s="3323"/>
      <c r="BM23" s="3323"/>
      <c r="BN23" s="3323"/>
      <c r="BO23" s="3323"/>
      <c r="BP23" s="3323"/>
      <c r="BQ23" s="3323"/>
      <c r="BR23" s="3323"/>
      <c r="BS23" s="3323"/>
      <c r="BT23" s="3323"/>
      <c r="BU23" s="3323"/>
      <c r="BV23" s="3323"/>
      <c r="BW23" s="3322" t="s">
        <v>10</v>
      </c>
      <c r="BX23" s="3324"/>
    </row>
    <row r="24" spans="2:96" ht="21" customHeight="1" thickBot="1">
      <c r="B24" s="1451"/>
      <c r="C24" s="1454"/>
      <c r="D24" s="3316"/>
      <c r="E24" s="3317"/>
      <c r="F24" s="3317"/>
      <c r="G24" s="3317"/>
      <c r="H24" s="3317"/>
      <c r="I24" s="3317"/>
      <c r="J24" s="3317"/>
      <c r="K24" s="3317"/>
      <c r="L24" s="3317"/>
      <c r="M24" s="3317"/>
      <c r="N24" s="3317"/>
      <c r="O24" s="3317"/>
      <c r="P24" s="3317"/>
      <c r="Q24" s="3318"/>
      <c r="R24" s="3325" t="s">
        <v>4496</v>
      </c>
      <c r="S24" s="3326"/>
      <c r="T24" s="3326"/>
      <c r="U24" s="3326"/>
      <c r="V24" s="3326"/>
      <c r="W24" s="3326"/>
      <c r="X24" s="3326"/>
      <c r="Y24" s="3326"/>
      <c r="Z24" s="3326"/>
      <c r="AA24" s="3326"/>
      <c r="AB24" s="3326"/>
      <c r="AC24" s="3326"/>
      <c r="AD24" s="3327"/>
      <c r="AE24" s="3327"/>
      <c r="AF24" s="3327"/>
      <c r="AG24" s="3327"/>
      <c r="AH24" s="3327"/>
      <c r="AI24" s="3327"/>
      <c r="AJ24" s="3327"/>
      <c r="AK24" s="3327"/>
      <c r="AL24" s="3327"/>
      <c r="AM24" s="3326"/>
      <c r="AN24" s="3326"/>
      <c r="AO24" s="3326"/>
      <c r="AP24" s="3326"/>
      <c r="AQ24" s="3326"/>
      <c r="AR24" s="3326"/>
      <c r="AS24" s="3328"/>
      <c r="AT24" s="3329" t="s">
        <v>139</v>
      </c>
      <c r="AU24" s="3330"/>
      <c r="AV24" s="3331" t="s">
        <v>4497</v>
      </c>
      <c r="AW24" s="3331"/>
      <c r="AX24" s="3331"/>
      <c r="AY24" s="3331"/>
      <c r="AZ24" s="3331"/>
      <c r="BA24" s="3331"/>
      <c r="BB24" s="3331"/>
      <c r="BC24" s="3331"/>
      <c r="BD24" s="3331"/>
      <c r="BE24" s="3331"/>
      <c r="BF24" s="3331"/>
      <c r="BG24" s="3331"/>
      <c r="BH24" s="3331"/>
      <c r="BI24" s="3330" t="s">
        <v>139</v>
      </c>
      <c r="BJ24" s="3330"/>
      <c r="BK24" s="3294" t="s">
        <v>4498</v>
      </c>
      <c r="BL24" s="3294"/>
      <c r="BM24" s="3294"/>
      <c r="BN24" s="3294"/>
      <c r="BO24" s="3294"/>
      <c r="BP24" s="3294"/>
      <c r="BQ24" s="3294"/>
      <c r="BR24" s="3294"/>
      <c r="BS24" s="3294"/>
      <c r="BT24" s="3294"/>
      <c r="BU24" s="3294"/>
      <c r="BV24" s="3294"/>
      <c r="BW24" s="3294"/>
      <c r="BX24" s="3295"/>
    </row>
    <row r="25" spans="2:96" ht="24" customHeight="1" thickBot="1">
      <c r="B25" s="3296" t="s">
        <v>5963</v>
      </c>
      <c r="C25" s="3297"/>
      <c r="D25" s="3297"/>
      <c r="E25" s="3297"/>
      <c r="F25" s="3297"/>
      <c r="G25" s="3297"/>
      <c r="H25" s="3297"/>
      <c r="I25" s="3297"/>
      <c r="J25" s="3297"/>
      <c r="K25" s="3297"/>
      <c r="L25" s="3297"/>
      <c r="M25" s="3297"/>
      <c r="N25" s="3297"/>
      <c r="O25" s="3297"/>
      <c r="P25" s="3297"/>
      <c r="Q25" s="3297"/>
      <c r="R25" s="3297"/>
      <c r="S25" s="3297"/>
      <c r="T25" s="3297"/>
      <c r="U25" s="3297"/>
      <c r="V25" s="3297"/>
      <c r="W25" s="3297"/>
      <c r="X25" s="3297"/>
      <c r="Y25" s="3297"/>
      <c r="Z25" s="3297"/>
      <c r="AA25" s="3297"/>
      <c r="AB25" s="3297"/>
      <c r="AC25" s="3298"/>
      <c r="AD25" s="3299" t="s">
        <v>5964</v>
      </c>
      <c r="AE25" s="3300"/>
      <c r="AF25" s="3300"/>
      <c r="AG25" s="3300"/>
      <c r="AH25" s="3300"/>
      <c r="AI25" s="3300"/>
      <c r="AJ25" s="3300"/>
      <c r="AK25" s="3300"/>
      <c r="AL25" s="3301"/>
      <c r="AM25" s="3302" t="s">
        <v>139</v>
      </c>
      <c r="AN25" s="3302"/>
      <c r="AO25" s="3303" t="s">
        <v>5965</v>
      </c>
      <c r="AP25" s="3303"/>
      <c r="AQ25" s="3303"/>
      <c r="AR25" s="3303"/>
      <c r="AS25" s="3303"/>
      <c r="AT25" s="3303"/>
      <c r="AU25" s="3303"/>
      <c r="AV25" s="3303"/>
      <c r="AW25" s="3303"/>
      <c r="AX25" s="3303"/>
      <c r="AY25" s="3303"/>
      <c r="AZ25" s="3303"/>
      <c r="BA25" s="3303"/>
      <c r="BB25" s="3303"/>
      <c r="BC25" s="3303"/>
      <c r="BD25" s="3303"/>
      <c r="BE25" s="3303"/>
      <c r="BF25" s="3303"/>
      <c r="BG25" s="3303"/>
      <c r="BH25" s="3303"/>
      <c r="BI25" s="3303"/>
      <c r="BJ25" s="3303"/>
      <c r="BK25" s="3303"/>
      <c r="BL25" s="3303"/>
      <c r="BM25" s="3303"/>
      <c r="BN25" s="3303"/>
      <c r="BO25" s="3303"/>
      <c r="BP25" s="3303"/>
      <c r="BQ25" s="3303"/>
      <c r="BR25" s="3303"/>
      <c r="BS25" s="3303"/>
      <c r="BT25" s="3303"/>
      <c r="BU25" s="3303"/>
      <c r="BV25" s="3303"/>
      <c r="BW25" s="3303"/>
      <c r="BX25" s="3304"/>
    </row>
    <row r="26" spans="2:96" ht="21" customHeight="1">
      <c r="B26" s="3305"/>
      <c r="C26" s="3307" t="s">
        <v>5966</v>
      </c>
      <c r="D26" s="3308"/>
      <c r="E26" s="3308"/>
      <c r="F26" s="3308"/>
      <c r="G26" s="3308"/>
      <c r="H26" s="3308"/>
      <c r="I26" s="3308"/>
      <c r="J26" s="3308"/>
      <c r="K26" s="3308"/>
      <c r="L26" s="3308"/>
      <c r="M26" s="3308"/>
      <c r="N26" s="3308"/>
      <c r="O26" s="3308"/>
      <c r="P26" s="3308"/>
      <c r="Q26" s="3308"/>
      <c r="R26" s="3308"/>
      <c r="S26" s="3308"/>
      <c r="T26" s="3308"/>
      <c r="U26" s="3308"/>
      <c r="V26" s="3308"/>
      <c r="W26" s="3308"/>
      <c r="X26" s="3308"/>
      <c r="Y26" s="3308"/>
      <c r="Z26" s="3308"/>
      <c r="AA26" s="3308"/>
      <c r="AB26" s="3308"/>
      <c r="AC26" s="3308"/>
      <c r="AD26" s="3309"/>
      <c r="AE26" s="3309"/>
      <c r="AF26" s="3309"/>
      <c r="AG26" s="3309"/>
      <c r="AH26" s="3309"/>
      <c r="AI26" s="3309"/>
      <c r="AJ26" s="3309"/>
      <c r="AK26" s="3309"/>
      <c r="AL26" s="3309"/>
      <c r="AM26" s="3308"/>
      <c r="AN26" s="3308"/>
      <c r="AO26" s="3309"/>
      <c r="AP26" s="3309"/>
      <c r="AQ26" s="3309"/>
      <c r="AR26" s="3309"/>
      <c r="AS26" s="3309"/>
      <c r="AT26" s="3309"/>
      <c r="AU26" s="3309"/>
      <c r="AV26" s="3309"/>
      <c r="AW26" s="3309"/>
      <c r="AX26" s="3309"/>
      <c r="AY26" s="3309"/>
      <c r="AZ26" s="3309"/>
      <c r="BA26" s="3309"/>
      <c r="BB26" s="3309"/>
      <c r="BC26" s="3309"/>
      <c r="BD26" s="3309"/>
      <c r="BE26" s="3309"/>
      <c r="BF26" s="3309"/>
      <c r="BG26" s="3309"/>
      <c r="BH26" s="3309"/>
      <c r="BI26" s="3309"/>
      <c r="BJ26" s="3309"/>
      <c r="BK26" s="3309"/>
      <c r="BL26" s="3309"/>
      <c r="BM26" s="3309"/>
      <c r="BN26" s="3309"/>
      <c r="BO26" s="3309"/>
      <c r="BP26" s="3309"/>
      <c r="BQ26" s="3309"/>
      <c r="BR26" s="3309"/>
      <c r="BS26" s="3309"/>
      <c r="BT26" s="3309"/>
      <c r="BU26" s="3309"/>
      <c r="BV26" s="3309"/>
      <c r="BW26" s="3309"/>
      <c r="BX26" s="1465"/>
    </row>
    <row r="27" spans="2:96" ht="18.75" customHeight="1">
      <c r="B27" s="3305"/>
      <c r="C27" s="1466"/>
      <c r="D27" s="3310" t="s">
        <v>139</v>
      </c>
      <c r="E27" s="3311"/>
      <c r="F27" s="3253" t="s">
        <v>4864</v>
      </c>
      <c r="G27" s="3253"/>
      <c r="H27" s="3253"/>
      <c r="I27" s="3253"/>
      <c r="J27" s="3253"/>
      <c r="K27" s="3253"/>
      <c r="L27" s="3253"/>
      <c r="M27" s="3253"/>
      <c r="N27" s="3253"/>
      <c r="O27" s="3253"/>
      <c r="P27" s="3253"/>
      <c r="Q27" s="3253"/>
      <c r="R27" s="3253"/>
      <c r="S27" s="3253"/>
      <c r="T27" s="3253"/>
      <c r="U27" s="3253"/>
      <c r="V27" s="3253"/>
      <c r="W27" s="3253"/>
      <c r="X27" s="3253"/>
      <c r="Y27" s="3253"/>
      <c r="Z27" s="3253"/>
      <c r="AA27" s="3253"/>
      <c r="AB27" s="3253"/>
      <c r="AC27" s="3253"/>
      <c r="AD27" s="3253"/>
      <c r="AE27" s="3253"/>
      <c r="AF27" s="3253"/>
      <c r="AG27" s="3253"/>
      <c r="AH27" s="3253"/>
      <c r="AI27" s="3253"/>
      <c r="AJ27" s="3253"/>
      <c r="AK27" s="3253"/>
      <c r="AL27" s="3253"/>
      <c r="AM27" s="3253"/>
      <c r="AN27" s="3253"/>
      <c r="AO27" s="3253"/>
      <c r="AP27" s="3253"/>
      <c r="AQ27" s="3253"/>
      <c r="AR27" s="3253"/>
      <c r="AS27" s="3253"/>
      <c r="AT27" s="3253"/>
      <c r="AU27" s="3253"/>
      <c r="AV27" s="3253"/>
      <c r="AW27" s="3253"/>
      <c r="AX27" s="3253"/>
      <c r="AY27" s="3253"/>
      <c r="AZ27" s="3253"/>
      <c r="BA27" s="3253"/>
      <c r="BB27" s="3253"/>
      <c r="BC27" s="3253"/>
      <c r="BD27" s="3253"/>
      <c r="BE27" s="3253"/>
      <c r="BF27" s="3253"/>
      <c r="BG27" s="3253"/>
      <c r="BH27" s="3253"/>
      <c r="BI27" s="3253"/>
      <c r="BJ27" s="3253"/>
      <c r="BK27" s="3253"/>
      <c r="BL27" s="3253"/>
      <c r="BM27" s="3253"/>
      <c r="BN27" s="3253"/>
      <c r="BO27" s="3253"/>
      <c r="BP27" s="3253"/>
      <c r="BQ27" s="3253"/>
      <c r="BR27" s="3253"/>
      <c r="BS27" s="3253"/>
      <c r="BT27" s="3253"/>
      <c r="BU27" s="3253"/>
      <c r="BV27" s="3253"/>
      <c r="BW27" s="3253"/>
      <c r="BX27" s="3254"/>
    </row>
    <row r="28" spans="2:96" ht="14.25">
      <c r="B28" s="3305"/>
      <c r="C28" s="1466"/>
      <c r="D28" s="1467"/>
      <c r="E28" s="1447"/>
      <c r="F28" s="3312" t="s">
        <v>4865</v>
      </c>
      <c r="G28" s="3312"/>
      <c r="H28" s="3312"/>
      <c r="I28" s="3332" t="s">
        <v>4866</v>
      </c>
      <c r="J28" s="3332"/>
      <c r="K28" s="3332"/>
      <c r="L28" s="3332"/>
      <c r="M28" s="3332"/>
      <c r="N28" s="3332"/>
      <c r="O28" s="3332"/>
      <c r="P28" s="3332"/>
      <c r="Q28" s="3332"/>
      <c r="R28" s="3332"/>
      <c r="S28" s="3332"/>
      <c r="T28" s="3332"/>
      <c r="U28" s="3332"/>
      <c r="V28" s="3332"/>
      <c r="W28" s="3332"/>
      <c r="X28" s="3332"/>
      <c r="Y28" s="3332"/>
      <c r="Z28" s="3332"/>
      <c r="AA28" s="3332"/>
      <c r="AB28" s="3332"/>
      <c r="AC28" s="3332"/>
      <c r="AD28" s="3332"/>
      <c r="AE28" s="3332"/>
      <c r="AF28" s="3332"/>
      <c r="AG28" s="3332"/>
      <c r="AH28" s="3332"/>
      <c r="AI28" s="3332"/>
      <c r="AJ28" s="3332"/>
      <c r="AK28" s="3332"/>
      <c r="AL28" s="3332"/>
      <c r="AM28" s="3332"/>
      <c r="AN28" s="3332"/>
      <c r="AO28" s="3332"/>
      <c r="AP28" s="3332"/>
      <c r="AQ28" s="3332"/>
      <c r="AR28" s="3332"/>
      <c r="AS28" s="3332"/>
      <c r="AT28" s="3332"/>
      <c r="AU28" s="3332"/>
      <c r="AV28" s="3332"/>
      <c r="AW28" s="3332"/>
      <c r="AX28" s="3332"/>
      <c r="AY28" s="3332"/>
      <c r="AZ28" s="3332"/>
      <c r="BA28" s="3332"/>
      <c r="BB28" s="3332"/>
      <c r="BC28" s="3332"/>
      <c r="BD28" s="3332"/>
      <c r="BE28" s="3332"/>
      <c r="BF28" s="3332"/>
      <c r="BG28" s="3332"/>
      <c r="BH28" s="3332"/>
      <c r="BI28" s="3332"/>
      <c r="BJ28" s="3332"/>
      <c r="BK28" s="3332"/>
      <c r="BL28" s="3332"/>
      <c r="BM28" s="3332"/>
      <c r="BN28" s="3332"/>
      <c r="BO28" s="3332"/>
      <c r="BP28" s="3332"/>
      <c r="BQ28" s="3332"/>
      <c r="BR28" s="3332"/>
      <c r="BS28" s="3332"/>
      <c r="BT28" s="3332"/>
      <c r="BU28" s="3332"/>
      <c r="BV28" s="3332"/>
      <c r="BW28" s="3332"/>
      <c r="BX28" s="3333"/>
    </row>
    <row r="29" spans="2:96" ht="16.5" customHeight="1">
      <c r="B29" s="3305"/>
      <c r="C29" s="1468"/>
      <c r="D29" s="3334" t="s">
        <v>4867</v>
      </c>
      <c r="E29" s="3335"/>
      <c r="F29" s="3335"/>
      <c r="G29" s="3335"/>
      <c r="H29" s="3335"/>
      <c r="I29" s="3335"/>
      <c r="J29" s="3335"/>
      <c r="K29" s="3335"/>
      <c r="L29" s="3335"/>
      <c r="M29" s="3335"/>
      <c r="N29" s="3335"/>
      <c r="O29" s="3335"/>
      <c r="P29" s="3335"/>
      <c r="Q29" s="3336"/>
      <c r="R29" s="3340" t="s">
        <v>4868</v>
      </c>
      <c r="S29" s="3341"/>
      <c r="T29" s="3341"/>
      <c r="U29" s="3341"/>
      <c r="V29" s="3341"/>
      <c r="W29" s="3342"/>
      <c r="X29" s="3349" t="s">
        <v>5967</v>
      </c>
      <c r="Y29" s="3350"/>
      <c r="Z29" s="3350"/>
      <c r="AA29" s="3350"/>
      <c r="AB29" s="3350"/>
      <c r="AC29" s="3350"/>
      <c r="AD29" s="3350"/>
      <c r="AE29" s="3350"/>
      <c r="AF29" s="3350"/>
      <c r="AG29" s="3350"/>
      <c r="AH29" s="3350"/>
      <c r="AI29" s="3350"/>
      <c r="AJ29" s="3351"/>
      <c r="AK29" s="3355" t="s">
        <v>139</v>
      </c>
      <c r="AL29" s="3356"/>
      <c r="AM29" s="3356"/>
      <c r="AN29" s="1469" t="s">
        <v>5968</v>
      </c>
      <c r="AO29" s="1469"/>
      <c r="AP29" s="1469"/>
      <c r="AQ29" s="1469"/>
      <c r="AR29" s="1469"/>
      <c r="AS29" s="1469"/>
      <c r="AT29" s="1469"/>
      <c r="AU29" s="1469"/>
      <c r="AV29" s="1469"/>
      <c r="AW29" s="1469"/>
      <c r="AX29" s="1469"/>
      <c r="AY29" s="1469"/>
      <c r="AZ29" s="1469"/>
      <c r="BA29" s="1469"/>
      <c r="BB29" s="1469"/>
      <c r="BC29" s="1469"/>
      <c r="BD29" s="1469"/>
      <c r="BE29" s="1469"/>
      <c r="BF29" s="1469"/>
      <c r="BG29" s="1469"/>
      <c r="BH29" s="1469"/>
      <c r="BI29" s="1469"/>
      <c r="BJ29" s="1469"/>
      <c r="BK29" s="1469"/>
      <c r="BL29" s="1469"/>
      <c r="BM29" s="1469"/>
      <c r="BN29" s="1469"/>
      <c r="BO29" s="1469"/>
      <c r="BP29" s="1469"/>
      <c r="BQ29" s="1469"/>
      <c r="BR29" s="1469"/>
      <c r="BS29" s="1469"/>
      <c r="BT29" s="1469"/>
      <c r="BU29" s="1470"/>
      <c r="BV29" s="1470"/>
      <c r="BW29" s="1470"/>
      <c r="BX29" s="1471"/>
      <c r="CE29" s="3357"/>
      <c r="CF29" s="3357"/>
      <c r="CG29" s="3357"/>
      <c r="CH29" s="3357"/>
      <c r="CI29" s="3357"/>
      <c r="CJ29" s="3357"/>
      <c r="CK29" s="3357"/>
      <c r="CL29" s="3357"/>
      <c r="CM29" s="3357"/>
      <c r="CN29" s="3357"/>
      <c r="CO29" s="3357"/>
      <c r="CP29" s="3357"/>
      <c r="CQ29" s="3357"/>
      <c r="CR29" s="3357"/>
    </row>
    <row r="30" spans="2:96" ht="16.5" customHeight="1">
      <c r="B30" s="3305"/>
      <c r="C30" s="1468"/>
      <c r="D30" s="3337"/>
      <c r="E30" s="3338"/>
      <c r="F30" s="3338"/>
      <c r="G30" s="3338"/>
      <c r="H30" s="3338"/>
      <c r="I30" s="3338"/>
      <c r="J30" s="3338"/>
      <c r="K30" s="3338"/>
      <c r="L30" s="3338"/>
      <c r="M30" s="3338"/>
      <c r="N30" s="3338"/>
      <c r="O30" s="3338"/>
      <c r="P30" s="3338"/>
      <c r="Q30" s="3339"/>
      <c r="R30" s="3343"/>
      <c r="S30" s="3344"/>
      <c r="T30" s="3344"/>
      <c r="U30" s="3344"/>
      <c r="V30" s="3344"/>
      <c r="W30" s="3345"/>
      <c r="X30" s="3352"/>
      <c r="Y30" s="3353"/>
      <c r="Z30" s="3353"/>
      <c r="AA30" s="3353"/>
      <c r="AB30" s="3353"/>
      <c r="AC30" s="3353"/>
      <c r="AD30" s="3353"/>
      <c r="AE30" s="3353"/>
      <c r="AF30" s="3353"/>
      <c r="AG30" s="3353"/>
      <c r="AH30" s="3353"/>
      <c r="AI30" s="3353"/>
      <c r="AJ30" s="3354"/>
      <c r="AK30" s="3358" t="s">
        <v>139</v>
      </c>
      <c r="AL30" s="3359"/>
      <c r="AM30" s="3359"/>
      <c r="AN30" s="1472" t="s">
        <v>5969</v>
      </c>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3"/>
      <c r="BV30" s="1473"/>
      <c r="BW30" s="1473"/>
      <c r="BX30" s="1474"/>
    </row>
    <row r="31" spans="2:96" ht="16.5" customHeight="1">
      <c r="B31" s="3305"/>
      <c r="C31" s="1468"/>
      <c r="D31" s="3337"/>
      <c r="E31" s="3338"/>
      <c r="F31" s="3338"/>
      <c r="G31" s="3338"/>
      <c r="H31" s="3338"/>
      <c r="I31" s="3338"/>
      <c r="J31" s="3338"/>
      <c r="K31" s="3338"/>
      <c r="L31" s="3338"/>
      <c r="M31" s="3338"/>
      <c r="N31" s="3338"/>
      <c r="O31" s="3338"/>
      <c r="P31" s="3338"/>
      <c r="Q31" s="3339"/>
      <c r="R31" s="3343"/>
      <c r="S31" s="3344"/>
      <c r="T31" s="3344"/>
      <c r="U31" s="3344"/>
      <c r="V31" s="3344"/>
      <c r="W31" s="3345"/>
      <c r="X31" s="3360" t="s">
        <v>139</v>
      </c>
      <c r="Y31" s="3361"/>
      <c r="Z31" s="3362" t="s">
        <v>4526</v>
      </c>
      <c r="AA31" s="3362"/>
      <c r="AB31" s="3362"/>
      <c r="AC31" s="3362"/>
      <c r="AD31" s="3362"/>
      <c r="AE31" s="3362"/>
      <c r="AF31" s="3362"/>
      <c r="AG31" s="3362"/>
      <c r="AH31" s="3362"/>
      <c r="AI31" s="3362"/>
      <c r="AJ31" s="3363"/>
      <c r="AK31" s="3364"/>
      <c r="AL31" s="3365"/>
      <c r="AM31" s="3365"/>
      <c r="AN31" s="3372" t="s">
        <v>5037</v>
      </c>
      <c r="AO31" s="3372"/>
      <c r="AP31" s="3372"/>
      <c r="AQ31" s="3372"/>
      <c r="AR31" s="3372"/>
      <c r="AS31" s="3372"/>
      <c r="AT31" s="3372"/>
      <c r="AU31" s="3372"/>
      <c r="AV31" s="3372"/>
      <c r="AW31" s="3372"/>
      <c r="AX31" s="3372"/>
      <c r="AY31" s="3372"/>
      <c r="AZ31" s="3372"/>
      <c r="BA31" s="3372"/>
      <c r="BB31" s="3372"/>
      <c r="BC31" s="3372"/>
      <c r="BD31" s="3372"/>
      <c r="BE31" s="3372"/>
      <c r="BF31" s="3372"/>
      <c r="BG31" s="3372"/>
      <c r="BH31" s="3372"/>
      <c r="BI31" s="3372"/>
      <c r="BJ31" s="3372"/>
      <c r="BK31" s="3372"/>
      <c r="BL31" s="3372"/>
      <c r="BM31" s="3372"/>
      <c r="BN31" s="3372"/>
      <c r="BO31" s="3372"/>
      <c r="BP31" s="3372"/>
      <c r="BQ31" s="3372"/>
      <c r="BR31" s="3372"/>
      <c r="BS31" s="3372"/>
      <c r="BT31" s="3372"/>
      <c r="BU31" s="3372"/>
      <c r="BV31" s="3372"/>
      <c r="BW31" s="3372"/>
      <c r="BX31" s="3373"/>
    </row>
    <row r="32" spans="2:96" ht="18" customHeight="1">
      <c r="B32" s="3305"/>
      <c r="C32" s="1468"/>
      <c r="D32" s="3337"/>
      <c r="E32" s="3338"/>
      <c r="F32" s="3338"/>
      <c r="G32" s="3338"/>
      <c r="H32" s="3338"/>
      <c r="I32" s="3338"/>
      <c r="J32" s="3338"/>
      <c r="K32" s="3338"/>
      <c r="L32" s="3338"/>
      <c r="M32" s="3338"/>
      <c r="N32" s="3338"/>
      <c r="O32" s="3338"/>
      <c r="P32" s="3338"/>
      <c r="Q32" s="3339"/>
      <c r="R32" s="3343"/>
      <c r="S32" s="3344"/>
      <c r="T32" s="3344"/>
      <c r="U32" s="3344"/>
      <c r="V32" s="3344"/>
      <c r="W32" s="3345"/>
      <c r="X32" s="3374" t="s">
        <v>139</v>
      </c>
      <c r="Y32" s="3375"/>
      <c r="Z32" s="1478" t="s">
        <v>4870</v>
      </c>
      <c r="AA32" s="1478"/>
      <c r="AB32" s="1478"/>
      <c r="AC32" s="1478"/>
      <c r="AD32" s="1478"/>
      <c r="AE32" s="1478"/>
      <c r="AF32" s="1478"/>
      <c r="AG32" s="1478"/>
      <c r="AH32" s="1478"/>
      <c r="AI32" s="1478"/>
      <c r="AJ32" s="1479"/>
      <c r="AK32" s="1480"/>
      <c r="AL32" s="1481"/>
      <c r="AM32" s="1481"/>
      <c r="AN32" s="3372" t="s">
        <v>5038</v>
      </c>
      <c r="AO32" s="3372"/>
      <c r="AP32" s="3372"/>
      <c r="AQ32" s="3372"/>
      <c r="AR32" s="3372"/>
      <c r="AS32" s="3372"/>
      <c r="AT32" s="3372"/>
      <c r="AU32" s="3372"/>
      <c r="AV32" s="3372"/>
      <c r="AW32" s="3372"/>
      <c r="AX32" s="3372"/>
      <c r="AY32" s="3372"/>
      <c r="AZ32" s="3372"/>
      <c r="BA32" s="3372"/>
      <c r="BB32" s="3372"/>
      <c r="BC32" s="3372"/>
      <c r="BD32" s="3372"/>
      <c r="BE32" s="3372"/>
      <c r="BF32" s="3372"/>
      <c r="BG32" s="3372"/>
      <c r="BH32" s="3372"/>
      <c r="BI32" s="3372"/>
      <c r="BJ32" s="3372"/>
      <c r="BK32" s="3372"/>
      <c r="BL32" s="3372"/>
      <c r="BM32" s="3372"/>
      <c r="BN32" s="3372"/>
      <c r="BO32" s="3372"/>
      <c r="BP32" s="3372"/>
      <c r="BQ32" s="3372"/>
      <c r="BR32" s="3372"/>
      <c r="BS32" s="3372"/>
      <c r="BT32" s="3372"/>
      <c r="BU32" s="3372"/>
      <c r="BV32" s="3372"/>
      <c r="BW32" s="3372"/>
      <c r="BX32" s="3373"/>
    </row>
    <row r="33" spans="2:112" ht="18" customHeight="1">
      <c r="B33" s="3305"/>
      <c r="C33" s="1468"/>
      <c r="D33" s="3337"/>
      <c r="E33" s="3338"/>
      <c r="F33" s="3338"/>
      <c r="G33" s="3338"/>
      <c r="H33" s="3338"/>
      <c r="I33" s="3338"/>
      <c r="J33" s="3338"/>
      <c r="K33" s="3338"/>
      <c r="L33" s="3338"/>
      <c r="M33" s="3338"/>
      <c r="N33" s="3338"/>
      <c r="O33" s="3338"/>
      <c r="P33" s="3338"/>
      <c r="Q33" s="3339"/>
      <c r="R33" s="3346"/>
      <c r="S33" s="3347"/>
      <c r="T33" s="3347"/>
      <c r="U33" s="3347"/>
      <c r="V33" s="3347"/>
      <c r="W33" s="3348"/>
      <c r="X33" s="3374" t="s">
        <v>139</v>
      </c>
      <c r="Y33" s="3375"/>
      <c r="Z33" s="1478" t="s">
        <v>4871</v>
      </c>
      <c r="AA33" s="1478"/>
      <c r="AB33" s="1478"/>
      <c r="AC33" s="1478"/>
      <c r="AD33" s="1478"/>
      <c r="AE33" s="1478"/>
      <c r="AF33" s="1478"/>
      <c r="AG33" s="1478"/>
      <c r="AH33" s="1478"/>
      <c r="AI33" s="1478"/>
      <c r="AJ33" s="1479"/>
      <c r="AK33" s="1480"/>
      <c r="AL33" s="1481"/>
      <c r="AM33" s="1481"/>
      <c r="AN33" s="3372" t="s">
        <v>4872</v>
      </c>
      <c r="AO33" s="3372"/>
      <c r="AP33" s="3372"/>
      <c r="AQ33" s="3372"/>
      <c r="AR33" s="3372"/>
      <c r="AS33" s="3372"/>
      <c r="AT33" s="3372"/>
      <c r="AU33" s="3372"/>
      <c r="AV33" s="3372"/>
      <c r="AW33" s="3372"/>
      <c r="AX33" s="3372"/>
      <c r="AY33" s="3372"/>
      <c r="AZ33" s="3372"/>
      <c r="BA33" s="3372"/>
      <c r="BB33" s="3372"/>
      <c r="BC33" s="3372"/>
      <c r="BD33" s="3372"/>
      <c r="BE33" s="3372"/>
      <c r="BF33" s="3372"/>
      <c r="BG33" s="3372"/>
      <c r="BH33" s="3372"/>
      <c r="BI33" s="3372"/>
      <c r="BJ33" s="3372"/>
      <c r="BK33" s="3372"/>
      <c r="BL33" s="3372"/>
      <c r="BM33" s="3372"/>
      <c r="BN33" s="3372"/>
      <c r="BO33" s="3372"/>
      <c r="BP33" s="3372"/>
      <c r="BQ33" s="3372"/>
      <c r="BR33" s="3372"/>
      <c r="BS33" s="3372"/>
      <c r="BT33" s="3372"/>
      <c r="BU33" s="3372"/>
      <c r="BV33" s="3372"/>
      <c r="BW33" s="3372"/>
      <c r="BX33" s="3373"/>
    </row>
    <row r="34" spans="2:112" ht="16.5" customHeight="1">
      <c r="B34" s="3305"/>
      <c r="C34" s="1468"/>
      <c r="D34" s="3337"/>
      <c r="E34" s="3338"/>
      <c r="F34" s="3338"/>
      <c r="G34" s="3338"/>
      <c r="H34" s="3338"/>
      <c r="I34" s="3338"/>
      <c r="J34" s="3338"/>
      <c r="K34" s="3338"/>
      <c r="L34" s="3338"/>
      <c r="M34" s="3338"/>
      <c r="N34" s="3338"/>
      <c r="O34" s="3338"/>
      <c r="P34" s="3338"/>
      <c r="Q34" s="3339"/>
      <c r="R34" s="3396" t="s">
        <v>4873</v>
      </c>
      <c r="S34" s="3397"/>
      <c r="T34" s="3397"/>
      <c r="U34" s="3397"/>
      <c r="V34" s="3397"/>
      <c r="W34" s="3398"/>
      <c r="X34" s="3376" t="s">
        <v>5970</v>
      </c>
      <c r="Y34" s="3362"/>
      <c r="Z34" s="3362"/>
      <c r="AA34" s="3362"/>
      <c r="AB34" s="3362"/>
      <c r="AC34" s="3362"/>
      <c r="AD34" s="3362"/>
      <c r="AE34" s="3362"/>
      <c r="AF34" s="3362"/>
      <c r="AG34" s="3362"/>
      <c r="AH34" s="3362"/>
      <c r="AI34" s="3362"/>
      <c r="AJ34" s="3363"/>
      <c r="AK34" s="3380" t="s">
        <v>139</v>
      </c>
      <c r="AL34" s="3381"/>
      <c r="AM34" s="3381"/>
      <c r="AN34" s="3382" t="s">
        <v>5040</v>
      </c>
      <c r="AO34" s="3382"/>
      <c r="AP34" s="3382"/>
      <c r="AQ34" s="3382"/>
      <c r="AR34" s="3382"/>
      <c r="AS34" s="3382"/>
      <c r="AT34" s="3382"/>
      <c r="AU34" s="3382"/>
      <c r="AV34" s="3382"/>
      <c r="AW34" s="3382"/>
      <c r="AX34" s="3382"/>
      <c r="AY34" s="3382"/>
      <c r="AZ34" s="3382"/>
      <c r="BA34" s="3382"/>
      <c r="BB34" s="3382"/>
      <c r="BC34" s="3382"/>
      <c r="BD34" s="3382"/>
      <c r="BE34" s="3382"/>
      <c r="BF34" s="3382"/>
      <c r="BG34" s="3382"/>
      <c r="BH34" s="3382"/>
      <c r="BI34" s="3382"/>
      <c r="BJ34" s="3382"/>
      <c r="BK34" s="3382"/>
      <c r="BL34" s="3382"/>
      <c r="BM34" s="3382"/>
      <c r="BN34" s="3382"/>
      <c r="BO34" s="3382"/>
      <c r="BP34" s="3382"/>
      <c r="BQ34" s="3382"/>
      <c r="BR34" s="3382"/>
      <c r="BS34" s="3382"/>
      <c r="BT34" s="3382"/>
      <c r="BU34" s="3382"/>
      <c r="BV34" s="3382"/>
      <c r="BW34" s="3382"/>
      <c r="BX34" s="3383"/>
    </row>
    <row r="35" spans="2:112" ht="15" customHeight="1">
      <c r="B35" s="3305"/>
      <c r="C35" s="1468"/>
      <c r="D35" s="3337"/>
      <c r="E35" s="3338"/>
      <c r="F35" s="3338"/>
      <c r="G35" s="3338"/>
      <c r="H35" s="3338"/>
      <c r="I35" s="3338"/>
      <c r="J35" s="3338"/>
      <c r="K35" s="3338"/>
      <c r="L35" s="3338"/>
      <c r="M35" s="3338"/>
      <c r="N35" s="3338"/>
      <c r="O35" s="3338"/>
      <c r="P35" s="3338"/>
      <c r="Q35" s="3339"/>
      <c r="R35" s="3343"/>
      <c r="S35" s="3344"/>
      <c r="T35" s="3344"/>
      <c r="U35" s="3344"/>
      <c r="V35" s="3344"/>
      <c r="W35" s="3345"/>
      <c r="X35" s="3377"/>
      <c r="Y35" s="3378"/>
      <c r="Z35" s="3378"/>
      <c r="AA35" s="3378"/>
      <c r="AB35" s="3378"/>
      <c r="AC35" s="3378"/>
      <c r="AD35" s="3378"/>
      <c r="AE35" s="3378"/>
      <c r="AF35" s="3378"/>
      <c r="AG35" s="3378"/>
      <c r="AH35" s="3378"/>
      <c r="AI35" s="3378"/>
      <c r="AJ35" s="3379"/>
      <c r="AK35" s="3368" t="s">
        <v>139</v>
      </c>
      <c r="AL35" s="3369"/>
      <c r="AM35" s="3369"/>
      <c r="AN35" s="3366" t="s">
        <v>5971</v>
      </c>
      <c r="AO35" s="3366"/>
      <c r="AP35" s="3366"/>
      <c r="AQ35" s="3366"/>
      <c r="AR35" s="3366"/>
      <c r="AS35" s="3366"/>
      <c r="AT35" s="3366"/>
      <c r="AU35" s="3366"/>
      <c r="AV35" s="3366"/>
      <c r="AW35" s="3366"/>
      <c r="AX35" s="3366"/>
      <c r="AY35" s="3366"/>
      <c r="AZ35" s="3366"/>
      <c r="BA35" s="3366"/>
      <c r="BB35" s="3366"/>
      <c r="BC35" s="3366"/>
      <c r="BD35" s="3366"/>
      <c r="BE35" s="3366"/>
      <c r="BF35" s="3366"/>
      <c r="BG35" s="3366"/>
      <c r="BH35" s="3366"/>
      <c r="BI35" s="3366"/>
      <c r="BJ35" s="3366"/>
      <c r="BK35" s="3366"/>
      <c r="BL35" s="3366"/>
      <c r="BM35" s="3366"/>
      <c r="BN35" s="3366"/>
      <c r="BO35" s="3366"/>
      <c r="BP35" s="3366"/>
      <c r="BQ35" s="3366"/>
      <c r="BR35" s="3366"/>
      <c r="BS35" s="3366"/>
      <c r="BT35" s="3366"/>
      <c r="BU35" s="3366"/>
      <c r="BV35" s="3366"/>
      <c r="BW35" s="3366"/>
      <c r="BX35" s="3367"/>
    </row>
    <row r="36" spans="2:112" ht="15" customHeight="1">
      <c r="B36" s="3305"/>
      <c r="C36" s="1468"/>
      <c r="D36" s="3337"/>
      <c r="E36" s="3338"/>
      <c r="F36" s="3338"/>
      <c r="G36" s="3338"/>
      <c r="H36" s="3338"/>
      <c r="I36" s="3338"/>
      <c r="J36" s="3338"/>
      <c r="K36" s="3338"/>
      <c r="L36" s="3338"/>
      <c r="M36" s="3338"/>
      <c r="N36" s="3338"/>
      <c r="O36" s="3338"/>
      <c r="P36" s="3338"/>
      <c r="Q36" s="3339"/>
      <c r="R36" s="3343"/>
      <c r="S36" s="3344"/>
      <c r="T36" s="3344"/>
      <c r="U36" s="3344"/>
      <c r="V36" s="3344"/>
      <c r="W36" s="3345"/>
      <c r="X36" s="3352"/>
      <c r="Y36" s="3353"/>
      <c r="Z36" s="3353"/>
      <c r="AA36" s="3353"/>
      <c r="AB36" s="3353"/>
      <c r="AC36" s="3353"/>
      <c r="AD36" s="3353"/>
      <c r="AE36" s="3353"/>
      <c r="AF36" s="3353"/>
      <c r="AG36" s="3353"/>
      <c r="AH36" s="3353"/>
      <c r="AI36" s="3353"/>
      <c r="AJ36" s="3354"/>
      <c r="AK36" s="3368" t="s">
        <v>139</v>
      </c>
      <c r="AL36" s="3369"/>
      <c r="AM36" s="3369"/>
      <c r="AN36" s="3370" t="s">
        <v>5972</v>
      </c>
      <c r="AO36" s="3370"/>
      <c r="AP36" s="3370"/>
      <c r="AQ36" s="3370"/>
      <c r="AR36" s="3370"/>
      <c r="AS36" s="3370"/>
      <c r="AT36" s="3370"/>
      <c r="AU36" s="3370"/>
      <c r="AV36" s="3370"/>
      <c r="AW36" s="3370"/>
      <c r="AX36" s="3370"/>
      <c r="AY36" s="3370"/>
      <c r="AZ36" s="3370"/>
      <c r="BA36" s="3370"/>
      <c r="BB36" s="3370"/>
      <c r="BC36" s="3370"/>
      <c r="BD36" s="3370"/>
      <c r="BE36" s="3370"/>
      <c r="BF36" s="3370"/>
      <c r="BG36" s="3370"/>
      <c r="BH36" s="3370"/>
      <c r="BI36" s="3370"/>
      <c r="BJ36" s="3370"/>
      <c r="BK36" s="3370"/>
      <c r="BL36" s="3370"/>
      <c r="BM36" s="3370"/>
      <c r="BN36" s="3370"/>
      <c r="BO36" s="3370"/>
      <c r="BP36" s="3370"/>
      <c r="BQ36" s="3370"/>
      <c r="BR36" s="3370"/>
      <c r="BS36" s="3370"/>
      <c r="BT36" s="3370"/>
      <c r="BU36" s="3370"/>
      <c r="BV36" s="3370"/>
      <c r="BW36" s="3370"/>
      <c r="BX36" s="3371"/>
    </row>
    <row r="37" spans="2:112" ht="18" customHeight="1">
      <c r="B37" s="3305"/>
      <c r="C37" s="1468"/>
      <c r="D37" s="3337"/>
      <c r="E37" s="3338"/>
      <c r="F37" s="3338"/>
      <c r="G37" s="3338"/>
      <c r="H37" s="3338"/>
      <c r="I37" s="3338"/>
      <c r="J37" s="3338"/>
      <c r="K37" s="3338"/>
      <c r="L37" s="3338"/>
      <c r="M37" s="3338"/>
      <c r="N37" s="3338"/>
      <c r="O37" s="3338"/>
      <c r="P37" s="3338"/>
      <c r="Q37" s="3339"/>
      <c r="R37" s="3343"/>
      <c r="S37" s="3344"/>
      <c r="T37" s="3344"/>
      <c r="U37" s="3344"/>
      <c r="V37" s="3344"/>
      <c r="W37" s="3345"/>
      <c r="X37" s="3376" t="s">
        <v>5973</v>
      </c>
      <c r="Y37" s="3362"/>
      <c r="Z37" s="3362"/>
      <c r="AA37" s="3362"/>
      <c r="AB37" s="3362"/>
      <c r="AC37" s="3362"/>
      <c r="AD37" s="3362"/>
      <c r="AE37" s="3362"/>
      <c r="AF37" s="3362"/>
      <c r="AG37" s="3362"/>
      <c r="AH37" s="3362"/>
      <c r="AI37" s="3362"/>
      <c r="AJ37" s="3363"/>
      <c r="AK37" s="3380" t="s">
        <v>139</v>
      </c>
      <c r="AL37" s="3381"/>
      <c r="AM37" s="3406"/>
      <c r="AN37" s="3407" t="s">
        <v>5974</v>
      </c>
      <c r="AO37" s="3382"/>
      <c r="AP37" s="3382"/>
      <c r="AQ37" s="3382"/>
      <c r="AR37" s="3382"/>
      <c r="AS37" s="3382"/>
      <c r="AT37" s="3382"/>
      <c r="AU37" s="3382"/>
      <c r="AV37" s="3382"/>
      <c r="AW37" s="3382"/>
      <c r="AX37" s="3382"/>
      <c r="AY37" s="3382"/>
      <c r="AZ37" s="3382"/>
      <c r="BA37" s="3382"/>
      <c r="BB37" s="3382"/>
      <c r="BC37" s="3382"/>
      <c r="BD37" s="3382"/>
      <c r="BE37" s="3382"/>
      <c r="BF37" s="3382"/>
      <c r="BG37" s="3382"/>
      <c r="BH37" s="3382"/>
      <c r="BI37" s="3382"/>
      <c r="BJ37" s="3382"/>
      <c r="BK37" s="3382"/>
      <c r="BL37" s="3382"/>
      <c r="BM37" s="3382"/>
      <c r="BN37" s="3382"/>
      <c r="BO37" s="3382"/>
      <c r="BP37" s="3382"/>
      <c r="BQ37" s="3382"/>
      <c r="BR37" s="3382"/>
      <c r="BS37" s="3382"/>
      <c r="BT37" s="3382"/>
      <c r="BU37" s="3382"/>
      <c r="BV37" s="3382"/>
      <c r="BW37" s="3382"/>
      <c r="BX37" s="3383"/>
      <c r="DH37" s="1490"/>
    </row>
    <row r="38" spans="2:112" ht="18" customHeight="1">
      <c r="B38" s="3305"/>
      <c r="C38" s="1468"/>
      <c r="D38" s="3337"/>
      <c r="E38" s="3338"/>
      <c r="F38" s="3338"/>
      <c r="G38" s="3338"/>
      <c r="H38" s="3338"/>
      <c r="I38" s="3338"/>
      <c r="J38" s="3338"/>
      <c r="K38" s="3338"/>
      <c r="L38" s="3338"/>
      <c r="M38" s="3338"/>
      <c r="N38" s="3338"/>
      <c r="O38" s="3338"/>
      <c r="P38" s="3338"/>
      <c r="Q38" s="3339"/>
      <c r="R38" s="3343"/>
      <c r="S38" s="3344"/>
      <c r="T38" s="3344"/>
      <c r="U38" s="3344"/>
      <c r="V38" s="3344"/>
      <c r="W38" s="3345"/>
      <c r="X38" s="3352"/>
      <c r="Y38" s="3353"/>
      <c r="Z38" s="3353"/>
      <c r="AA38" s="3353"/>
      <c r="AB38" s="3353"/>
      <c r="AC38" s="3353"/>
      <c r="AD38" s="3353"/>
      <c r="AE38" s="3353"/>
      <c r="AF38" s="3353"/>
      <c r="AG38" s="3353"/>
      <c r="AH38" s="3353"/>
      <c r="AI38" s="3353"/>
      <c r="AJ38" s="3354"/>
      <c r="AK38" s="3368" t="s">
        <v>139</v>
      </c>
      <c r="AL38" s="3369"/>
      <c r="AM38" s="3369"/>
      <c r="AN38" s="3370" t="s">
        <v>5975</v>
      </c>
      <c r="AO38" s="3370"/>
      <c r="AP38" s="3370"/>
      <c r="AQ38" s="3370"/>
      <c r="AR38" s="3370"/>
      <c r="AS38" s="3370"/>
      <c r="AT38" s="3370"/>
      <c r="AU38" s="3370"/>
      <c r="AV38" s="3370"/>
      <c r="AW38" s="3370"/>
      <c r="AX38" s="3370"/>
      <c r="AY38" s="3370"/>
      <c r="AZ38" s="3370"/>
      <c r="BA38" s="3370"/>
      <c r="BB38" s="3370"/>
      <c r="BC38" s="3370"/>
      <c r="BD38" s="3370"/>
      <c r="BE38" s="3370"/>
      <c r="BF38" s="3370"/>
      <c r="BG38" s="3370"/>
      <c r="BH38" s="3370"/>
      <c r="BI38" s="3370"/>
      <c r="BJ38" s="3370"/>
      <c r="BK38" s="3370"/>
      <c r="BL38" s="3370"/>
      <c r="BM38" s="3370"/>
      <c r="BN38" s="3370"/>
      <c r="BO38" s="3370"/>
      <c r="BP38" s="3370"/>
      <c r="BQ38" s="3370"/>
      <c r="BR38" s="3370"/>
      <c r="BS38" s="3370"/>
      <c r="BT38" s="3370"/>
      <c r="BU38" s="3370"/>
      <c r="BV38" s="3370"/>
      <c r="BW38" s="3370"/>
      <c r="BX38" s="3371"/>
      <c r="DH38" s="1490"/>
    </row>
    <row r="39" spans="2:112" ht="18" customHeight="1">
      <c r="B39" s="3305"/>
      <c r="C39" s="1468"/>
      <c r="D39" s="3337"/>
      <c r="E39" s="3338"/>
      <c r="F39" s="3338"/>
      <c r="G39" s="3338"/>
      <c r="H39" s="3338"/>
      <c r="I39" s="3338"/>
      <c r="J39" s="3338"/>
      <c r="K39" s="3338"/>
      <c r="L39" s="3338"/>
      <c r="M39" s="3338"/>
      <c r="N39" s="3338"/>
      <c r="O39" s="3338"/>
      <c r="P39" s="3338"/>
      <c r="Q39" s="3339"/>
      <c r="R39" s="3343"/>
      <c r="S39" s="3344"/>
      <c r="T39" s="3344"/>
      <c r="U39" s="3344"/>
      <c r="V39" s="3344"/>
      <c r="W39" s="3345"/>
      <c r="X39" s="3374" t="s">
        <v>139</v>
      </c>
      <c r="Y39" s="3375"/>
      <c r="Z39" s="1478" t="s">
        <v>4875</v>
      </c>
      <c r="AA39" s="1478"/>
      <c r="AB39" s="1478"/>
      <c r="AC39" s="1478"/>
      <c r="AD39" s="1478"/>
      <c r="AE39" s="1478"/>
      <c r="AF39" s="1478"/>
      <c r="AG39" s="1478"/>
      <c r="AH39" s="1478"/>
      <c r="AI39" s="1478"/>
      <c r="AJ39" s="1479"/>
      <c r="AK39" s="1480"/>
      <c r="AL39" s="1481"/>
      <c r="AM39" s="1481"/>
      <c r="AN39" s="3372" t="s">
        <v>4876</v>
      </c>
      <c r="AO39" s="3372"/>
      <c r="AP39" s="3372"/>
      <c r="AQ39" s="3372"/>
      <c r="AR39" s="3372"/>
      <c r="AS39" s="3372"/>
      <c r="AT39" s="3372"/>
      <c r="AU39" s="3372"/>
      <c r="AV39" s="3372"/>
      <c r="AW39" s="3372"/>
      <c r="AX39" s="3372"/>
      <c r="AY39" s="3372"/>
      <c r="AZ39" s="3372"/>
      <c r="BA39" s="3372"/>
      <c r="BB39" s="3372"/>
      <c r="BC39" s="3372"/>
      <c r="BD39" s="3372"/>
      <c r="BE39" s="3372"/>
      <c r="BF39" s="3372"/>
      <c r="BG39" s="3372"/>
      <c r="BH39" s="3372"/>
      <c r="BI39" s="3372"/>
      <c r="BJ39" s="3372"/>
      <c r="BK39" s="3372"/>
      <c r="BL39" s="3372"/>
      <c r="BM39" s="3372"/>
      <c r="BN39" s="3372"/>
      <c r="BO39" s="3372"/>
      <c r="BP39" s="3372"/>
      <c r="BQ39" s="3372"/>
      <c r="BR39" s="3372"/>
      <c r="BS39" s="3372"/>
      <c r="BT39" s="3372"/>
      <c r="BU39" s="3372"/>
      <c r="BV39" s="3372"/>
      <c r="BW39" s="3372"/>
      <c r="BX39" s="3373"/>
      <c r="BY39" s="1491"/>
    </row>
    <row r="40" spans="2:112" ht="18" customHeight="1">
      <c r="B40" s="3305"/>
      <c r="C40" s="1468"/>
      <c r="D40" s="3337"/>
      <c r="E40" s="3338"/>
      <c r="F40" s="3338"/>
      <c r="G40" s="3338"/>
      <c r="H40" s="3338"/>
      <c r="I40" s="3338"/>
      <c r="J40" s="3338"/>
      <c r="K40" s="3338"/>
      <c r="L40" s="3338"/>
      <c r="M40" s="3338"/>
      <c r="N40" s="3338"/>
      <c r="O40" s="3338"/>
      <c r="P40" s="3338"/>
      <c r="Q40" s="3339"/>
      <c r="R40" s="3346"/>
      <c r="S40" s="3347"/>
      <c r="T40" s="3347"/>
      <c r="U40" s="3347"/>
      <c r="V40" s="3347"/>
      <c r="W40" s="3348"/>
      <c r="X40" s="3374" t="s">
        <v>139</v>
      </c>
      <c r="Y40" s="3375"/>
      <c r="Z40" s="1478" t="s">
        <v>4877</v>
      </c>
      <c r="AA40" s="1478"/>
      <c r="AB40" s="1478"/>
      <c r="AC40" s="1478"/>
      <c r="AD40" s="1478"/>
      <c r="AE40" s="1478"/>
      <c r="AF40" s="1478"/>
      <c r="AG40" s="1478"/>
      <c r="AH40" s="1478"/>
      <c r="AI40" s="1478"/>
      <c r="AJ40" s="1479"/>
      <c r="AK40" s="1480"/>
      <c r="AL40" s="1481"/>
      <c r="AM40" s="1481"/>
      <c r="AN40" s="3372" t="s">
        <v>4878</v>
      </c>
      <c r="AO40" s="3372"/>
      <c r="AP40" s="3372"/>
      <c r="AQ40" s="3372"/>
      <c r="AR40" s="3372"/>
      <c r="AS40" s="3372"/>
      <c r="AT40" s="3372"/>
      <c r="AU40" s="3372"/>
      <c r="AV40" s="3372"/>
      <c r="AW40" s="3372"/>
      <c r="AX40" s="3372"/>
      <c r="AY40" s="3372"/>
      <c r="AZ40" s="3372"/>
      <c r="BA40" s="3372"/>
      <c r="BB40" s="3372"/>
      <c r="BC40" s="3372"/>
      <c r="BD40" s="3372"/>
      <c r="BE40" s="3372"/>
      <c r="BF40" s="3372"/>
      <c r="BG40" s="3372"/>
      <c r="BH40" s="3372"/>
      <c r="BI40" s="3372"/>
      <c r="BJ40" s="3372"/>
      <c r="BK40" s="3372"/>
      <c r="BL40" s="3372"/>
      <c r="BM40" s="3372"/>
      <c r="BN40" s="3372"/>
      <c r="BO40" s="3372"/>
      <c r="BP40" s="3372"/>
      <c r="BQ40" s="3372"/>
      <c r="BR40" s="3372"/>
      <c r="BS40" s="3372"/>
      <c r="BT40" s="3372"/>
      <c r="BU40" s="3372"/>
      <c r="BV40" s="3372"/>
      <c r="BW40" s="3372"/>
      <c r="BX40" s="3373"/>
    </row>
    <row r="41" spans="2:112" ht="18" customHeight="1">
      <c r="B41" s="3305"/>
      <c r="C41" s="1468"/>
      <c r="D41" s="1786"/>
      <c r="E41" s="1787"/>
      <c r="F41" s="1787"/>
      <c r="G41" s="1787"/>
      <c r="H41" s="1787"/>
      <c r="I41" s="1787"/>
      <c r="J41" s="1787"/>
      <c r="K41" s="1787"/>
      <c r="L41" s="1787"/>
      <c r="M41" s="1787"/>
      <c r="N41" s="1787"/>
      <c r="O41" s="1787"/>
      <c r="P41" s="1787"/>
      <c r="Q41" s="1787"/>
      <c r="R41" s="3384" t="s">
        <v>5046</v>
      </c>
      <c r="S41" s="3385"/>
      <c r="T41" s="3385"/>
      <c r="U41" s="3385"/>
      <c r="V41" s="3385"/>
      <c r="W41" s="3386"/>
      <c r="X41" s="3390" t="s">
        <v>5047</v>
      </c>
      <c r="Y41" s="3390"/>
      <c r="Z41" s="3390"/>
      <c r="AA41" s="3390"/>
      <c r="AB41" s="3390"/>
      <c r="AC41" s="3390"/>
      <c r="AD41" s="3390"/>
      <c r="AE41" s="3390"/>
      <c r="AF41" s="3390"/>
      <c r="AG41" s="3390"/>
      <c r="AH41" s="3390"/>
      <c r="AI41" s="3390"/>
      <c r="AJ41" s="3391"/>
      <c r="AK41" s="3392" t="s">
        <v>139</v>
      </c>
      <c r="AL41" s="3392"/>
      <c r="AM41" s="3392"/>
      <c r="AN41" s="3393" t="s">
        <v>5048</v>
      </c>
      <c r="AO41" s="3393"/>
      <c r="AP41" s="3393"/>
      <c r="AQ41" s="3393"/>
      <c r="AR41" s="3393"/>
      <c r="AS41" s="3393"/>
      <c r="AT41" s="3393"/>
      <c r="AU41" s="3393"/>
      <c r="AV41" s="3393"/>
      <c r="AW41" s="3393"/>
      <c r="AX41" s="3393"/>
      <c r="AY41" s="3393"/>
      <c r="AZ41" s="3393"/>
      <c r="BA41" s="3393"/>
      <c r="BB41" s="3393"/>
      <c r="BC41" s="3393"/>
      <c r="BD41" s="3393"/>
      <c r="BE41" s="3392" t="s">
        <v>139</v>
      </c>
      <c r="BF41" s="3392"/>
      <c r="BG41" s="3392"/>
      <c r="BH41" s="3394" t="s">
        <v>5976</v>
      </c>
      <c r="BI41" s="3394"/>
      <c r="BJ41" s="3394"/>
      <c r="BK41" s="3394"/>
      <c r="BL41" s="3394"/>
      <c r="BM41" s="3394"/>
      <c r="BN41" s="3394"/>
      <c r="BO41" s="3394"/>
      <c r="BP41" s="3394"/>
      <c r="BQ41" s="3394"/>
      <c r="BR41" s="3394"/>
      <c r="BS41" s="3394"/>
      <c r="BT41" s="3394"/>
      <c r="BU41" s="3394"/>
      <c r="BV41" s="3394"/>
      <c r="BW41" s="3394"/>
      <c r="BX41" s="3395"/>
    </row>
    <row r="42" spans="2:112" ht="18" customHeight="1">
      <c r="B42" s="3305"/>
      <c r="C42" s="1468"/>
      <c r="D42" s="1786"/>
      <c r="E42" s="1787"/>
      <c r="F42" s="1787"/>
      <c r="G42" s="1787"/>
      <c r="H42" s="1787"/>
      <c r="I42" s="1787"/>
      <c r="J42" s="1787"/>
      <c r="K42" s="1787"/>
      <c r="L42" s="1787"/>
      <c r="M42" s="1787"/>
      <c r="N42" s="1787"/>
      <c r="O42" s="1787"/>
      <c r="P42" s="1787"/>
      <c r="Q42" s="1787"/>
      <c r="R42" s="3384"/>
      <c r="S42" s="3385"/>
      <c r="T42" s="3385"/>
      <c r="U42" s="3385"/>
      <c r="V42" s="3385"/>
      <c r="W42" s="3386"/>
      <c r="X42" s="3390"/>
      <c r="Y42" s="3390"/>
      <c r="Z42" s="3390"/>
      <c r="AA42" s="3390"/>
      <c r="AB42" s="3390"/>
      <c r="AC42" s="3390"/>
      <c r="AD42" s="3390"/>
      <c r="AE42" s="3390"/>
      <c r="AF42" s="3390"/>
      <c r="AG42" s="3390"/>
      <c r="AH42" s="3390"/>
      <c r="AI42" s="3390"/>
      <c r="AJ42" s="3391"/>
      <c r="AK42" s="3392" t="s">
        <v>139</v>
      </c>
      <c r="AL42" s="3392"/>
      <c r="AM42" s="3392"/>
      <c r="AN42" s="3393" t="s">
        <v>5977</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5978</v>
      </c>
      <c r="BI42" s="3394"/>
      <c r="BJ42" s="3394"/>
      <c r="BK42" s="3394"/>
      <c r="BL42" s="3394"/>
      <c r="BM42" s="3394"/>
      <c r="BN42" s="3394"/>
      <c r="BO42" s="3394"/>
      <c r="BP42" s="3394"/>
      <c r="BQ42" s="3394"/>
      <c r="BR42" s="3394"/>
      <c r="BS42" s="3394"/>
      <c r="BT42" s="3394"/>
      <c r="BU42" s="3394"/>
      <c r="BV42" s="3394"/>
      <c r="BW42" s="3394"/>
      <c r="BX42" s="3395"/>
    </row>
    <row r="43" spans="2:112" ht="18" customHeight="1">
      <c r="B43" s="3305"/>
      <c r="C43" s="1468"/>
      <c r="D43" s="1786"/>
      <c r="E43" s="1787"/>
      <c r="F43" s="1787"/>
      <c r="G43" s="1787"/>
      <c r="H43" s="1787"/>
      <c r="I43" s="1787"/>
      <c r="J43" s="1787"/>
      <c r="K43" s="1787"/>
      <c r="L43" s="1787"/>
      <c r="M43" s="1787"/>
      <c r="N43" s="1787"/>
      <c r="O43" s="1787"/>
      <c r="P43" s="1787"/>
      <c r="Q43" s="1787"/>
      <c r="R43" s="3387"/>
      <c r="S43" s="3388"/>
      <c r="T43" s="3388"/>
      <c r="U43" s="3388"/>
      <c r="V43" s="3388"/>
      <c r="W43" s="3389"/>
      <c r="X43" s="3399" t="s">
        <v>5052</v>
      </c>
      <c r="Y43" s="3400"/>
      <c r="Z43" s="3400"/>
      <c r="AA43" s="3400"/>
      <c r="AB43" s="3400"/>
      <c r="AC43" s="3400"/>
      <c r="AD43" s="3400"/>
      <c r="AE43" s="3400"/>
      <c r="AF43" s="3400"/>
      <c r="AG43" s="3400"/>
      <c r="AH43" s="3400"/>
      <c r="AI43" s="3400"/>
      <c r="AJ43" s="3401"/>
      <c r="AK43" s="3402" t="s">
        <v>139</v>
      </c>
      <c r="AL43" s="3403"/>
      <c r="AM43" s="3403"/>
      <c r="AN43" s="3404" t="s">
        <v>243</v>
      </c>
      <c r="AO43" s="3404"/>
      <c r="AP43" s="3404"/>
      <c r="AQ43" s="3403" t="s">
        <v>139</v>
      </c>
      <c r="AR43" s="3403"/>
      <c r="AS43" s="3405" t="s">
        <v>5053</v>
      </c>
      <c r="AT43" s="3405"/>
      <c r="AU43" s="3405"/>
      <c r="AV43" s="3405"/>
      <c r="AW43" s="3405"/>
      <c r="AX43" s="3403" t="s">
        <v>139</v>
      </c>
      <c r="AY43" s="3403"/>
      <c r="AZ43" s="3405" t="s">
        <v>5054</v>
      </c>
      <c r="BA43" s="3405"/>
      <c r="BB43" s="3405"/>
      <c r="BC43" s="3405"/>
      <c r="BD43" s="3405"/>
      <c r="BE43" s="3405"/>
      <c r="BF43" s="3403" t="s">
        <v>139</v>
      </c>
      <c r="BG43" s="3403"/>
      <c r="BH43" s="3405" t="s">
        <v>5055</v>
      </c>
      <c r="BI43" s="3405"/>
      <c r="BJ43" s="3405"/>
      <c r="BK43" s="3405"/>
      <c r="BL43" s="3405"/>
      <c r="BM43" s="3403" t="s">
        <v>139</v>
      </c>
      <c r="BN43" s="3403"/>
      <c r="BO43" s="3405" t="s">
        <v>5056</v>
      </c>
      <c r="BP43" s="3405"/>
      <c r="BQ43" s="3405"/>
      <c r="BR43" s="3405"/>
      <c r="BS43" s="3405"/>
      <c r="BT43" s="3405"/>
      <c r="BU43" s="3405"/>
      <c r="BV43" s="3405"/>
      <c r="BW43" s="3405"/>
      <c r="BX43" s="3446"/>
    </row>
    <row r="44" spans="2:112" ht="21.95" customHeight="1" thickBot="1">
      <c r="B44" s="3306"/>
      <c r="C44" s="1492"/>
      <c r="D44" s="3447" t="s">
        <v>4879</v>
      </c>
      <c r="E44" s="3448"/>
      <c r="F44" s="3448"/>
      <c r="G44" s="3448"/>
      <c r="H44" s="3448"/>
      <c r="I44" s="3448"/>
      <c r="J44" s="3448"/>
      <c r="K44" s="3448"/>
      <c r="L44" s="3448"/>
      <c r="M44" s="3448"/>
      <c r="N44" s="3448"/>
      <c r="O44" s="3448"/>
      <c r="P44" s="3448"/>
      <c r="Q44" s="3448"/>
      <c r="R44" s="3448"/>
      <c r="S44" s="3448"/>
      <c r="T44" s="3448"/>
      <c r="U44" s="3448"/>
      <c r="V44" s="3448"/>
      <c r="W44" s="3449"/>
      <c r="X44" s="3259" t="str">
        <f>$X$40</f>
        <v>□</v>
      </c>
      <c r="Y44" s="3259"/>
      <c r="Z44" s="3450" t="s">
        <v>4878</v>
      </c>
      <c r="AA44" s="3450"/>
      <c r="AB44" s="3450"/>
      <c r="AC44" s="3450"/>
      <c r="AD44" s="3450"/>
      <c r="AE44" s="3450"/>
      <c r="AF44" s="3450"/>
      <c r="AG44" s="3450"/>
      <c r="AH44" s="3450"/>
      <c r="AI44" s="3450"/>
      <c r="AJ44" s="3450"/>
      <c r="AK44" s="3450"/>
      <c r="AL44" s="3450"/>
      <c r="AM44" s="3450"/>
      <c r="AN44" s="3450"/>
      <c r="AO44" s="3450"/>
      <c r="AP44" s="3450"/>
      <c r="AQ44" s="3450"/>
      <c r="AR44" s="3450"/>
      <c r="AS44" s="3450"/>
      <c r="AT44" s="3450"/>
      <c r="AU44" s="3450"/>
      <c r="AV44" s="3450"/>
      <c r="AW44" s="3450"/>
      <c r="AX44" s="3450"/>
      <c r="AY44" s="3450"/>
      <c r="AZ44" s="3450"/>
      <c r="BA44" s="3450"/>
      <c r="BB44" s="3450"/>
      <c r="BC44" s="3450"/>
      <c r="BD44" s="3450"/>
      <c r="BE44" s="3450"/>
      <c r="BF44" s="3450"/>
      <c r="BG44" s="3450"/>
      <c r="BH44" s="3450"/>
      <c r="BI44" s="3450"/>
      <c r="BJ44" s="3450"/>
      <c r="BK44" s="3450"/>
      <c r="BL44" s="3450"/>
      <c r="BM44" s="3450"/>
      <c r="BN44" s="1493"/>
      <c r="BO44" s="1493"/>
      <c r="BP44" s="1493"/>
      <c r="BQ44" s="1493"/>
      <c r="BR44" s="1493"/>
      <c r="BS44" s="1493"/>
      <c r="BT44" s="1493"/>
      <c r="BU44" s="1493"/>
      <c r="BX44" s="1488"/>
    </row>
    <row r="45" spans="2:112" ht="5.45" customHeight="1" thickBot="1">
      <c r="B45" s="1432"/>
      <c r="C45" s="1494"/>
      <c r="D45" s="1495"/>
      <c r="E45" s="1495"/>
      <c r="F45" s="1495"/>
      <c r="G45" s="1495"/>
      <c r="H45" s="1495"/>
      <c r="I45" s="1495"/>
      <c r="J45" s="1495"/>
      <c r="K45" s="1495"/>
      <c r="L45" s="1495"/>
      <c r="M45" s="1495"/>
      <c r="N45" s="1495"/>
      <c r="O45" s="1495"/>
      <c r="P45" s="1495"/>
      <c r="Q45" s="1495"/>
      <c r="R45" s="1495"/>
      <c r="S45" s="1495"/>
      <c r="T45" s="1495"/>
      <c r="U45" s="1495"/>
      <c r="V45" s="1495"/>
      <c r="W45" s="1495"/>
      <c r="X45" s="1496"/>
      <c r="Y45" s="1496"/>
      <c r="Z45" s="1497"/>
      <c r="AA45" s="1497"/>
      <c r="AB45" s="1497"/>
      <c r="AC45" s="1497"/>
      <c r="AD45" s="1497"/>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c r="BI45" s="1497"/>
      <c r="BJ45" s="1497"/>
      <c r="BK45" s="1497"/>
      <c r="BL45" s="1497"/>
      <c r="BM45" s="1497"/>
      <c r="BN45" s="1498"/>
      <c r="BO45" s="1498"/>
      <c r="BP45" s="1498"/>
      <c r="BQ45" s="1498"/>
      <c r="BR45" s="1498"/>
      <c r="BS45" s="1498"/>
      <c r="BT45" s="1498"/>
      <c r="BU45" s="1498"/>
      <c r="BV45" s="1433"/>
      <c r="BW45" s="1433"/>
      <c r="BX45" s="1433"/>
    </row>
    <row r="46" spans="2:112" ht="3" customHeight="1">
      <c r="B46" s="3408" t="s">
        <v>5979</v>
      </c>
      <c r="C46" s="3409"/>
      <c r="D46" s="3409"/>
      <c r="E46" s="3409"/>
      <c r="F46" s="3409"/>
      <c r="G46" s="3409"/>
      <c r="H46" s="3409"/>
      <c r="I46" s="3409"/>
      <c r="J46" s="3409"/>
      <c r="K46" s="3409"/>
      <c r="L46" s="3409"/>
      <c r="M46" s="3409"/>
      <c r="N46" s="3409"/>
      <c r="O46" s="3409"/>
      <c r="P46" s="3409"/>
      <c r="Q46" s="3410"/>
      <c r="R46" s="3417" t="s">
        <v>3785</v>
      </c>
      <c r="S46" s="3418"/>
      <c r="T46" s="3418"/>
      <c r="U46" s="3418"/>
      <c r="V46" s="3418"/>
      <c r="W46" s="3418"/>
      <c r="X46" s="3418"/>
      <c r="Y46" s="3418"/>
      <c r="Z46" s="3418"/>
      <c r="AA46" s="3418"/>
      <c r="AB46" s="3418"/>
      <c r="AC46" s="3418"/>
      <c r="AD46" s="3419"/>
      <c r="AE46" s="3419"/>
      <c r="AF46" s="3420"/>
      <c r="AG46" s="1499"/>
      <c r="AH46" s="1499"/>
      <c r="AI46" s="1499"/>
      <c r="AJ46" s="1499"/>
      <c r="AK46" s="1499"/>
      <c r="AL46" s="1499"/>
      <c r="AM46" s="1499"/>
      <c r="AN46" s="1499"/>
      <c r="AO46" s="3224" t="s">
        <v>108</v>
      </c>
      <c r="AP46" s="3224"/>
      <c r="AQ46" s="3224"/>
      <c r="AR46" s="3224"/>
      <c r="AS46" s="3224"/>
      <c r="AT46" s="3417" t="s">
        <v>3786</v>
      </c>
      <c r="AU46" s="3418"/>
      <c r="AV46" s="3418"/>
      <c r="AW46" s="3418"/>
      <c r="AX46" s="3418"/>
      <c r="AY46" s="3418"/>
      <c r="AZ46" s="3418"/>
      <c r="BA46" s="3418"/>
      <c r="BB46" s="3418"/>
      <c r="BC46" s="3429"/>
      <c r="BD46" s="3431"/>
      <c r="BE46" s="3432"/>
      <c r="BF46" s="3432"/>
      <c r="BG46" s="3432"/>
      <c r="BH46" s="3432"/>
      <c r="BI46" s="3432"/>
      <c r="BJ46" s="3432"/>
      <c r="BK46" s="3432"/>
      <c r="BL46" s="3432"/>
      <c r="BM46" s="3432"/>
      <c r="BN46" s="3432"/>
      <c r="BO46" s="3432"/>
      <c r="BP46" s="3432"/>
      <c r="BQ46" s="3432"/>
      <c r="BR46" s="3432"/>
      <c r="BS46" s="3432"/>
      <c r="BT46" s="3432"/>
      <c r="BU46" s="3432"/>
      <c r="BV46" s="3432"/>
      <c r="BW46" s="3432"/>
      <c r="BX46" s="3433"/>
    </row>
    <row r="47" spans="2:112" ht="9.75" customHeight="1">
      <c r="B47" s="3411"/>
      <c r="C47" s="3412"/>
      <c r="D47" s="3412"/>
      <c r="E47" s="3412"/>
      <c r="F47" s="3412"/>
      <c r="G47" s="3412"/>
      <c r="H47" s="3412"/>
      <c r="I47" s="3412"/>
      <c r="J47" s="3412"/>
      <c r="K47" s="3412"/>
      <c r="L47" s="3412"/>
      <c r="M47" s="3412"/>
      <c r="N47" s="3412"/>
      <c r="O47" s="3412"/>
      <c r="P47" s="3412"/>
      <c r="Q47" s="3413"/>
      <c r="R47" s="3421"/>
      <c r="S47" s="3042"/>
      <c r="T47" s="3042"/>
      <c r="U47" s="3042"/>
      <c r="V47" s="3042"/>
      <c r="W47" s="3042"/>
      <c r="X47" s="3042"/>
      <c r="Y47" s="3042"/>
      <c r="Z47" s="3042"/>
      <c r="AA47" s="3042"/>
      <c r="AB47" s="3042"/>
      <c r="AC47" s="3042"/>
      <c r="AD47" s="3422"/>
      <c r="AE47" s="3422"/>
      <c r="AF47" s="3423"/>
      <c r="AG47" s="888"/>
      <c r="AH47" s="888"/>
      <c r="AI47" s="3440"/>
      <c r="AJ47" s="3441"/>
      <c r="AK47" s="3441"/>
      <c r="AL47" s="3441"/>
      <c r="AM47" s="3441"/>
      <c r="AN47" s="3442"/>
      <c r="AO47" s="3203"/>
      <c r="AP47" s="3203"/>
      <c r="AQ47" s="3203"/>
      <c r="AR47" s="3203"/>
      <c r="AS47" s="3203"/>
      <c r="AT47" s="3421"/>
      <c r="AU47" s="3042"/>
      <c r="AV47" s="3042"/>
      <c r="AW47" s="3042"/>
      <c r="AX47" s="3042"/>
      <c r="AY47" s="3042"/>
      <c r="AZ47" s="3042"/>
      <c r="BA47" s="3042"/>
      <c r="BB47" s="3042"/>
      <c r="BC47" s="3043"/>
      <c r="BD47" s="3434"/>
      <c r="BE47" s="3435"/>
      <c r="BF47" s="3435"/>
      <c r="BG47" s="3435"/>
      <c r="BH47" s="3435"/>
      <c r="BI47" s="3435"/>
      <c r="BJ47" s="3435"/>
      <c r="BK47" s="3435"/>
      <c r="BL47" s="3435"/>
      <c r="BM47" s="3435"/>
      <c r="BN47" s="3435"/>
      <c r="BO47" s="3435"/>
      <c r="BP47" s="3435"/>
      <c r="BQ47" s="3435"/>
      <c r="BR47" s="3435"/>
      <c r="BS47" s="3435"/>
      <c r="BT47" s="3435"/>
      <c r="BU47" s="3435"/>
      <c r="BV47" s="3435"/>
      <c r="BW47" s="3435"/>
      <c r="BX47" s="3436"/>
    </row>
    <row r="48" spans="2:112" ht="9.75" customHeight="1">
      <c r="B48" s="3411"/>
      <c r="C48" s="3412"/>
      <c r="D48" s="3412"/>
      <c r="E48" s="3412"/>
      <c r="F48" s="3412"/>
      <c r="G48" s="3412"/>
      <c r="H48" s="3412"/>
      <c r="I48" s="3412"/>
      <c r="J48" s="3412"/>
      <c r="K48" s="3412"/>
      <c r="L48" s="3412"/>
      <c r="M48" s="3412"/>
      <c r="N48" s="3412"/>
      <c r="O48" s="3412"/>
      <c r="P48" s="3412"/>
      <c r="Q48" s="3413"/>
      <c r="R48" s="3421"/>
      <c r="S48" s="3042"/>
      <c r="T48" s="3042"/>
      <c r="U48" s="3042"/>
      <c r="V48" s="3042"/>
      <c r="W48" s="3042"/>
      <c r="X48" s="3042"/>
      <c r="Y48" s="3042"/>
      <c r="Z48" s="3042"/>
      <c r="AA48" s="3042"/>
      <c r="AB48" s="3042"/>
      <c r="AC48" s="3042"/>
      <c r="AD48" s="3422"/>
      <c r="AE48" s="3422"/>
      <c r="AF48" s="3423"/>
      <c r="AG48" s="888"/>
      <c r="AH48" s="888"/>
      <c r="AI48" s="3443"/>
      <c r="AJ48" s="3444"/>
      <c r="AK48" s="3444"/>
      <c r="AL48" s="3444"/>
      <c r="AM48" s="3444"/>
      <c r="AN48" s="3445"/>
      <c r="AO48" s="3203"/>
      <c r="AP48" s="3203"/>
      <c r="AQ48" s="3203"/>
      <c r="AR48" s="3203"/>
      <c r="AS48" s="3203"/>
      <c r="AT48" s="3421"/>
      <c r="AU48" s="3042"/>
      <c r="AV48" s="3042"/>
      <c r="AW48" s="3042"/>
      <c r="AX48" s="3042"/>
      <c r="AY48" s="3042"/>
      <c r="AZ48" s="3042"/>
      <c r="BA48" s="3042"/>
      <c r="BB48" s="3042"/>
      <c r="BC48" s="3043"/>
      <c r="BD48" s="3434"/>
      <c r="BE48" s="3435"/>
      <c r="BF48" s="3435"/>
      <c r="BG48" s="3435"/>
      <c r="BH48" s="3435"/>
      <c r="BI48" s="3435"/>
      <c r="BJ48" s="3435"/>
      <c r="BK48" s="3435"/>
      <c r="BL48" s="3435"/>
      <c r="BM48" s="3435"/>
      <c r="BN48" s="3435"/>
      <c r="BO48" s="3435"/>
      <c r="BP48" s="3435"/>
      <c r="BQ48" s="3435"/>
      <c r="BR48" s="3435"/>
      <c r="BS48" s="3435"/>
      <c r="BT48" s="3435"/>
      <c r="BU48" s="3435"/>
      <c r="BV48" s="3435"/>
      <c r="BW48" s="3435"/>
      <c r="BX48" s="3436"/>
    </row>
    <row r="49" spans="2:144" ht="3" customHeight="1" thickBot="1">
      <c r="B49" s="3414"/>
      <c r="C49" s="3415"/>
      <c r="D49" s="3415"/>
      <c r="E49" s="3415"/>
      <c r="F49" s="3415"/>
      <c r="G49" s="3415"/>
      <c r="H49" s="3415"/>
      <c r="I49" s="3415"/>
      <c r="J49" s="3415"/>
      <c r="K49" s="3415"/>
      <c r="L49" s="3415"/>
      <c r="M49" s="3415"/>
      <c r="N49" s="3415"/>
      <c r="O49" s="3415"/>
      <c r="P49" s="3415"/>
      <c r="Q49" s="3416"/>
      <c r="R49" s="3424"/>
      <c r="S49" s="3425"/>
      <c r="T49" s="3425"/>
      <c r="U49" s="3425"/>
      <c r="V49" s="3425"/>
      <c r="W49" s="3425"/>
      <c r="X49" s="3425"/>
      <c r="Y49" s="3425"/>
      <c r="Z49" s="3425"/>
      <c r="AA49" s="3425"/>
      <c r="AB49" s="3425"/>
      <c r="AC49" s="3425"/>
      <c r="AD49" s="3426"/>
      <c r="AE49" s="3426"/>
      <c r="AF49" s="3427"/>
      <c r="AG49" s="889"/>
      <c r="AH49" s="889"/>
      <c r="AI49" s="889"/>
      <c r="AJ49" s="889"/>
      <c r="AK49" s="889"/>
      <c r="AL49" s="889"/>
      <c r="AM49" s="889"/>
      <c r="AN49" s="889"/>
      <c r="AO49" s="3428"/>
      <c r="AP49" s="3428"/>
      <c r="AQ49" s="3428"/>
      <c r="AR49" s="3428"/>
      <c r="AS49" s="3428"/>
      <c r="AT49" s="3424"/>
      <c r="AU49" s="3425"/>
      <c r="AV49" s="3425"/>
      <c r="AW49" s="3425"/>
      <c r="AX49" s="3425"/>
      <c r="AY49" s="3425"/>
      <c r="AZ49" s="3425"/>
      <c r="BA49" s="3425"/>
      <c r="BB49" s="3425"/>
      <c r="BC49" s="3430"/>
      <c r="BD49" s="3437"/>
      <c r="BE49" s="3438"/>
      <c r="BF49" s="3438"/>
      <c r="BG49" s="3438"/>
      <c r="BH49" s="3438"/>
      <c r="BI49" s="3438"/>
      <c r="BJ49" s="3438"/>
      <c r="BK49" s="3438"/>
      <c r="BL49" s="3438"/>
      <c r="BM49" s="3438"/>
      <c r="BN49" s="3438"/>
      <c r="BO49" s="3438"/>
      <c r="BP49" s="3438"/>
      <c r="BQ49" s="3438"/>
      <c r="BR49" s="3438"/>
      <c r="BS49" s="3438"/>
      <c r="BT49" s="3438"/>
      <c r="BU49" s="3438"/>
      <c r="BV49" s="3438"/>
      <c r="BW49" s="3438"/>
      <c r="BX49" s="3439"/>
    </row>
    <row r="50" spans="2:144" ht="6" customHeight="1">
      <c r="B50" s="1437"/>
      <c r="C50" s="1437"/>
      <c r="D50" s="1437"/>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row>
    <row r="51" spans="2:144" ht="11.25" customHeight="1">
      <c r="B51" s="3453" t="s">
        <v>4499</v>
      </c>
      <c r="C51" s="3453"/>
      <c r="D51" s="3453"/>
      <c r="E51" s="3454" t="s">
        <v>4500</v>
      </c>
      <c r="F51" s="3454"/>
      <c r="G51" s="3454"/>
      <c r="H51" s="3454"/>
      <c r="I51" s="3454"/>
      <c r="J51" s="3454"/>
      <c r="K51" s="3454"/>
      <c r="L51" s="3454"/>
      <c r="M51" s="3454"/>
      <c r="N51" s="3454"/>
      <c r="O51" s="3454"/>
      <c r="P51" s="3454"/>
      <c r="Q51" s="3454"/>
      <c r="R51" s="3454"/>
      <c r="S51" s="3454"/>
      <c r="T51" s="3454"/>
      <c r="U51" s="3454"/>
      <c r="V51" s="3454"/>
      <c r="W51" s="3454"/>
      <c r="X51" s="3454"/>
      <c r="Y51" s="3454"/>
      <c r="Z51" s="3454"/>
      <c r="AA51" s="3454"/>
      <c r="AB51" s="3454"/>
      <c r="AC51" s="3454"/>
      <c r="AD51" s="3454"/>
      <c r="AE51" s="3454"/>
      <c r="AF51" s="3454"/>
      <c r="AG51" s="3454"/>
      <c r="AH51" s="3454"/>
      <c r="AI51" s="3454"/>
      <c r="AJ51" s="3454"/>
      <c r="AK51" s="3454"/>
      <c r="AL51" s="3454"/>
      <c r="AM51" s="3454"/>
      <c r="AN51" s="3454"/>
      <c r="AO51" s="3454"/>
      <c r="AP51" s="3454"/>
      <c r="AQ51" s="3454"/>
      <c r="AR51" s="3454"/>
      <c r="AS51" s="3454"/>
      <c r="AT51" s="3454"/>
      <c r="AU51" s="3454"/>
      <c r="AV51" s="3454"/>
      <c r="AW51" s="3454"/>
      <c r="AX51" s="3454"/>
      <c r="AY51" s="3454"/>
      <c r="AZ51" s="3454"/>
      <c r="BA51" s="3454"/>
      <c r="BB51" s="3454"/>
      <c r="BC51" s="3454"/>
      <c r="BD51" s="3454"/>
      <c r="BE51" s="3454"/>
      <c r="BF51" s="3454"/>
      <c r="BG51" s="3454"/>
      <c r="BH51" s="3454"/>
      <c r="BI51" s="3454"/>
      <c r="BJ51" s="3454"/>
      <c r="BK51" s="3454"/>
      <c r="BL51" s="3454"/>
      <c r="BM51" s="3454"/>
      <c r="BN51" s="3454"/>
      <c r="BO51" s="3454"/>
      <c r="BP51" s="3454"/>
      <c r="BQ51" s="3454"/>
      <c r="BR51" s="3454"/>
      <c r="BS51" s="3454"/>
      <c r="BT51" s="3454"/>
      <c r="BU51" s="3454"/>
      <c r="BV51" s="3454"/>
      <c r="BW51" s="3454"/>
      <c r="BX51" s="3454"/>
    </row>
    <row r="52" spans="2:144" s="1500" customFormat="1" ht="12" customHeight="1">
      <c r="B52" s="3451" t="s">
        <v>4501</v>
      </c>
      <c r="C52" s="3451"/>
      <c r="D52" s="3451"/>
      <c r="E52" s="3455" t="s">
        <v>4880</v>
      </c>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891"/>
      <c r="BZ52" s="891"/>
      <c r="CA52" s="891"/>
      <c r="CB52" s="891"/>
      <c r="CC52" s="891"/>
      <c r="CD52" s="891"/>
      <c r="CE52" s="891"/>
      <c r="CF52" s="891"/>
      <c r="CG52" s="891"/>
      <c r="CH52" s="891"/>
      <c r="CI52" s="891"/>
      <c r="CJ52" s="891"/>
      <c r="CK52" s="891"/>
      <c r="CL52" s="891"/>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2"/>
      <c r="DK52" s="892"/>
      <c r="DL52" s="892"/>
      <c r="DM52" s="892"/>
      <c r="DN52" s="892"/>
      <c r="DO52" s="892"/>
      <c r="DP52" s="892"/>
      <c r="DQ52" s="892"/>
      <c r="DR52" s="892"/>
      <c r="DS52" s="892"/>
      <c r="DT52" s="892"/>
      <c r="DU52" s="892"/>
      <c r="DV52" s="892"/>
      <c r="DW52" s="892"/>
      <c r="DX52" s="892"/>
      <c r="DY52" s="892"/>
      <c r="DZ52" s="892"/>
      <c r="EA52" s="892"/>
      <c r="EB52" s="892"/>
      <c r="EC52" s="892"/>
      <c r="ED52" s="892"/>
      <c r="EE52" s="892"/>
      <c r="EF52" s="892"/>
      <c r="EG52" s="892"/>
      <c r="EH52" s="892"/>
      <c r="EI52" s="892"/>
      <c r="EJ52" s="892"/>
      <c r="EK52" s="892"/>
      <c r="EL52" s="892"/>
      <c r="EM52" s="892"/>
      <c r="EN52" s="892"/>
    </row>
    <row r="53" spans="2:144" s="1500" customFormat="1" ht="12" customHeight="1">
      <c r="B53" s="1794"/>
      <c r="C53" s="1794"/>
      <c r="D53" s="1794"/>
      <c r="E53" s="3452" t="s">
        <v>4881</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451" t="s">
        <v>4502</v>
      </c>
      <c r="C54" s="3451"/>
      <c r="D54" s="3451"/>
      <c r="E54" s="3452" t="s">
        <v>4504</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 r="B55" s="3451" t="s">
        <v>4503</v>
      </c>
      <c r="C55" s="3451"/>
      <c r="D55" s="3451"/>
      <c r="E55" s="3452" t="s">
        <v>4506</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890"/>
      <c r="BZ55" s="890"/>
      <c r="CA55" s="890"/>
      <c r="CB55" s="890"/>
      <c r="CC55" s="890"/>
      <c r="CD55" s="890"/>
      <c r="CE55" s="890"/>
      <c r="CF55" s="890"/>
      <c r="CG55" s="890"/>
      <c r="CH55" s="890"/>
      <c r="CI55" s="890"/>
      <c r="CJ55" s="890"/>
      <c r="CK55" s="890"/>
      <c r="CL55" s="890"/>
      <c r="CM55" s="890"/>
      <c r="CN55" s="890"/>
      <c r="CO55" s="890"/>
      <c r="CP55" s="890"/>
      <c r="CQ55" s="890"/>
      <c r="CR55" s="890"/>
      <c r="CS55" s="890"/>
      <c r="CT55" s="890"/>
      <c r="CU55" s="890"/>
      <c r="CV55" s="890"/>
      <c r="CW55" s="890"/>
      <c r="CX55" s="890"/>
      <c r="CY55" s="890"/>
      <c r="CZ55" s="890"/>
      <c r="DA55" s="890"/>
      <c r="DB55" s="890"/>
      <c r="DC55" s="890"/>
      <c r="DD55" s="890"/>
      <c r="DE55" s="890"/>
      <c r="DF55" s="890"/>
      <c r="DG55" s="890"/>
      <c r="DH55" s="890"/>
      <c r="DI55" s="890"/>
      <c r="DJ55" s="890"/>
      <c r="DK55" s="890"/>
      <c r="DL55" s="890"/>
      <c r="DM55" s="890"/>
      <c r="DN55" s="890"/>
      <c r="DO55" s="890"/>
      <c r="DP55" s="890"/>
      <c r="DQ55" s="890"/>
      <c r="DR55" s="890"/>
      <c r="DS55" s="890"/>
      <c r="DT55" s="890"/>
      <c r="DU55" s="890"/>
      <c r="DV55" s="890"/>
      <c r="DW55" s="890"/>
      <c r="DX55" s="890"/>
      <c r="DY55" s="890"/>
      <c r="DZ55" s="890"/>
      <c r="EA55" s="890"/>
      <c r="EB55" s="890"/>
      <c r="EC55" s="890"/>
      <c r="ED55" s="890"/>
      <c r="EE55" s="890"/>
      <c r="EF55" s="890"/>
      <c r="EG55" s="890"/>
      <c r="EH55" s="890"/>
      <c r="EI55" s="890"/>
      <c r="EJ55" s="890"/>
      <c r="EK55" s="890"/>
      <c r="EL55" s="890"/>
      <c r="EM55" s="890"/>
      <c r="EN55" s="890"/>
    </row>
    <row r="56" spans="2:144" s="1500" customFormat="1" ht="12">
      <c r="B56" s="3451" t="s">
        <v>4505</v>
      </c>
      <c r="C56" s="3451"/>
      <c r="D56" s="3451"/>
      <c r="E56" s="3452" t="s">
        <v>5060</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row>
    <row r="57" spans="2:144" s="1500" customFormat="1" ht="12">
      <c r="B57" s="3451" t="s">
        <v>5059</v>
      </c>
      <c r="C57" s="3451"/>
      <c r="D57" s="3451"/>
      <c r="E57" s="3452" t="s">
        <v>4507</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ht="4.5" customHeight="1">
      <c r="B58" s="986"/>
      <c r="C58" s="986"/>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6"/>
      <c r="AW58" s="986"/>
      <c r="AX58" s="986"/>
      <c r="AY58" s="986"/>
      <c r="AZ58" s="986"/>
      <c r="BA58" s="986"/>
      <c r="BB58" s="986"/>
      <c r="BC58" s="986"/>
      <c r="BD58" s="986"/>
      <c r="BE58" s="986"/>
      <c r="BF58" s="986"/>
      <c r="BG58" s="986"/>
      <c r="BH58" s="986"/>
      <c r="BI58" s="986"/>
      <c r="BJ58" s="986"/>
      <c r="BK58" s="986"/>
      <c r="BL58" s="986"/>
      <c r="BM58" s="986"/>
      <c r="BN58" s="1437"/>
      <c r="BO58" s="1437"/>
      <c r="BP58" s="1437"/>
      <c r="BQ58" s="1437"/>
      <c r="BR58" s="1437"/>
      <c r="BS58" s="1437"/>
      <c r="BT58" s="1437"/>
      <c r="BU58" s="1437"/>
    </row>
    <row r="59" spans="2:144" ht="12.75" customHeight="1">
      <c r="B59" s="3468" t="s">
        <v>3787</v>
      </c>
      <c r="C59" s="3469"/>
      <c r="D59" s="3469"/>
      <c r="E59" s="3469"/>
      <c r="F59" s="3469"/>
      <c r="G59" s="3469"/>
      <c r="H59" s="3469"/>
      <c r="I59" s="3469"/>
      <c r="J59" s="3469"/>
      <c r="K59" s="3469"/>
      <c r="L59" s="3469"/>
      <c r="M59" s="3469"/>
      <c r="N59" s="3469"/>
      <c r="O59" s="3469"/>
      <c r="P59" s="3469"/>
      <c r="Q59" s="3469"/>
      <c r="R59" s="3469"/>
      <c r="S59" s="3469"/>
      <c r="T59" s="3469"/>
      <c r="U59" s="3469"/>
      <c r="V59" s="3469"/>
      <c r="W59" s="3469"/>
      <c r="X59" s="3469"/>
      <c r="Y59" s="3469"/>
      <c r="Z59" s="3469"/>
      <c r="AA59" s="3469"/>
      <c r="AB59" s="3469"/>
      <c r="AC59" s="3469"/>
      <c r="AD59" s="3469"/>
      <c r="AE59" s="3469"/>
      <c r="AF59" s="3469"/>
      <c r="AG59" s="3469"/>
      <c r="AH59" s="3469"/>
      <c r="AI59" s="3469"/>
      <c r="AJ59" s="3469"/>
      <c r="AK59" s="3469"/>
      <c r="AL59" s="3469"/>
      <c r="AM59" s="3469"/>
      <c r="AN59" s="3469"/>
      <c r="AO59" s="3469"/>
      <c r="AP59" s="3469"/>
      <c r="AQ59" s="3469"/>
      <c r="AR59" s="3469"/>
      <c r="AS59" s="3469"/>
      <c r="AT59" s="3469"/>
      <c r="AU59" s="3469"/>
      <c r="AV59" s="3469"/>
      <c r="AW59" s="3469"/>
      <c r="AX59" s="3469"/>
      <c r="AY59" s="3469"/>
      <c r="AZ59" s="3469"/>
      <c r="BA59" s="3469"/>
      <c r="BB59" s="3469"/>
      <c r="BC59" s="3469"/>
      <c r="BD59" s="3469"/>
      <c r="BE59" s="3469"/>
      <c r="BF59" s="3469"/>
      <c r="BG59" s="3469"/>
      <c r="BH59" s="3469"/>
      <c r="BI59" s="3469"/>
      <c r="BJ59" s="3469"/>
      <c r="BK59" s="3469"/>
      <c r="BL59" s="3469"/>
      <c r="BM59" s="3469"/>
      <c r="BN59" s="3469"/>
      <c r="BO59" s="3469"/>
      <c r="BP59" s="3469"/>
      <c r="BQ59" s="3469"/>
      <c r="BR59" s="3469"/>
      <c r="BS59" s="3469"/>
      <c r="BT59" s="3469"/>
      <c r="BU59" s="3469"/>
      <c r="BV59" s="1470"/>
      <c r="BW59" s="1470"/>
      <c r="BX59" s="1501"/>
    </row>
    <row r="60" spans="2:144" ht="11.25" customHeight="1">
      <c r="B60" s="1502"/>
      <c r="C60" s="1503">
        <v>1</v>
      </c>
      <c r="D60" s="3470" t="s">
        <v>4508</v>
      </c>
      <c r="E60" s="3470"/>
      <c r="F60" s="3470"/>
      <c r="G60" s="3470"/>
      <c r="H60" s="3470"/>
      <c r="I60" s="3470"/>
      <c r="J60" s="3470"/>
      <c r="K60" s="3470"/>
      <c r="L60" s="3470"/>
      <c r="M60" s="3470"/>
      <c r="N60" s="3470"/>
      <c r="O60" s="3470"/>
      <c r="P60" s="3470"/>
      <c r="Q60" s="3470"/>
      <c r="R60" s="3470"/>
      <c r="S60" s="3470"/>
      <c r="T60" s="3470"/>
      <c r="U60" s="3470"/>
      <c r="V60" s="3470"/>
      <c r="W60" s="3470"/>
      <c r="X60" s="3470"/>
      <c r="Y60" s="3470"/>
      <c r="Z60" s="3470"/>
      <c r="AA60" s="3470"/>
      <c r="AB60" s="3470"/>
      <c r="AC60" s="3470"/>
      <c r="AD60" s="3470"/>
      <c r="AE60" s="3470"/>
      <c r="AF60" s="3470"/>
      <c r="AG60" s="3470"/>
      <c r="AH60" s="3470"/>
      <c r="AI60" s="3470"/>
      <c r="AJ60" s="3470"/>
      <c r="AK60" s="3470"/>
      <c r="AL60" s="3470"/>
      <c r="AM60" s="3470"/>
      <c r="AN60" s="3470"/>
      <c r="AO60" s="3470"/>
      <c r="AP60" s="3470"/>
      <c r="AQ60" s="3470"/>
      <c r="AR60" s="3470"/>
      <c r="AS60" s="3470"/>
      <c r="AT60" s="3470"/>
      <c r="AU60" s="3470"/>
      <c r="AV60" s="3470"/>
      <c r="AW60" s="3470"/>
      <c r="AX60" s="3470"/>
      <c r="AY60" s="3470"/>
      <c r="AZ60" s="3470"/>
      <c r="BA60" s="3470"/>
      <c r="BB60" s="3470"/>
      <c r="BC60" s="3470"/>
      <c r="BD60" s="3470"/>
      <c r="BE60" s="3470"/>
      <c r="BF60" s="3470"/>
      <c r="BG60" s="3470"/>
      <c r="BH60" s="3470"/>
      <c r="BI60" s="3470"/>
      <c r="BJ60" s="3470"/>
      <c r="BK60" s="3470"/>
      <c r="BL60" s="3470"/>
      <c r="BM60" s="3470"/>
      <c r="BN60" s="3470"/>
      <c r="BO60" s="3470"/>
      <c r="BP60" s="3470"/>
      <c r="BQ60" s="3470"/>
      <c r="BR60" s="3470"/>
      <c r="BS60" s="3470"/>
      <c r="BT60" s="3470"/>
      <c r="BU60" s="3470"/>
      <c r="BV60" s="3470"/>
      <c r="BW60" s="3470"/>
      <c r="BX60" s="1504"/>
    </row>
    <row r="61" spans="2:144" ht="11.25" customHeight="1">
      <c r="B61" s="1502"/>
      <c r="C61" s="1505"/>
      <c r="D61" s="3470"/>
      <c r="E61" s="3470"/>
      <c r="F61" s="3470"/>
      <c r="G61" s="3470"/>
      <c r="H61" s="3470"/>
      <c r="I61" s="3470"/>
      <c r="J61" s="3470"/>
      <c r="K61" s="3470"/>
      <c r="L61" s="3470"/>
      <c r="M61" s="3470"/>
      <c r="N61" s="3470"/>
      <c r="O61" s="3470"/>
      <c r="P61" s="3470"/>
      <c r="Q61" s="3470"/>
      <c r="R61" s="3470"/>
      <c r="S61" s="3470"/>
      <c r="T61" s="3470"/>
      <c r="U61" s="3470"/>
      <c r="V61" s="3470"/>
      <c r="W61" s="3470"/>
      <c r="X61" s="3470"/>
      <c r="Y61" s="3470"/>
      <c r="Z61" s="3470"/>
      <c r="AA61" s="3470"/>
      <c r="AB61" s="3470"/>
      <c r="AC61" s="3470"/>
      <c r="AD61" s="3470"/>
      <c r="AE61" s="3470"/>
      <c r="AF61" s="3470"/>
      <c r="AG61" s="3470"/>
      <c r="AH61" s="3470"/>
      <c r="AI61" s="3470"/>
      <c r="AJ61" s="3470"/>
      <c r="AK61" s="3470"/>
      <c r="AL61" s="3470"/>
      <c r="AM61" s="3470"/>
      <c r="AN61" s="3470"/>
      <c r="AO61" s="3470"/>
      <c r="AP61" s="3470"/>
      <c r="AQ61" s="3470"/>
      <c r="AR61" s="3470"/>
      <c r="AS61" s="3470"/>
      <c r="AT61" s="3470"/>
      <c r="AU61" s="3470"/>
      <c r="AV61" s="3470"/>
      <c r="AW61" s="3470"/>
      <c r="AX61" s="3470"/>
      <c r="AY61" s="3470"/>
      <c r="AZ61" s="3470"/>
      <c r="BA61" s="3470"/>
      <c r="BB61" s="3470"/>
      <c r="BC61" s="3470"/>
      <c r="BD61" s="3470"/>
      <c r="BE61" s="3470"/>
      <c r="BF61" s="3470"/>
      <c r="BG61" s="3470"/>
      <c r="BH61" s="3470"/>
      <c r="BI61" s="3470"/>
      <c r="BJ61" s="3470"/>
      <c r="BK61" s="3470"/>
      <c r="BL61" s="3470"/>
      <c r="BM61" s="3470"/>
      <c r="BN61" s="3470"/>
      <c r="BO61" s="3470"/>
      <c r="BP61" s="3470"/>
      <c r="BQ61" s="3470"/>
      <c r="BR61" s="3470"/>
      <c r="BS61" s="3470"/>
      <c r="BT61" s="3470"/>
      <c r="BU61" s="3470"/>
      <c r="BV61" s="3470"/>
      <c r="BW61" s="3470"/>
      <c r="BX61" s="1504"/>
    </row>
    <row r="62" spans="2:144" ht="11.45" customHeight="1">
      <c r="B62" s="1502"/>
      <c r="C62" s="1506"/>
      <c r="D62" s="3471" t="s">
        <v>3788</v>
      </c>
      <c r="E62" s="3471"/>
      <c r="F62" s="3471"/>
      <c r="G62" s="3471"/>
      <c r="H62" s="3471"/>
      <c r="I62" s="3471"/>
      <c r="J62" s="3471"/>
      <c r="K62" s="3471"/>
      <c r="L62" s="3471"/>
      <c r="M62" s="3471"/>
      <c r="N62" s="3471"/>
      <c r="O62" s="3471"/>
      <c r="P62" s="3471"/>
      <c r="Q62" s="3471"/>
      <c r="R62" s="3471"/>
      <c r="S62" s="3471"/>
      <c r="T62" s="3471"/>
      <c r="U62" s="3471"/>
      <c r="V62" s="3471"/>
      <c r="W62" s="3471"/>
      <c r="X62" s="3471"/>
      <c r="Y62" s="3471"/>
      <c r="Z62" s="3471"/>
      <c r="AA62" s="3471"/>
      <c r="AB62" s="3471"/>
      <c r="AC62" s="3471"/>
      <c r="AD62" s="3471"/>
      <c r="AE62" s="3471"/>
      <c r="AF62" s="3471"/>
      <c r="AG62" s="3471"/>
      <c r="AH62" s="3471"/>
      <c r="AI62" s="3471"/>
      <c r="AJ62" s="3471"/>
      <c r="AK62" s="3471"/>
      <c r="AL62" s="3471"/>
      <c r="AM62" s="3471"/>
      <c r="AN62" s="3471"/>
      <c r="AO62" s="3471"/>
      <c r="AP62" s="3471"/>
      <c r="AQ62" s="3471"/>
      <c r="AR62" s="3471"/>
      <c r="AS62" s="3471"/>
      <c r="AT62" s="3471"/>
      <c r="AU62" s="3471"/>
      <c r="AV62" s="3471"/>
      <c r="AW62" s="3471"/>
      <c r="AX62" s="3471"/>
      <c r="AY62" s="3471"/>
      <c r="AZ62" s="3471"/>
      <c r="BA62" s="3471"/>
      <c r="BB62" s="3471"/>
      <c r="BC62" s="3471"/>
      <c r="BD62" s="3471"/>
      <c r="BE62" s="3471"/>
      <c r="BF62" s="3471"/>
      <c r="BG62" s="3471"/>
      <c r="BH62" s="3471"/>
      <c r="BI62" s="3471"/>
      <c r="BJ62" s="3471"/>
      <c r="BK62" s="3471"/>
      <c r="BL62" s="3471"/>
      <c r="BM62" s="3471"/>
      <c r="BN62" s="3471"/>
      <c r="BO62" s="3471"/>
      <c r="BP62" s="3471"/>
      <c r="BQ62" s="3471"/>
      <c r="BR62" s="3471"/>
      <c r="BS62" s="3471"/>
      <c r="BT62" s="1505"/>
      <c r="BU62" s="1505"/>
      <c r="BX62" s="1504"/>
    </row>
    <row r="63" spans="2:144" ht="13.5" customHeight="1">
      <c r="B63" s="1502"/>
      <c r="C63" s="1505"/>
      <c r="D63" s="3472" t="s">
        <v>3789</v>
      </c>
      <c r="E63" s="3472"/>
      <c r="F63" s="3472"/>
      <c r="G63" s="3472"/>
      <c r="H63" s="3472"/>
      <c r="I63" s="3472"/>
      <c r="J63" s="3472"/>
      <c r="K63" s="3472"/>
      <c r="L63" s="3472"/>
      <c r="M63" s="3472"/>
      <c r="N63" s="3472"/>
      <c r="O63" s="3472"/>
      <c r="P63" s="3472"/>
      <c r="Q63" s="3472"/>
      <c r="R63" s="3472"/>
      <c r="S63" s="3472"/>
      <c r="T63" s="3472"/>
      <c r="U63" s="3472"/>
      <c r="V63" s="3472"/>
      <c r="W63" s="3472"/>
      <c r="X63" s="3472"/>
      <c r="Y63" s="3472"/>
      <c r="Z63" s="3472"/>
      <c r="AA63" s="3472"/>
      <c r="AB63" s="3472"/>
      <c r="AC63" s="3472"/>
      <c r="AD63" s="3472"/>
      <c r="AE63" s="3472"/>
      <c r="AF63" s="3472"/>
      <c r="AG63" s="3472"/>
      <c r="AH63" s="3472"/>
      <c r="AI63" s="3472"/>
      <c r="AJ63" s="3472"/>
      <c r="AK63" s="3472"/>
      <c r="AL63" s="3472"/>
      <c r="AM63" s="3472"/>
      <c r="AN63" s="3472"/>
      <c r="AO63" s="3472"/>
      <c r="AP63" s="3472"/>
      <c r="AQ63" s="3472"/>
      <c r="AR63" s="3472"/>
      <c r="AS63" s="3472"/>
      <c r="AT63" s="3472"/>
      <c r="AU63" s="3472"/>
      <c r="AV63" s="3472"/>
      <c r="AW63" s="3472"/>
      <c r="AX63" s="3472"/>
      <c r="AY63" s="3472"/>
      <c r="AZ63" s="3472"/>
      <c r="BA63" s="3472"/>
      <c r="BB63" s="3472"/>
      <c r="BC63" s="3472"/>
      <c r="BD63" s="3472"/>
      <c r="BE63" s="3472"/>
      <c r="BF63" s="3472"/>
      <c r="BG63" s="3472"/>
      <c r="BH63" s="3472"/>
      <c r="BI63" s="3472"/>
      <c r="BJ63" s="3472"/>
      <c r="BK63" s="3472"/>
      <c r="BL63" s="3472"/>
      <c r="BM63" s="3472"/>
      <c r="BN63" s="3472"/>
      <c r="BO63" s="3472"/>
      <c r="BP63" s="3472"/>
      <c r="BQ63" s="3472"/>
      <c r="BR63" s="3472"/>
      <c r="BS63" s="3472"/>
      <c r="BT63" s="1505"/>
      <c r="BU63" s="1505"/>
      <c r="BX63" s="1504"/>
    </row>
    <row r="64" spans="2:144" ht="12.95" customHeight="1">
      <c r="B64" s="1502"/>
      <c r="C64" s="1505"/>
      <c r="D64" s="1505"/>
      <c r="E64" s="3472" t="s">
        <v>3790</v>
      </c>
      <c r="F64" s="3472"/>
      <c r="G64" s="3472"/>
      <c r="H64" s="3472"/>
      <c r="I64" s="3472"/>
      <c r="J64" s="3472"/>
      <c r="K64" s="3472"/>
      <c r="L64" s="3472"/>
      <c r="M64" s="3472"/>
      <c r="N64" s="3472"/>
      <c r="O64" s="3472"/>
      <c r="P64" s="3472"/>
      <c r="Q64" s="3472"/>
      <c r="R64" s="3472"/>
      <c r="S64" s="3472"/>
      <c r="T64" s="3472"/>
      <c r="U64" s="3472"/>
      <c r="V64" s="3472"/>
      <c r="W64" s="3472"/>
      <c r="X64" s="3472"/>
      <c r="Y64" s="3472"/>
      <c r="Z64" s="3472"/>
      <c r="AA64" s="3472"/>
      <c r="AB64" s="3472"/>
      <c r="AC64" s="3472"/>
      <c r="AD64" s="3472"/>
      <c r="AE64" s="3472"/>
      <c r="AF64" s="3472"/>
      <c r="AG64" s="3472"/>
      <c r="AH64" s="3472"/>
      <c r="AI64" s="3472"/>
      <c r="AJ64" s="3472"/>
      <c r="AK64" s="3472"/>
      <c r="AL64" s="3472"/>
      <c r="AM64" s="3472"/>
      <c r="AN64" s="3472"/>
      <c r="AO64" s="3472"/>
      <c r="AP64" s="3472"/>
      <c r="AQ64" s="3472"/>
      <c r="AR64" s="3472"/>
      <c r="AS64" s="3472"/>
      <c r="AT64" s="3472"/>
      <c r="AU64" s="3472"/>
      <c r="AV64" s="3472"/>
      <c r="AW64" s="3472"/>
      <c r="AX64" s="3472"/>
      <c r="AY64" s="3472"/>
      <c r="AZ64" s="3472"/>
      <c r="BA64" s="3472"/>
      <c r="BB64" s="3472"/>
      <c r="BC64" s="3472"/>
      <c r="BD64" s="3472"/>
      <c r="BE64" s="3472"/>
      <c r="BF64" s="3472"/>
      <c r="BG64" s="3472"/>
      <c r="BH64" s="3472"/>
      <c r="BI64" s="3472"/>
      <c r="BJ64" s="3472"/>
      <c r="BK64" s="3472"/>
      <c r="BL64" s="3472"/>
      <c r="BM64" s="3472"/>
      <c r="BN64" s="3472"/>
      <c r="BO64" s="3472"/>
      <c r="BP64" s="3472"/>
      <c r="BQ64" s="3472"/>
      <c r="BR64" s="3472"/>
      <c r="BS64" s="3472"/>
      <c r="BT64" s="1505"/>
      <c r="BU64" s="1505"/>
      <c r="BX64" s="1504"/>
    </row>
    <row r="65" spans="2:76" ht="11.1" customHeight="1">
      <c r="B65" s="1507"/>
      <c r="C65" s="1437"/>
      <c r="D65" s="1437"/>
      <c r="E65" s="1437"/>
      <c r="F65" s="3473"/>
      <c r="G65" s="3473"/>
      <c r="H65" s="3473"/>
      <c r="I65" s="3473"/>
      <c r="J65" s="3473"/>
      <c r="K65" s="3473"/>
      <c r="L65" s="3473"/>
      <c r="M65" s="3475" t="s">
        <v>3791</v>
      </c>
      <c r="N65" s="3476"/>
      <c r="O65" s="3476"/>
      <c r="P65" s="3476"/>
      <c r="Q65" s="3476"/>
      <c r="R65" s="3476"/>
      <c r="S65" s="3476"/>
      <c r="T65" s="3476"/>
      <c r="U65" s="3476"/>
      <c r="V65" s="3476"/>
      <c r="W65" s="3476"/>
      <c r="X65" s="3477"/>
      <c r="Y65" s="3475" t="s">
        <v>3792</v>
      </c>
      <c r="Z65" s="3476"/>
      <c r="AA65" s="3476"/>
      <c r="AB65" s="3476"/>
      <c r="AC65" s="3476"/>
      <c r="AD65" s="3476"/>
      <c r="AE65" s="3476"/>
      <c r="AF65" s="3476"/>
      <c r="AG65" s="3476"/>
      <c r="AH65" s="3476"/>
      <c r="AI65" s="3476"/>
      <c r="AJ65" s="3476"/>
      <c r="AK65" s="3477"/>
      <c r="AL65" s="1437"/>
      <c r="AM65" s="1437"/>
      <c r="AN65" s="1437"/>
      <c r="AO65" s="1437"/>
      <c r="AP65" s="1437"/>
      <c r="AQ65" s="1437"/>
      <c r="AR65" s="1437"/>
      <c r="AS65" s="1437"/>
      <c r="AT65" s="1437"/>
      <c r="AU65" s="1437"/>
      <c r="AV65" s="1437"/>
      <c r="AW65" s="1437"/>
      <c r="AX65" s="1437"/>
      <c r="AY65" s="1437"/>
      <c r="AZ65" s="1437"/>
      <c r="BA65" s="1437"/>
      <c r="BB65" s="1437"/>
      <c r="BC65" s="1437"/>
      <c r="BD65" s="1437"/>
      <c r="BE65" s="1437"/>
      <c r="BF65" s="1437"/>
      <c r="BG65" s="1437"/>
      <c r="BH65" s="1437"/>
      <c r="BI65" s="1437"/>
      <c r="BJ65" s="1437"/>
      <c r="BK65" s="1437"/>
      <c r="BL65" s="1437"/>
      <c r="BM65" s="1437"/>
      <c r="BN65" s="1437"/>
      <c r="BO65" s="1437"/>
      <c r="BP65" s="1437"/>
      <c r="BQ65" s="1437"/>
      <c r="BR65" s="1437"/>
      <c r="BS65" s="1437"/>
      <c r="BT65" s="1437"/>
      <c r="BU65" s="1437"/>
      <c r="BX65" s="1504"/>
    </row>
    <row r="66" spans="2:76" ht="11.1" customHeight="1" thickBot="1">
      <c r="B66" s="1507"/>
      <c r="C66" s="1437"/>
      <c r="D66" s="1437"/>
      <c r="E66" s="1437"/>
      <c r="F66" s="3474"/>
      <c r="G66" s="3474"/>
      <c r="H66" s="3474"/>
      <c r="I66" s="3474"/>
      <c r="J66" s="3474"/>
      <c r="K66" s="3474"/>
      <c r="L66" s="3474"/>
      <c r="M66" s="3456" t="s">
        <v>3793</v>
      </c>
      <c r="N66" s="3456"/>
      <c r="O66" s="3456"/>
      <c r="P66" s="3456"/>
      <c r="Q66" s="3456"/>
      <c r="R66" s="3456"/>
      <c r="S66" s="3457" t="s">
        <v>3794</v>
      </c>
      <c r="T66" s="3458"/>
      <c r="U66" s="3458"/>
      <c r="V66" s="3458"/>
      <c r="W66" s="3458"/>
      <c r="X66" s="3459"/>
      <c r="Y66" s="3456" t="s">
        <v>3793</v>
      </c>
      <c r="Z66" s="3456"/>
      <c r="AA66" s="3456"/>
      <c r="AB66" s="3456"/>
      <c r="AC66" s="3456"/>
      <c r="AD66" s="3456"/>
      <c r="AE66" s="3456"/>
      <c r="AF66" s="3457" t="s">
        <v>3794</v>
      </c>
      <c r="AG66" s="3458"/>
      <c r="AH66" s="3458"/>
      <c r="AI66" s="3458"/>
      <c r="AJ66" s="3458"/>
      <c r="AK66" s="3459"/>
      <c r="AL66" s="1437"/>
      <c r="AM66" s="1437"/>
      <c r="AN66" s="1437"/>
      <c r="AO66" s="1437"/>
      <c r="AP66" s="1437"/>
      <c r="AQ66" s="1437"/>
      <c r="AR66" s="1437"/>
      <c r="AS66" s="1437"/>
      <c r="AT66" s="1437"/>
      <c r="AU66" s="1437"/>
      <c r="AV66" s="1437"/>
      <c r="AW66" s="1437"/>
      <c r="AX66" s="1437"/>
      <c r="AY66" s="1437"/>
      <c r="AZ66" s="1437"/>
      <c r="BA66" s="1437"/>
      <c r="BB66" s="1437"/>
      <c r="BC66" s="1437"/>
      <c r="BD66" s="1437"/>
      <c r="BE66" s="1437"/>
      <c r="BF66" s="1437"/>
      <c r="BG66" s="1437"/>
      <c r="BH66" s="1437"/>
      <c r="BI66" s="1437"/>
      <c r="BJ66" s="1437"/>
      <c r="BK66" s="1437"/>
      <c r="BL66" s="1437"/>
      <c r="BM66" s="1437"/>
      <c r="BN66" s="1437"/>
      <c r="BO66" s="1437"/>
      <c r="BP66" s="1437"/>
      <c r="BQ66" s="1437"/>
      <c r="BR66" s="1437"/>
      <c r="BS66" s="1437"/>
      <c r="BT66" s="1437"/>
      <c r="BU66" s="1437"/>
      <c r="BX66" s="1504"/>
    </row>
    <row r="67" spans="2:76" ht="6.75" customHeight="1" thickTop="1">
      <c r="B67" s="1507"/>
      <c r="C67" s="1437"/>
      <c r="D67" s="1437"/>
      <c r="E67" s="1437"/>
      <c r="F67" s="3460" t="s">
        <v>2583</v>
      </c>
      <c r="G67" s="3461"/>
      <c r="H67" s="3461"/>
      <c r="I67" s="3461"/>
      <c r="J67" s="3461"/>
      <c r="K67" s="3461"/>
      <c r="L67" s="3462"/>
      <c r="M67" s="3466" t="s">
        <v>3795</v>
      </c>
      <c r="N67" s="3466"/>
      <c r="O67" s="3466"/>
      <c r="P67" s="3466"/>
      <c r="Q67" s="3466"/>
      <c r="R67" s="3466"/>
      <c r="S67" s="3460" t="s">
        <v>243</v>
      </c>
      <c r="T67" s="3461"/>
      <c r="U67" s="3461"/>
      <c r="V67" s="3461"/>
      <c r="W67" s="3461"/>
      <c r="X67" s="3462"/>
      <c r="Y67" s="3466" t="s">
        <v>3796</v>
      </c>
      <c r="Z67" s="3466"/>
      <c r="AA67" s="3466"/>
      <c r="AB67" s="3466"/>
      <c r="AC67" s="3466"/>
      <c r="AD67" s="3466"/>
      <c r="AE67" s="3466"/>
      <c r="AF67" s="3460" t="s">
        <v>243</v>
      </c>
      <c r="AG67" s="3461"/>
      <c r="AH67" s="3461"/>
      <c r="AI67" s="3461"/>
      <c r="AJ67" s="3461"/>
      <c r="AK67" s="3462"/>
      <c r="AL67" s="1437"/>
      <c r="AM67" s="1437"/>
      <c r="AN67" s="1437"/>
      <c r="AO67" s="1437"/>
      <c r="AP67" s="1437"/>
      <c r="AQ67" s="1437"/>
      <c r="AR67" s="1437"/>
      <c r="AS67" s="1437"/>
      <c r="AT67" s="1437"/>
      <c r="AU67" s="1437"/>
      <c r="AV67" s="1437"/>
      <c r="AW67" s="1437"/>
      <c r="AX67" s="1437"/>
      <c r="AY67" s="1437"/>
      <c r="AZ67" s="1437"/>
      <c r="BA67" s="1437"/>
      <c r="BB67" s="1437"/>
      <c r="BC67" s="1437"/>
      <c r="BD67" s="1437"/>
      <c r="BE67" s="1437"/>
      <c r="BF67" s="1437"/>
      <c r="BG67" s="1437"/>
      <c r="BH67" s="1437"/>
      <c r="BI67" s="1437"/>
      <c r="BJ67" s="1437"/>
      <c r="BK67" s="1437"/>
      <c r="BL67" s="1437"/>
      <c r="BM67" s="1437"/>
      <c r="BN67" s="1437"/>
      <c r="BO67" s="1437"/>
      <c r="BP67" s="1437"/>
      <c r="BQ67" s="1437"/>
      <c r="BR67" s="1437"/>
      <c r="BS67" s="1437"/>
      <c r="BT67" s="1437"/>
      <c r="BU67" s="1437"/>
      <c r="BX67" s="1504"/>
    </row>
    <row r="68" spans="2:76" ht="6.75" customHeight="1">
      <c r="B68" s="1507"/>
      <c r="C68" s="1437"/>
      <c r="D68" s="1437"/>
      <c r="E68" s="1437"/>
      <c r="F68" s="3463"/>
      <c r="G68" s="3464"/>
      <c r="H68" s="3464"/>
      <c r="I68" s="3464"/>
      <c r="J68" s="3464"/>
      <c r="K68" s="3464"/>
      <c r="L68" s="3465"/>
      <c r="M68" s="3467"/>
      <c r="N68" s="3467"/>
      <c r="O68" s="3467"/>
      <c r="P68" s="3467"/>
      <c r="Q68" s="3467"/>
      <c r="R68" s="3467"/>
      <c r="S68" s="3463"/>
      <c r="T68" s="3464"/>
      <c r="U68" s="3464"/>
      <c r="V68" s="3464"/>
      <c r="W68" s="3464"/>
      <c r="X68" s="3465"/>
      <c r="Y68" s="3467"/>
      <c r="Z68" s="3467"/>
      <c r="AA68" s="3467"/>
      <c r="AB68" s="3467"/>
      <c r="AC68" s="3467"/>
      <c r="AD68" s="3467"/>
      <c r="AE68" s="3467"/>
      <c r="AF68" s="3463"/>
      <c r="AG68" s="3464"/>
      <c r="AH68" s="3464"/>
      <c r="AI68" s="3464"/>
      <c r="AJ68" s="3464"/>
      <c r="AK68" s="3465"/>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6.75" customHeight="1">
      <c r="B69" s="1507"/>
      <c r="C69" s="1437"/>
      <c r="D69" s="1437"/>
      <c r="E69" s="1437"/>
      <c r="F69" s="3467" t="s">
        <v>3797</v>
      </c>
      <c r="G69" s="3467"/>
      <c r="H69" s="3467"/>
      <c r="I69" s="3467"/>
      <c r="J69" s="3467"/>
      <c r="K69" s="3467"/>
      <c r="L69" s="3467"/>
      <c r="M69" s="3467" t="s">
        <v>3795</v>
      </c>
      <c r="N69" s="3467"/>
      <c r="O69" s="3467"/>
      <c r="P69" s="3467"/>
      <c r="Q69" s="3467"/>
      <c r="R69" s="3467"/>
      <c r="S69" s="3483" t="s">
        <v>3798</v>
      </c>
      <c r="T69" s="3484"/>
      <c r="U69" s="3484"/>
      <c r="V69" s="3484"/>
      <c r="W69" s="3484"/>
      <c r="X69" s="3485"/>
      <c r="Y69" s="3467" t="s">
        <v>3799</v>
      </c>
      <c r="Z69" s="3467"/>
      <c r="AA69" s="3467"/>
      <c r="AB69" s="3467"/>
      <c r="AC69" s="3467"/>
      <c r="AD69" s="3467"/>
      <c r="AE69" s="3467"/>
      <c r="AF69" s="3483" t="s">
        <v>3798</v>
      </c>
      <c r="AG69" s="3484"/>
      <c r="AH69" s="3484"/>
      <c r="AI69" s="3484"/>
      <c r="AJ69" s="3484"/>
      <c r="AK69" s="3485"/>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c r="B70" s="1507"/>
      <c r="C70" s="1437"/>
      <c r="D70" s="1437"/>
      <c r="E70" s="1437"/>
      <c r="F70" s="3467"/>
      <c r="G70" s="3467"/>
      <c r="H70" s="3467"/>
      <c r="I70" s="3467"/>
      <c r="J70" s="3467"/>
      <c r="K70" s="3467"/>
      <c r="L70" s="3467"/>
      <c r="M70" s="3467"/>
      <c r="N70" s="3467"/>
      <c r="O70" s="3467"/>
      <c r="P70" s="3467"/>
      <c r="Q70" s="3467"/>
      <c r="R70" s="3467"/>
      <c r="S70" s="3463"/>
      <c r="T70" s="3464"/>
      <c r="U70" s="3464"/>
      <c r="V70" s="3464"/>
      <c r="W70" s="3464"/>
      <c r="X70" s="3465"/>
      <c r="Y70" s="3467"/>
      <c r="Z70" s="3467"/>
      <c r="AA70" s="3467"/>
      <c r="AB70" s="3467"/>
      <c r="AC70" s="3467"/>
      <c r="AD70" s="3467"/>
      <c r="AE70" s="3467"/>
      <c r="AF70" s="3463"/>
      <c r="AG70" s="3464"/>
      <c r="AH70" s="3464"/>
      <c r="AI70" s="3464"/>
      <c r="AJ70" s="3464"/>
      <c r="AK70" s="3465"/>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4.5" customHeight="1">
      <c r="B71" s="1507"/>
      <c r="C71" s="1437"/>
      <c r="D71" s="1437"/>
      <c r="E71" s="1437"/>
      <c r="F71" s="1508"/>
      <c r="G71" s="1508"/>
      <c r="H71" s="1508"/>
      <c r="I71" s="1508"/>
      <c r="J71" s="1508"/>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11.45" customHeight="1">
      <c r="B72" s="1502"/>
      <c r="C72" s="1509">
        <v>2</v>
      </c>
      <c r="D72" s="3482" t="s">
        <v>4509</v>
      </c>
      <c r="E72" s="3482"/>
      <c r="F72" s="3482"/>
      <c r="G72" s="3482"/>
      <c r="H72" s="3482"/>
      <c r="I72" s="3482"/>
      <c r="J72" s="3482"/>
      <c r="K72" s="3482"/>
      <c r="L72" s="3482"/>
      <c r="M72" s="3482"/>
      <c r="N72" s="3482"/>
      <c r="O72" s="3482"/>
      <c r="P72" s="3482"/>
      <c r="Q72" s="3482"/>
      <c r="R72" s="3482"/>
      <c r="S72" s="3482"/>
      <c r="T72" s="3482"/>
      <c r="U72" s="3482"/>
      <c r="V72" s="3482"/>
      <c r="W72" s="3482"/>
      <c r="X72" s="3482"/>
      <c r="Y72" s="3482"/>
      <c r="Z72" s="3482"/>
      <c r="AA72" s="3482"/>
      <c r="AB72" s="3482"/>
      <c r="AC72" s="3482"/>
      <c r="AD72" s="3482"/>
      <c r="AE72" s="3482"/>
      <c r="AF72" s="3482"/>
      <c r="AG72" s="3482"/>
      <c r="AH72" s="3482"/>
      <c r="AI72" s="3482"/>
      <c r="AJ72" s="3482"/>
      <c r="AK72" s="3482"/>
      <c r="AL72" s="3482"/>
      <c r="AM72" s="3482"/>
      <c r="AN72" s="3482"/>
      <c r="AO72" s="3482"/>
      <c r="AP72" s="3482"/>
      <c r="AQ72" s="3482"/>
      <c r="AR72" s="3482"/>
      <c r="AS72" s="3482"/>
      <c r="AT72" s="3482"/>
      <c r="AU72" s="3482"/>
      <c r="AV72" s="3482"/>
      <c r="AW72" s="3482"/>
      <c r="AX72" s="3482"/>
      <c r="AY72" s="3482"/>
      <c r="AZ72" s="3482"/>
      <c r="BA72" s="3482"/>
      <c r="BB72" s="3482"/>
      <c r="BC72" s="3482"/>
      <c r="BD72" s="3482"/>
      <c r="BE72" s="3482"/>
      <c r="BF72" s="3482"/>
      <c r="BG72" s="3482"/>
      <c r="BH72" s="3482"/>
      <c r="BI72" s="3482"/>
      <c r="BJ72" s="3482"/>
      <c r="BK72" s="3482"/>
      <c r="BL72" s="3482"/>
      <c r="BM72" s="3482"/>
      <c r="BN72" s="3482"/>
      <c r="BO72" s="3482"/>
      <c r="BP72" s="3482"/>
      <c r="BQ72" s="3482"/>
      <c r="BR72" s="3482"/>
      <c r="BS72" s="3482"/>
      <c r="BT72" s="3482"/>
      <c r="BU72" s="3482"/>
      <c r="BV72" s="3482"/>
      <c r="BW72" s="3482"/>
      <c r="BX72" s="1504"/>
    </row>
    <row r="73" spans="2:76" ht="11.45" customHeight="1">
      <c r="B73" s="1502"/>
      <c r="C73" s="1437"/>
      <c r="D73" s="3482"/>
      <c r="E73" s="3482"/>
      <c r="F73" s="3482"/>
      <c r="G73" s="3482"/>
      <c r="H73" s="3482"/>
      <c r="I73" s="3482"/>
      <c r="J73" s="3482"/>
      <c r="K73" s="3482"/>
      <c r="L73" s="3482"/>
      <c r="M73" s="3482"/>
      <c r="N73" s="3482"/>
      <c r="O73" s="3482"/>
      <c r="P73" s="3482"/>
      <c r="Q73" s="3482"/>
      <c r="R73" s="3482"/>
      <c r="S73" s="3482"/>
      <c r="T73" s="3482"/>
      <c r="U73" s="3482"/>
      <c r="V73" s="3482"/>
      <c r="W73" s="3482"/>
      <c r="X73" s="3482"/>
      <c r="Y73" s="3482"/>
      <c r="Z73" s="3482"/>
      <c r="AA73" s="3482"/>
      <c r="AB73" s="3482"/>
      <c r="AC73" s="3482"/>
      <c r="AD73" s="3482"/>
      <c r="AE73" s="3482"/>
      <c r="AF73" s="3482"/>
      <c r="AG73" s="3482"/>
      <c r="AH73" s="3482"/>
      <c r="AI73" s="3482"/>
      <c r="AJ73" s="3482"/>
      <c r="AK73" s="3482"/>
      <c r="AL73" s="3482"/>
      <c r="AM73" s="3482"/>
      <c r="AN73" s="3482"/>
      <c r="AO73" s="3482"/>
      <c r="AP73" s="3482"/>
      <c r="AQ73" s="3482"/>
      <c r="AR73" s="3482"/>
      <c r="AS73" s="3482"/>
      <c r="AT73" s="3482"/>
      <c r="AU73" s="3482"/>
      <c r="AV73" s="3482"/>
      <c r="AW73" s="3482"/>
      <c r="AX73" s="3482"/>
      <c r="AY73" s="3482"/>
      <c r="AZ73" s="3482"/>
      <c r="BA73" s="3482"/>
      <c r="BB73" s="3482"/>
      <c r="BC73" s="3482"/>
      <c r="BD73" s="3482"/>
      <c r="BE73" s="3482"/>
      <c r="BF73" s="3482"/>
      <c r="BG73" s="3482"/>
      <c r="BH73" s="3482"/>
      <c r="BI73" s="3482"/>
      <c r="BJ73" s="3482"/>
      <c r="BK73" s="3482"/>
      <c r="BL73" s="3482"/>
      <c r="BM73" s="3482"/>
      <c r="BN73" s="3482"/>
      <c r="BO73" s="3482"/>
      <c r="BP73" s="3482"/>
      <c r="BQ73" s="3482"/>
      <c r="BR73" s="3482"/>
      <c r="BS73" s="3482"/>
      <c r="BT73" s="3482"/>
      <c r="BU73" s="3482"/>
      <c r="BV73" s="3482"/>
      <c r="BW73" s="3482"/>
      <c r="BX73" s="1504"/>
    </row>
    <row r="74" spans="2:76" ht="13.5">
      <c r="B74" s="1502"/>
      <c r="C74" s="1510">
        <v>3</v>
      </c>
      <c r="D74" s="3478" t="s">
        <v>4882</v>
      </c>
      <c r="E74" s="3478"/>
      <c r="F74" s="3478"/>
      <c r="G74" s="3478"/>
      <c r="H74" s="3478"/>
      <c r="I74" s="3478"/>
      <c r="J74" s="3478"/>
      <c r="K74" s="3478"/>
      <c r="L74" s="3478"/>
      <c r="M74" s="3478"/>
      <c r="N74" s="3478"/>
      <c r="O74" s="3478"/>
      <c r="P74" s="3478"/>
      <c r="Q74" s="3478"/>
      <c r="R74" s="3478"/>
      <c r="S74" s="3478"/>
      <c r="T74" s="3478"/>
      <c r="U74" s="3478"/>
      <c r="V74" s="3478"/>
      <c r="W74" s="3478"/>
      <c r="X74" s="3478"/>
      <c r="Y74" s="3478"/>
      <c r="Z74" s="3478"/>
      <c r="AA74" s="3478"/>
      <c r="AB74" s="3478"/>
      <c r="AC74" s="3478"/>
      <c r="AD74" s="3478"/>
      <c r="AE74" s="3478"/>
      <c r="AF74" s="3478"/>
      <c r="AG74" s="3478"/>
      <c r="AH74" s="3478"/>
      <c r="AI74" s="3478"/>
      <c r="AJ74" s="3478"/>
      <c r="AK74" s="3478"/>
      <c r="AL74" s="3478"/>
      <c r="AM74" s="3478"/>
      <c r="AN74" s="3478"/>
      <c r="AO74" s="3478"/>
      <c r="AP74" s="3478"/>
      <c r="AQ74" s="3478"/>
      <c r="AR74" s="3478"/>
      <c r="AS74" s="3478"/>
      <c r="AT74" s="3478"/>
      <c r="AU74" s="3478"/>
      <c r="AV74" s="3478"/>
      <c r="AW74" s="3478"/>
      <c r="AX74" s="3478"/>
      <c r="AY74" s="3478"/>
      <c r="AZ74" s="3478"/>
      <c r="BA74" s="3478"/>
      <c r="BB74" s="3478"/>
      <c r="BC74" s="3478"/>
      <c r="BD74" s="3478"/>
      <c r="BE74" s="3478"/>
      <c r="BF74" s="3478"/>
      <c r="BG74" s="3478"/>
      <c r="BH74" s="3478"/>
      <c r="BI74" s="3478"/>
      <c r="BJ74" s="3478"/>
      <c r="BK74" s="3478"/>
      <c r="BL74" s="3478"/>
      <c r="BM74" s="3478"/>
      <c r="BN74" s="3478"/>
      <c r="BO74" s="3478"/>
      <c r="BP74" s="3478"/>
      <c r="BQ74" s="3478"/>
      <c r="BR74" s="3478"/>
      <c r="BS74" s="3478"/>
      <c r="BT74" s="3478"/>
      <c r="BU74" s="3478"/>
      <c r="BV74" s="3478"/>
      <c r="BW74" s="3478"/>
      <c r="BX74" s="1504"/>
    </row>
    <row r="75" spans="2:76" ht="11.45" customHeight="1">
      <c r="B75" s="1511"/>
      <c r="C75" s="1503">
        <v>4</v>
      </c>
      <c r="D75" s="3479" t="s">
        <v>4883</v>
      </c>
      <c r="E75" s="3479"/>
      <c r="F75" s="3479"/>
      <c r="G75" s="3479"/>
      <c r="H75" s="3479"/>
      <c r="I75" s="3479"/>
      <c r="J75" s="3479"/>
      <c r="K75" s="3479"/>
      <c r="L75" s="3479"/>
      <c r="M75" s="3479"/>
      <c r="N75" s="3479"/>
      <c r="O75" s="3479"/>
      <c r="P75" s="3479"/>
      <c r="Q75" s="3479"/>
      <c r="R75" s="3479"/>
      <c r="S75" s="3479"/>
      <c r="T75" s="3479"/>
      <c r="U75" s="3479"/>
      <c r="V75" s="3479"/>
      <c r="W75" s="3479"/>
      <c r="X75" s="3479"/>
      <c r="Y75" s="3479"/>
      <c r="Z75" s="3479"/>
      <c r="AA75" s="3479"/>
      <c r="AB75" s="3479"/>
      <c r="AC75" s="3479"/>
      <c r="AD75" s="3479"/>
      <c r="AE75" s="3479"/>
      <c r="AF75" s="3479"/>
      <c r="AG75" s="3479"/>
      <c r="AH75" s="3479"/>
      <c r="AI75" s="3479"/>
      <c r="AJ75" s="3479"/>
      <c r="AK75" s="3479"/>
      <c r="AL75" s="3479"/>
      <c r="AM75" s="3479"/>
      <c r="AN75" s="3479"/>
      <c r="AO75" s="3479"/>
      <c r="AP75" s="3479"/>
      <c r="AQ75" s="3479"/>
      <c r="AR75" s="3479"/>
      <c r="AS75" s="3479"/>
      <c r="AT75" s="3479"/>
      <c r="AU75" s="3479"/>
      <c r="AV75" s="3479"/>
      <c r="AW75" s="3479"/>
      <c r="AX75" s="3479"/>
      <c r="AY75" s="3479"/>
      <c r="AZ75" s="3479"/>
      <c r="BA75" s="3479"/>
      <c r="BB75" s="3479"/>
      <c r="BC75" s="3479"/>
      <c r="BD75" s="3479"/>
      <c r="BE75" s="3479"/>
      <c r="BF75" s="3479"/>
      <c r="BG75" s="3479"/>
      <c r="BH75" s="3479"/>
      <c r="BI75" s="3479"/>
      <c r="BJ75" s="3479"/>
      <c r="BK75" s="3479"/>
      <c r="BL75" s="3479"/>
      <c r="BM75" s="3479"/>
      <c r="BN75" s="3479"/>
      <c r="BO75" s="3479"/>
      <c r="BP75" s="3479"/>
      <c r="BQ75" s="3479"/>
      <c r="BR75" s="3479"/>
      <c r="BS75" s="3479"/>
      <c r="BT75" s="3479"/>
      <c r="BU75" s="3479"/>
      <c r="BV75" s="3479"/>
      <c r="BW75" s="3479"/>
      <c r="BX75" s="1504"/>
    </row>
    <row r="76" spans="2:76" ht="11.25" customHeight="1">
      <c r="B76" s="1502"/>
      <c r="C76" s="1505">
        <v>5</v>
      </c>
      <c r="D76" s="3479" t="s">
        <v>5980</v>
      </c>
      <c r="E76" s="3479"/>
      <c r="F76" s="3479"/>
      <c r="G76" s="3479"/>
      <c r="H76" s="3479"/>
      <c r="I76" s="3479"/>
      <c r="J76" s="3479"/>
      <c r="K76" s="3479"/>
      <c r="L76" s="3479"/>
      <c r="M76" s="3479"/>
      <c r="N76" s="3479"/>
      <c r="O76" s="3479"/>
      <c r="P76" s="3479"/>
      <c r="Q76" s="3479"/>
      <c r="R76" s="3479"/>
      <c r="S76" s="3479"/>
      <c r="T76" s="3479"/>
      <c r="U76" s="3479"/>
      <c r="V76" s="3479"/>
      <c r="W76" s="3479"/>
      <c r="X76" s="3479"/>
      <c r="Y76" s="3479"/>
      <c r="Z76" s="3479"/>
      <c r="AA76" s="3479"/>
      <c r="AB76" s="3479"/>
      <c r="AC76" s="3479"/>
      <c r="AD76" s="3479"/>
      <c r="AE76" s="3479"/>
      <c r="AF76" s="3479"/>
      <c r="AG76" s="3479"/>
      <c r="AH76" s="3479"/>
      <c r="AI76" s="3479"/>
      <c r="AJ76" s="3479"/>
      <c r="AK76" s="3479"/>
      <c r="AL76" s="3479"/>
      <c r="AM76" s="3479"/>
      <c r="AN76" s="3479"/>
      <c r="AO76" s="3479"/>
      <c r="AP76" s="3479"/>
      <c r="AQ76" s="3479"/>
      <c r="AR76" s="3479"/>
      <c r="AS76" s="3479"/>
      <c r="AT76" s="3479"/>
      <c r="AU76" s="3479"/>
      <c r="AV76" s="3479"/>
      <c r="AW76" s="3479"/>
      <c r="AX76" s="3479"/>
      <c r="AY76" s="3479"/>
      <c r="AZ76" s="3479"/>
      <c r="BA76" s="3479"/>
      <c r="BB76" s="3479"/>
      <c r="BC76" s="3479"/>
      <c r="BD76" s="3479"/>
      <c r="BE76" s="3479"/>
      <c r="BF76" s="3479"/>
      <c r="BG76" s="3479"/>
      <c r="BH76" s="3479"/>
      <c r="BI76" s="3479"/>
      <c r="BJ76" s="3479"/>
      <c r="BK76" s="3479"/>
      <c r="BL76" s="3479"/>
      <c r="BM76" s="3479"/>
      <c r="BN76" s="3479"/>
      <c r="BO76" s="3479"/>
      <c r="BP76" s="3479"/>
      <c r="BQ76" s="3479"/>
      <c r="BR76" s="3479"/>
      <c r="BS76" s="3479"/>
      <c r="BT76" s="3479"/>
      <c r="BU76" s="3479"/>
      <c r="BV76" s="3479"/>
      <c r="BW76" s="3479"/>
      <c r="BX76" s="1504"/>
    </row>
    <row r="77" spans="2:76" ht="11.25" customHeight="1">
      <c r="B77" s="1513"/>
      <c r="C77" s="1512"/>
      <c r="D77" s="3479"/>
      <c r="E77" s="3479"/>
      <c r="F77" s="3479"/>
      <c r="G77" s="3479"/>
      <c r="H77" s="3479"/>
      <c r="I77" s="3479"/>
      <c r="J77" s="3479"/>
      <c r="K77" s="3479"/>
      <c r="L77" s="3479"/>
      <c r="M77" s="3479"/>
      <c r="N77" s="3479"/>
      <c r="O77" s="3479"/>
      <c r="P77" s="3479"/>
      <c r="Q77" s="3479"/>
      <c r="R77" s="3479"/>
      <c r="S77" s="3479"/>
      <c r="T77" s="3479"/>
      <c r="U77" s="3479"/>
      <c r="V77" s="3479"/>
      <c r="W77" s="3479"/>
      <c r="X77" s="3479"/>
      <c r="Y77" s="3479"/>
      <c r="Z77" s="3479"/>
      <c r="AA77" s="3479"/>
      <c r="AB77" s="3479"/>
      <c r="AC77" s="3479"/>
      <c r="AD77" s="3479"/>
      <c r="AE77" s="3479"/>
      <c r="AF77" s="3479"/>
      <c r="AG77" s="3479"/>
      <c r="AH77" s="3479"/>
      <c r="AI77" s="3479"/>
      <c r="AJ77" s="3479"/>
      <c r="AK77" s="3479"/>
      <c r="AL77" s="3479"/>
      <c r="AM77" s="3479"/>
      <c r="AN77" s="3479"/>
      <c r="AO77" s="3479"/>
      <c r="AP77" s="3479"/>
      <c r="AQ77" s="3479"/>
      <c r="AR77" s="3479"/>
      <c r="AS77" s="3479"/>
      <c r="AT77" s="3479"/>
      <c r="AU77" s="3479"/>
      <c r="AV77" s="3479"/>
      <c r="AW77" s="3479"/>
      <c r="AX77" s="3479"/>
      <c r="AY77" s="3479"/>
      <c r="AZ77" s="3479"/>
      <c r="BA77" s="3479"/>
      <c r="BB77" s="3479"/>
      <c r="BC77" s="3479"/>
      <c r="BD77" s="3479"/>
      <c r="BE77" s="3479"/>
      <c r="BF77" s="3479"/>
      <c r="BG77" s="3479"/>
      <c r="BH77" s="3479"/>
      <c r="BI77" s="3479"/>
      <c r="BJ77" s="3479"/>
      <c r="BK77" s="3479"/>
      <c r="BL77" s="3479"/>
      <c r="BM77" s="3479"/>
      <c r="BN77" s="3479"/>
      <c r="BO77" s="3479"/>
      <c r="BP77" s="3479"/>
      <c r="BQ77" s="3479"/>
      <c r="BR77" s="3479"/>
      <c r="BS77" s="3479"/>
      <c r="BT77" s="3479"/>
      <c r="BU77" s="3479"/>
      <c r="BV77" s="3479"/>
      <c r="BW77" s="3479"/>
      <c r="BX77" s="1504"/>
    </row>
    <row r="78" spans="2:76" ht="17.25" customHeight="1">
      <c r="B78" s="3480" t="s">
        <v>2584</v>
      </c>
      <c r="C78" s="3481"/>
      <c r="D78" s="3481"/>
      <c r="E78" s="3481"/>
      <c r="F78" s="3481"/>
      <c r="G78" s="3481"/>
      <c r="H78" s="3481"/>
      <c r="I78" s="3481"/>
      <c r="J78" s="3481"/>
      <c r="K78" s="3481"/>
      <c r="L78" s="3481"/>
      <c r="M78" s="3481"/>
      <c r="N78" s="3481"/>
      <c r="O78" s="3481"/>
      <c r="P78" s="3481"/>
      <c r="Q78" s="3481"/>
      <c r="R78" s="3481"/>
      <c r="S78" s="3481"/>
      <c r="T78" s="3481"/>
      <c r="U78" s="3481"/>
      <c r="V78" s="3481"/>
      <c r="W78" s="3481"/>
      <c r="X78" s="3481"/>
      <c r="Y78" s="3481"/>
      <c r="Z78" s="3481"/>
      <c r="AA78" s="3481"/>
      <c r="AB78" s="3481"/>
      <c r="AC78" s="3481"/>
      <c r="AD78" s="3481"/>
      <c r="AE78" s="3481"/>
      <c r="AF78" s="3481"/>
      <c r="AG78" s="3481"/>
      <c r="AH78" s="3481"/>
      <c r="AI78" s="3481"/>
      <c r="AJ78" s="3481"/>
      <c r="AK78" s="3481"/>
      <c r="AL78" s="3481"/>
      <c r="AM78" s="3481"/>
      <c r="AN78" s="3481"/>
      <c r="AO78" s="3481"/>
      <c r="AP78" s="3481"/>
      <c r="AQ78" s="3481"/>
      <c r="AR78" s="3481"/>
      <c r="AS78" s="3481"/>
      <c r="AT78" s="3481"/>
      <c r="AU78" s="3481"/>
      <c r="AV78" s="3481"/>
      <c r="AW78" s="3481"/>
      <c r="AX78" s="3481"/>
      <c r="AY78" s="3481"/>
      <c r="AZ78" s="3481"/>
      <c r="BA78" s="3481"/>
      <c r="BB78" s="3481"/>
      <c r="BC78" s="3481"/>
      <c r="BD78" s="3481"/>
      <c r="BE78" s="3481"/>
      <c r="BF78" s="3481"/>
      <c r="BG78" s="3481"/>
      <c r="BH78" s="3481"/>
      <c r="BI78" s="3481"/>
      <c r="BJ78" s="3481"/>
      <c r="BK78" s="3481"/>
      <c r="BL78" s="3481"/>
      <c r="BM78" s="3481"/>
      <c r="BN78" s="3481"/>
      <c r="BO78" s="3481"/>
      <c r="BP78" s="3481"/>
      <c r="BQ78" s="3481"/>
      <c r="BR78" s="3481"/>
      <c r="BS78" s="3481"/>
      <c r="BT78" s="3481"/>
      <c r="BU78" s="3481"/>
      <c r="BX78" s="1504"/>
    </row>
    <row r="79" spans="2:76" ht="11.45" customHeight="1">
      <c r="B79" s="1502"/>
      <c r="C79" s="3472" t="s">
        <v>3800</v>
      </c>
      <c r="D79" s="3472"/>
      <c r="E79" s="3472"/>
      <c r="F79" s="3472"/>
      <c r="G79" s="3472"/>
      <c r="H79" s="3472"/>
      <c r="I79" s="3472"/>
      <c r="J79" s="3472"/>
      <c r="K79" s="3472"/>
      <c r="L79" s="3472"/>
      <c r="M79" s="3472"/>
      <c r="N79" s="3472"/>
      <c r="O79" s="3472"/>
      <c r="P79" s="3472"/>
      <c r="Q79" s="3472"/>
      <c r="R79" s="3472"/>
      <c r="S79" s="3472"/>
      <c r="T79" s="3472"/>
      <c r="U79" s="3472"/>
      <c r="V79" s="3472"/>
      <c r="W79" s="3472"/>
      <c r="X79" s="3472"/>
      <c r="Y79" s="3472"/>
      <c r="Z79" s="3472"/>
      <c r="AA79" s="3472"/>
      <c r="AB79" s="3472"/>
      <c r="AC79" s="3472"/>
      <c r="AD79" s="3472"/>
      <c r="AE79" s="3472"/>
      <c r="AF79" s="3472"/>
      <c r="AG79" s="3472"/>
      <c r="AH79" s="3472"/>
      <c r="AI79" s="3472"/>
      <c r="AJ79" s="3472"/>
      <c r="AK79" s="3472"/>
      <c r="AL79" s="3472"/>
      <c r="AM79" s="3472"/>
      <c r="AN79" s="3472"/>
      <c r="AO79" s="3472"/>
      <c r="AP79" s="3472"/>
      <c r="AQ79" s="3472"/>
      <c r="AR79" s="3472"/>
      <c r="AS79" s="3472"/>
      <c r="AT79" s="3472"/>
      <c r="AU79" s="3472"/>
      <c r="AV79" s="3472"/>
      <c r="AW79" s="3472"/>
      <c r="AX79" s="3472"/>
      <c r="AY79" s="3472"/>
      <c r="AZ79" s="3472"/>
      <c r="BA79" s="3472"/>
      <c r="BB79" s="3472"/>
      <c r="BC79" s="3472"/>
      <c r="BD79" s="3472"/>
      <c r="BE79" s="3472"/>
      <c r="BF79" s="3472"/>
      <c r="BG79" s="3472"/>
      <c r="BH79" s="3472"/>
      <c r="BI79" s="3472"/>
      <c r="BJ79" s="3472"/>
      <c r="BK79" s="3472"/>
      <c r="BL79" s="3472"/>
      <c r="BM79" s="3472"/>
      <c r="BN79" s="3472"/>
      <c r="BO79" s="3472"/>
      <c r="BP79" s="3472"/>
      <c r="BQ79" s="3472"/>
      <c r="BR79" s="3472"/>
      <c r="BS79" s="3472"/>
      <c r="BT79" s="1505"/>
      <c r="BU79" s="1505"/>
      <c r="BX79" s="1504"/>
    </row>
    <row r="80" spans="2:76" ht="11.45" customHeight="1">
      <c r="B80" s="1502"/>
      <c r="C80" s="1505"/>
      <c r="D80" s="3482" t="s">
        <v>4510</v>
      </c>
      <c r="E80" s="3482"/>
      <c r="F80" s="3482"/>
      <c r="G80" s="3482"/>
      <c r="H80" s="3482"/>
      <c r="I80" s="3482"/>
      <c r="J80" s="3482"/>
      <c r="K80" s="3482"/>
      <c r="L80" s="3482"/>
      <c r="M80" s="3482"/>
      <c r="N80" s="3482"/>
      <c r="O80" s="3482"/>
      <c r="P80" s="3482"/>
      <c r="Q80" s="3482"/>
      <c r="R80" s="3482"/>
      <c r="S80" s="3482"/>
      <c r="T80" s="3482"/>
      <c r="U80" s="3482"/>
      <c r="V80" s="3482"/>
      <c r="W80" s="3482"/>
      <c r="X80" s="3482"/>
      <c r="Y80" s="3482"/>
      <c r="Z80" s="3482"/>
      <c r="AA80" s="3482"/>
      <c r="AB80" s="3482"/>
      <c r="AC80" s="3482"/>
      <c r="AD80" s="3482"/>
      <c r="AE80" s="3482"/>
      <c r="AF80" s="3482"/>
      <c r="AG80" s="3482"/>
      <c r="AH80" s="3482"/>
      <c r="AI80" s="3482"/>
      <c r="AJ80" s="3482"/>
      <c r="AK80" s="3482"/>
      <c r="AL80" s="3482"/>
      <c r="AM80" s="3482"/>
      <c r="AN80" s="3482"/>
      <c r="AO80" s="3482"/>
      <c r="AP80" s="3482"/>
      <c r="AQ80" s="3482"/>
      <c r="AR80" s="3482"/>
      <c r="AS80" s="3482"/>
      <c r="AT80" s="3482"/>
      <c r="AU80" s="3482"/>
      <c r="AV80" s="3482"/>
      <c r="AW80" s="3482"/>
      <c r="AX80" s="3482"/>
      <c r="AY80" s="3482"/>
      <c r="AZ80" s="3482"/>
      <c r="BA80" s="3482"/>
      <c r="BB80" s="3482"/>
      <c r="BC80" s="3482"/>
      <c r="BD80" s="3482"/>
      <c r="BE80" s="3482"/>
      <c r="BF80" s="3482"/>
      <c r="BG80" s="3482"/>
      <c r="BH80" s="3482"/>
      <c r="BI80" s="3482"/>
      <c r="BJ80" s="3482"/>
      <c r="BK80" s="3482"/>
      <c r="BL80" s="3482"/>
      <c r="BM80" s="3482"/>
      <c r="BN80" s="3482"/>
      <c r="BO80" s="3482"/>
      <c r="BP80" s="3482"/>
      <c r="BQ80" s="3482"/>
      <c r="BR80" s="3482"/>
      <c r="BS80" s="3482"/>
      <c r="BT80" s="3482"/>
      <c r="BU80" s="3482"/>
      <c r="BV80" s="3482"/>
      <c r="BW80" s="3482"/>
      <c r="BX80" s="1504"/>
    </row>
    <row r="81" spans="2:76" ht="11.45" customHeight="1">
      <c r="B81" s="1502"/>
      <c r="C81" s="3472" t="s">
        <v>3801</v>
      </c>
      <c r="D81" s="3472"/>
      <c r="E81" s="3472"/>
      <c r="F81" s="3472"/>
      <c r="G81" s="3472"/>
      <c r="H81" s="3472"/>
      <c r="I81" s="3472"/>
      <c r="J81" s="3472"/>
      <c r="K81" s="3472"/>
      <c r="L81" s="3472"/>
      <c r="M81" s="3472"/>
      <c r="N81" s="3472"/>
      <c r="O81" s="3472"/>
      <c r="P81" s="3472"/>
      <c r="Q81" s="3472"/>
      <c r="R81" s="3472"/>
      <c r="S81" s="3472"/>
      <c r="T81" s="3472"/>
      <c r="U81" s="3472"/>
      <c r="V81" s="3472"/>
      <c r="W81" s="3472"/>
      <c r="X81" s="3472"/>
      <c r="Y81" s="3472"/>
      <c r="Z81" s="3472"/>
      <c r="AA81" s="3472"/>
      <c r="AB81" s="3472"/>
      <c r="AC81" s="3472"/>
      <c r="AD81" s="3472"/>
      <c r="AE81" s="3472"/>
      <c r="AF81" s="3472"/>
      <c r="AG81" s="3472"/>
      <c r="AH81" s="3472"/>
      <c r="AI81" s="3472"/>
      <c r="AJ81" s="3472"/>
      <c r="AK81" s="3472"/>
      <c r="AL81" s="3472"/>
      <c r="AM81" s="3472"/>
      <c r="AN81" s="3472"/>
      <c r="AO81" s="3472"/>
      <c r="AP81" s="3472"/>
      <c r="AQ81" s="3472"/>
      <c r="AR81" s="3472"/>
      <c r="AS81" s="3472"/>
      <c r="AT81" s="3472"/>
      <c r="AU81" s="3472"/>
      <c r="AV81" s="3472"/>
      <c r="AW81" s="3472"/>
      <c r="AX81" s="3472"/>
      <c r="AY81" s="3472"/>
      <c r="AZ81" s="3472"/>
      <c r="BA81" s="3472"/>
      <c r="BB81" s="3472"/>
      <c r="BC81" s="3472"/>
      <c r="BD81" s="3472"/>
      <c r="BE81" s="3472"/>
      <c r="BF81" s="3472"/>
      <c r="BG81" s="3472"/>
      <c r="BH81" s="3472"/>
      <c r="BI81" s="3472"/>
      <c r="BJ81" s="3472"/>
      <c r="BK81" s="3472"/>
      <c r="BL81" s="3472"/>
      <c r="BM81" s="3472"/>
      <c r="BN81" s="3472"/>
      <c r="BO81" s="3472"/>
      <c r="BP81" s="3472"/>
      <c r="BQ81" s="3472"/>
      <c r="BR81" s="3472"/>
      <c r="BS81" s="3472"/>
      <c r="BT81" s="1505"/>
      <c r="BU81" s="1505"/>
      <c r="BX81" s="1504"/>
    </row>
    <row r="82" spans="2:76" ht="11.45" customHeight="1">
      <c r="B82" s="1502"/>
      <c r="C82" s="1505"/>
      <c r="D82" s="3482" t="s">
        <v>4511</v>
      </c>
      <c r="E82" s="3482"/>
      <c r="F82" s="3482"/>
      <c r="G82" s="3482"/>
      <c r="H82" s="3482"/>
      <c r="I82" s="3482"/>
      <c r="J82" s="3482"/>
      <c r="K82" s="3482"/>
      <c r="L82" s="3482"/>
      <c r="M82" s="3482"/>
      <c r="N82" s="3482"/>
      <c r="O82" s="3482"/>
      <c r="P82" s="3482"/>
      <c r="Q82" s="3482"/>
      <c r="R82" s="3482"/>
      <c r="S82" s="3482"/>
      <c r="T82" s="3482"/>
      <c r="U82" s="3482"/>
      <c r="V82" s="3482"/>
      <c r="W82" s="3482"/>
      <c r="X82" s="3482"/>
      <c r="Y82" s="3482"/>
      <c r="Z82" s="3482"/>
      <c r="AA82" s="3482"/>
      <c r="AB82" s="3482"/>
      <c r="AC82" s="3482"/>
      <c r="AD82" s="3482"/>
      <c r="AE82" s="3482"/>
      <c r="AF82" s="3482"/>
      <c r="AG82" s="3482"/>
      <c r="AH82" s="3482"/>
      <c r="AI82" s="3482"/>
      <c r="AJ82" s="3482"/>
      <c r="AK82" s="3482"/>
      <c r="AL82" s="3482"/>
      <c r="AM82" s="3482"/>
      <c r="AN82" s="3482"/>
      <c r="AO82" s="3482"/>
      <c r="AP82" s="3482"/>
      <c r="AQ82" s="3482"/>
      <c r="AR82" s="3482"/>
      <c r="AS82" s="3482"/>
      <c r="AT82" s="3482"/>
      <c r="AU82" s="3482"/>
      <c r="AV82" s="3482"/>
      <c r="AW82" s="3482"/>
      <c r="AX82" s="3482"/>
      <c r="AY82" s="3482"/>
      <c r="AZ82" s="3482"/>
      <c r="BA82" s="3482"/>
      <c r="BB82" s="3482"/>
      <c r="BC82" s="3482"/>
      <c r="BD82" s="3482"/>
      <c r="BE82" s="3482"/>
      <c r="BF82" s="3482"/>
      <c r="BG82" s="3482"/>
      <c r="BH82" s="3482"/>
      <c r="BI82" s="3482"/>
      <c r="BJ82" s="3482"/>
      <c r="BK82" s="3482"/>
      <c r="BL82" s="3482"/>
      <c r="BM82" s="3482"/>
      <c r="BN82" s="3482"/>
      <c r="BO82" s="3482"/>
      <c r="BP82" s="3482"/>
      <c r="BQ82" s="3482"/>
      <c r="BR82" s="3482"/>
      <c r="BS82" s="3482"/>
      <c r="BT82" s="3482"/>
      <c r="BU82" s="3482"/>
      <c r="BX82" s="1504"/>
    </row>
    <row r="83" spans="2:76" ht="11.45" customHeight="1">
      <c r="B83" s="1502"/>
      <c r="C83" s="1505"/>
      <c r="D83" s="3472" t="s">
        <v>2585</v>
      </c>
      <c r="E83" s="3472"/>
      <c r="F83" s="3472"/>
      <c r="G83" s="3472"/>
      <c r="H83" s="3472"/>
      <c r="I83" s="3472"/>
      <c r="J83" s="3472"/>
      <c r="K83" s="3472"/>
      <c r="L83" s="3472"/>
      <c r="M83" s="3472"/>
      <c r="N83" s="3472"/>
      <c r="O83" s="3472"/>
      <c r="P83" s="3472"/>
      <c r="Q83" s="3472"/>
      <c r="R83" s="3472"/>
      <c r="S83" s="3472"/>
      <c r="T83" s="3472"/>
      <c r="U83" s="3472"/>
      <c r="V83" s="3472"/>
      <c r="W83" s="3472"/>
      <c r="X83" s="3472"/>
      <c r="Y83" s="3472"/>
      <c r="Z83" s="3472"/>
      <c r="AA83" s="3472"/>
      <c r="AB83" s="3472"/>
      <c r="AC83" s="3472"/>
      <c r="AD83" s="3472"/>
      <c r="AE83" s="3472"/>
      <c r="AF83" s="3472"/>
      <c r="AG83" s="3472"/>
      <c r="AH83" s="3472"/>
      <c r="AI83" s="3472"/>
      <c r="AJ83" s="3472"/>
      <c r="AK83" s="3472"/>
      <c r="AL83" s="3472"/>
      <c r="AM83" s="3472"/>
      <c r="AN83" s="3472"/>
      <c r="AO83" s="3472"/>
      <c r="AP83" s="3472"/>
      <c r="AQ83" s="3472"/>
      <c r="AR83" s="3472"/>
      <c r="AS83" s="3472"/>
      <c r="AT83" s="3472"/>
      <c r="AU83" s="3472"/>
      <c r="AV83" s="3472"/>
      <c r="AW83" s="3472"/>
      <c r="AX83" s="3472"/>
      <c r="AY83" s="3472"/>
      <c r="AZ83" s="3472"/>
      <c r="BA83" s="3472"/>
      <c r="BB83" s="3472"/>
      <c r="BC83" s="3472"/>
      <c r="BD83" s="3472"/>
      <c r="BE83" s="3472"/>
      <c r="BF83" s="3472"/>
      <c r="BG83" s="3472"/>
      <c r="BH83" s="3472"/>
      <c r="BI83" s="3472"/>
      <c r="BJ83" s="3472"/>
      <c r="BK83" s="3472"/>
      <c r="BL83" s="3472"/>
      <c r="BM83" s="3472"/>
      <c r="BN83" s="3472"/>
      <c r="BO83" s="3472"/>
      <c r="BP83" s="3472"/>
      <c r="BQ83" s="3472"/>
      <c r="BR83" s="3472"/>
      <c r="BS83" s="3472"/>
      <c r="BT83" s="1505"/>
      <c r="BU83" s="1505"/>
      <c r="BX83" s="1504"/>
    </row>
    <row r="84" spans="2:76" ht="11.45" customHeight="1">
      <c r="B84" s="1502"/>
      <c r="C84" s="3472" t="s">
        <v>3802</v>
      </c>
      <c r="D84" s="3472"/>
      <c r="E84" s="3472"/>
      <c r="F84" s="3472"/>
      <c r="G84" s="3472"/>
      <c r="H84" s="3472"/>
      <c r="I84" s="3472"/>
      <c r="J84" s="3472"/>
      <c r="K84" s="3472"/>
      <c r="L84" s="3472"/>
      <c r="M84" s="3472"/>
      <c r="N84" s="3472"/>
      <c r="O84" s="3472"/>
      <c r="P84" s="3472"/>
      <c r="Q84" s="3472"/>
      <c r="R84" s="3472"/>
      <c r="S84" s="3472"/>
      <c r="T84" s="3472"/>
      <c r="U84" s="3472"/>
      <c r="V84" s="3472"/>
      <c r="W84" s="3472"/>
      <c r="X84" s="3472"/>
      <c r="Y84" s="3472"/>
      <c r="Z84" s="3472"/>
      <c r="AA84" s="3472"/>
      <c r="AB84" s="3472"/>
      <c r="AC84" s="3472"/>
      <c r="AD84" s="3472"/>
      <c r="AE84" s="3472"/>
      <c r="AF84" s="3472"/>
      <c r="AG84" s="3472"/>
      <c r="AH84" s="3472"/>
      <c r="AI84" s="3472"/>
      <c r="AJ84" s="3472"/>
      <c r="AK84" s="3472"/>
      <c r="AL84" s="3472"/>
      <c r="AM84" s="3472"/>
      <c r="AN84" s="3472"/>
      <c r="AO84" s="3472"/>
      <c r="AP84" s="3472"/>
      <c r="AQ84" s="3472"/>
      <c r="AR84" s="3472"/>
      <c r="AS84" s="3472"/>
      <c r="AT84" s="3472"/>
      <c r="AU84" s="3472"/>
      <c r="AV84" s="3472"/>
      <c r="AW84" s="3472"/>
      <c r="AX84" s="3472"/>
      <c r="AY84" s="3472"/>
      <c r="AZ84" s="3472"/>
      <c r="BA84" s="3472"/>
      <c r="BB84" s="3472"/>
      <c r="BC84" s="3472"/>
      <c r="BD84" s="3472"/>
      <c r="BE84" s="3472"/>
      <c r="BF84" s="3472"/>
      <c r="BG84" s="3472"/>
      <c r="BH84" s="3472"/>
      <c r="BI84" s="3472"/>
      <c r="BJ84" s="3472"/>
      <c r="BK84" s="3472"/>
      <c r="BL84" s="3472"/>
      <c r="BM84" s="3472"/>
      <c r="BN84" s="3472"/>
      <c r="BO84" s="3472"/>
      <c r="BP84" s="3472"/>
      <c r="BQ84" s="3472"/>
      <c r="BR84" s="3472"/>
      <c r="BS84" s="3472"/>
      <c r="BT84" s="1505"/>
      <c r="BU84" s="1505"/>
      <c r="BX84" s="1504"/>
    </row>
    <row r="85" spans="2:76" ht="11.45" customHeight="1">
      <c r="B85" s="1502"/>
      <c r="C85" s="1505"/>
      <c r="D85" s="1437"/>
      <c r="E85" s="3472" t="s">
        <v>3803</v>
      </c>
      <c r="F85" s="3472"/>
      <c r="G85" s="3472"/>
      <c r="H85" s="3472"/>
      <c r="I85" s="3472"/>
      <c r="J85" s="3472"/>
      <c r="K85" s="3472"/>
      <c r="L85" s="3472"/>
      <c r="M85" s="3472"/>
      <c r="N85" s="3472"/>
      <c r="O85" s="3472"/>
      <c r="P85" s="3472"/>
      <c r="Q85" s="3472"/>
      <c r="R85" s="3472"/>
      <c r="S85" s="3472"/>
      <c r="T85" s="3472"/>
      <c r="U85" s="3472"/>
      <c r="V85" s="3472"/>
      <c r="W85" s="3472"/>
      <c r="X85" s="3472"/>
      <c r="Y85" s="3472"/>
      <c r="Z85" s="3472"/>
      <c r="AA85" s="3472"/>
      <c r="AB85" s="3472"/>
      <c r="AC85" s="3472"/>
      <c r="AD85" s="3472"/>
      <c r="AE85" s="3472"/>
      <c r="AF85" s="3472"/>
      <c r="AG85" s="3472"/>
      <c r="AH85" s="3472"/>
      <c r="AI85" s="3472"/>
      <c r="AJ85" s="3472"/>
      <c r="AK85" s="3472"/>
      <c r="AL85" s="3472"/>
      <c r="AM85" s="3472"/>
      <c r="AN85" s="3472"/>
      <c r="AO85" s="3472"/>
      <c r="AP85" s="3472"/>
      <c r="AQ85" s="3472"/>
      <c r="AR85" s="3472"/>
      <c r="AS85" s="3472"/>
      <c r="AT85" s="3472"/>
      <c r="AU85" s="3472"/>
      <c r="AV85" s="3472"/>
      <c r="AW85" s="3472"/>
      <c r="AX85" s="3472"/>
      <c r="AY85" s="3472"/>
      <c r="AZ85" s="3472"/>
      <c r="BA85" s="3472"/>
      <c r="BB85" s="3472"/>
      <c r="BC85" s="3472"/>
      <c r="BD85" s="3472"/>
      <c r="BE85" s="3472"/>
      <c r="BF85" s="3472"/>
      <c r="BG85" s="3472"/>
      <c r="BH85" s="3472"/>
      <c r="BI85" s="3472"/>
      <c r="BJ85" s="3472"/>
      <c r="BK85" s="3472"/>
      <c r="BL85" s="3472"/>
      <c r="BM85" s="3472"/>
      <c r="BN85" s="3472"/>
      <c r="BO85" s="3472"/>
      <c r="BP85" s="3472"/>
      <c r="BQ85" s="3472"/>
      <c r="BR85" s="3472"/>
      <c r="BS85" s="3472"/>
      <c r="BT85" s="1505"/>
      <c r="BU85" s="1505"/>
      <c r="BX85" s="1504"/>
    </row>
    <row r="86" spans="2:76" ht="11.45" customHeight="1">
      <c r="B86" s="1502"/>
      <c r="C86" s="1505"/>
      <c r="D86" s="3472" t="s">
        <v>2586</v>
      </c>
      <c r="E86" s="3472"/>
      <c r="F86" s="3472"/>
      <c r="G86" s="3472"/>
      <c r="H86" s="3472"/>
      <c r="I86" s="3472"/>
      <c r="J86" s="3472"/>
      <c r="K86" s="3472"/>
      <c r="L86" s="3472"/>
      <c r="M86" s="3472"/>
      <c r="N86" s="3472"/>
      <c r="O86" s="3472"/>
      <c r="P86" s="3472"/>
      <c r="Q86" s="3472"/>
      <c r="R86" s="3472"/>
      <c r="S86" s="3472"/>
      <c r="T86" s="3472"/>
      <c r="U86" s="3472"/>
      <c r="V86" s="3472"/>
      <c r="W86" s="3472"/>
      <c r="X86" s="3472"/>
      <c r="Y86" s="3472"/>
      <c r="Z86" s="3472"/>
      <c r="AA86" s="3472"/>
      <c r="AB86" s="3472"/>
      <c r="AC86" s="3472"/>
      <c r="AD86" s="3472"/>
      <c r="AE86" s="3472"/>
      <c r="AF86" s="3472"/>
      <c r="AG86" s="3472"/>
      <c r="AH86" s="3472"/>
      <c r="AI86" s="3472"/>
      <c r="AJ86" s="3472"/>
      <c r="AK86" s="3472"/>
      <c r="AL86" s="3472"/>
      <c r="AM86" s="3472"/>
      <c r="AN86" s="3472"/>
      <c r="AO86" s="3472"/>
      <c r="AP86" s="3472"/>
      <c r="AQ86" s="3472"/>
      <c r="AR86" s="3472"/>
      <c r="AS86" s="3472"/>
      <c r="AT86" s="3472"/>
      <c r="AU86" s="3472"/>
      <c r="AV86" s="3472"/>
      <c r="AW86" s="3472"/>
      <c r="AX86" s="3472"/>
      <c r="AY86" s="3472"/>
      <c r="AZ86" s="3472"/>
      <c r="BA86" s="3472"/>
      <c r="BB86" s="3472"/>
      <c r="BC86" s="3472"/>
      <c r="BD86" s="3472"/>
      <c r="BE86" s="3472"/>
      <c r="BF86" s="3472"/>
      <c r="BG86" s="3472"/>
      <c r="BH86" s="3472"/>
      <c r="BI86" s="3472"/>
      <c r="BJ86" s="3472"/>
      <c r="BK86" s="3472"/>
      <c r="BL86" s="3472"/>
      <c r="BM86" s="3472"/>
      <c r="BN86" s="3472"/>
      <c r="BO86" s="3472"/>
      <c r="BP86" s="3472"/>
      <c r="BQ86" s="3472"/>
      <c r="BR86" s="3472"/>
      <c r="BS86" s="3472"/>
      <c r="BT86" s="1505"/>
      <c r="BU86" s="1505"/>
      <c r="BX86" s="1504"/>
    </row>
    <row r="87" spans="2:76" ht="11.45" customHeight="1">
      <c r="B87" s="1502"/>
      <c r="C87" s="1512"/>
      <c r="D87" s="3472" t="s">
        <v>2587</v>
      </c>
      <c r="E87" s="3472"/>
      <c r="F87" s="3472"/>
      <c r="G87" s="3472"/>
      <c r="H87" s="3472"/>
      <c r="I87" s="3472"/>
      <c r="J87" s="3472"/>
      <c r="K87" s="3472"/>
      <c r="L87" s="3472"/>
      <c r="M87" s="3472"/>
      <c r="N87" s="3472"/>
      <c r="O87" s="3472"/>
      <c r="P87" s="3472"/>
      <c r="Q87" s="3472"/>
      <c r="R87" s="3472"/>
      <c r="S87" s="3472"/>
      <c r="T87" s="3472"/>
      <c r="U87" s="3472"/>
      <c r="V87" s="3472"/>
      <c r="W87" s="3472"/>
      <c r="X87" s="3472"/>
      <c r="Y87" s="3472"/>
      <c r="Z87" s="3472"/>
      <c r="AA87" s="3472"/>
      <c r="AB87" s="3472"/>
      <c r="AC87" s="3472"/>
      <c r="AD87" s="3472"/>
      <c r="AE87" s="3472"/>
      <c r="AF87" s="3472"/>
      <c r="AG87" s="3472"/>
      <c r="AH87" s="3472"/>
      <c r="AI87" s="3472"/>
      <c r="AJ87" s="3472"/>
      <c r="AK87" s="3472"/>
      <c r="AL87" s="3472"/>
      <c r="AM87" s="3472"/>
      <c r="AN87" s="3472"/>
      <c r="AO87" s="3472"/>
      <c r="AP87" s="3472"/>
      <c r="AQ87" s="3472"/>
      <c r="AR87" s="3472"/>
      <c r="AS87" s="3472"/>
      <c r="AT87" s="3472"/>
      <c r="AU87" s="3472"/>
      <c r="AV87" s="3472"/>
      <c r="AW87" s="3472"/>
      <c r="AX87" s="3472"/>
      <c r="AY87" s="3472"/>
      <c r="AZ87" s="3472"/>
      <c r="BA87" s="3472"/>
      <c r="BB87" s="3472"/>
      <c r="BC87" s="3472"/>
      <c r="BD87" s="3472"/>
      <c r="BE87" s="3472"/>
      <c r="BF87" s="3472"/>
      <c r="BG87" s="3472"/>
      <c r="BH87" s="3472"/>
      <c r="BI87" s="3472"/>
      <c r="BJ87" s="3472"/>
      <c r="BK87" s="3472"/>
      <c r="BL87" s="3472"/>
      <c r="BM87" s="3472"/>
      <c r="BN87" s="3472"/>
      <c r="BO87" s="3472"/>
      <c r="BP87" s="3472"/>
      <c r="BQ87" s="3472"/>
      <c r="BR87" s="3472"/>
      <c r="BS87" s="3472"/>
      <c r="BT87" s="1505"/>
      <c r="BU87" s="1505"/>
      <c r="BX87" s="1504"/>
    </row>
    <row r="88" spans="2:76" ht="11.45" customHeight="1">
      <c r="B88" s="1502"/>
      <c r="C88" s="1512"/>
      <c r="D88" s="3472" t="s">
        <v>2588</v>
      </c>
      <c r="E88" s="3472"/>
      <c r="F88" s="3472"/>
      <c r="G88" s="3472"/>
      <c r="H88" s="3472"/>
      <c r="I88" s="3472"/>
      <c r="J88" s="3472"/>
      <c r="K88" s="3472"/>
      <c r="L88" s="3472"/>
      <c r="M88" s="3472"/>
      <c r="N88" s="3472"/>
      <c r="O88" s="3472"/>
      <c r="P88" s="3472"/>
      <c r="Q88" s="3472"/>
      <c r="R88" s="3472"/>
      <c r="S88" s="3472"/>
      <c r="T88" s="3472"/>
      <c r="U88" s="3472"/>
      <c r="V88" s="3472"/>
      <c r="W88" s="3472"/>
      <c r="X88" s="3472"/>
      <c r="Y88" s="3472"/>
      <c r="Z88" s="3472"/>
      <c r="AA88" s="3472"/>
      <c r="AB88" s="3472"/>
      <c r="AC88" s="3472"/>
      <c r="AD88" s="3472"/>
      <c r="AE88" s="3472"/>
      <c r="AF88" s="3472"/>
      <c r="AG88" s="3472"/>
      <c r="AH88" s="3472"/>
      <c r="AI88" s="3472"/>
      <c r="AJ88" s="3472"/>
      <c r="AK88" s="3472"/>
      <c r="AL88" s="3472"/>
      <c r="AM88" s="3472"/>
      <c r="AN88" s="3472"/>
      <c r="AO88" s="3472"/>
      <c r="AP88" s="3472"/>
      <c r="AQ88" s="3472"/>
      <c r="AR88" s="3472"/>
      <c r="AS88" s="3472"/>
      <c r="AT88" s="3472"/>
      <c r="AU88" s="3472"/>
      <c r="AV88" s="3472"/>
      <c r="AW88" s="3472"/>
      <c r="AX88" s="3472"/>
      <c r="AY88" s="3472"/>
      <c r="AZ88" s="3472"/>
      <c r="BA88" s="3472"/>
      <c r="BB88" s="3472"/>
      <c r="BC88" s="3472"/>
      <c r="BD88" s="3472"/>
      <c r="BE88" s="3472"/>
      <c r="BF88" s="3472"/>
      <c r="BG88" s="3472"/>
      <c r="BH88" s="3472"/>
      <c r="BI88" s="3472"/>
      <c r="BJ88" s="3472"/>
      <c r="BK88" s="3472"/>
      <c r="BL88" s="3472"/>
      <c r="BM88" s="3472"/>
      <c r="BN88" s="3472"/>
      <c r="BO88" s="3472"/>
      <c r="BP88" s="3472"/>
      <c r="BQ88" s="3472"/>
      <c r="BR88" s="3472"/>
      <c r="BS88" s="3472"/>
      <c r="BT88" s="1505"/>
      <c r="BU88" s="1505"/>
      <c r="BX88" s="1504"/>
    </row>
    <row r="89" spans="2:76" ht="11.45" customHeight="1">
      <c r="B89" s="1502"/>
      <c r="C89" s="3472" t="s">
        <v>3804</v>
      </c>
      <c r="D89" s="3472"/>
      <c r="E89" s="3472"/>
      <c r="F89" s="3472"/>
      <c r="G89" s="3472"/>
      <c r="H89" s="3472"/>
      <c r="I89" s="3472"/>
      <c r="J89" s="3472"/>
      <c r="K89" s="3472"/>
      <c r="L89" s="3472"/>
      <c r="M89" s="3472"/>
      <c r="N89" s="3472"/>
      <c r="O89" s="3472"/>
      <c r="P89" s="3472"/>
      <c r="Q89" s="3472"/>
      <c r="R89" s="3472"/>
      <c r="S89" s="3472"/>
      <c r="T89" s="3472"/>
      <c r="U89" s="3472"/>
      <c r="V89" s="3472"/>
      <c r="W89" s="3472"/>
      <c r="X89" s="3472"/>
      <c r="Y89" s="3472"/>
      <c r="Z89" s="3472"/>
      <c r="AA89" s="3472"/>
      <c r="AB89" s="3472"/>
      <c r="AC89" s="3472"/>
      <c r="AD89" s="3472"/>
      <c r="AE89" s="3472"/>
      <c r="AF89" s="3472"/>
      <c r="AG89" s="3472"/>
      <c r="AH89" s="3472"/>
      <c r="AI89" s="3472"/>
      <c r="AJ89" s="3472"/>
      <c r="AK89" s="3472"/>
      <c r="AL89" s="3472"/>
      <c r="AM89" s="3472"/>
      <c r="AN89" s="3472"/>
      <c r="AO89" s="3472"/>
      <c r="AP89" s="3472"/>
      <c r="AQ89" s="3472"/>
      <c r="AR89" s="3472"/>
      <c r="AS89" s="3472"/>
      <c r="AT89" s="3472"/>
      <c r="AU89" s="3472"/>
      <c r="AV89" s="3472"/>
      <c r="AW89" s="3472"/>
      <c r="AX89" s="3472"/>
      <c r="AY89" s="3472"/>
      <c r="AZ89" s="3472"/>
      <c r="BA89" s="3472"/>
      <c r="BB89" s="3472"/>
      <c r="BC89" s="3472"/>
      <c r="BD89" s="3472"/>
      <c r="BE89" s="3472"/>
      <c r="BF89" s="3472"/>
      <c r="BG89" s="3472"/>
      <c r="BH89" s="3472"/>
      <c r="BI89" s="3472"/>
      <c r="BJ89" s="3472"/>
      <c r="BK89" s="3472"/>
      <c r="BL89" s="3472"/>
      <c r="BM89" s="3472"/>
      <c r="BN89" s="3472"/>
      <c r="BO89" s="3472"/>
      <c r="BP89" s="3472"/>
      <c r="BQ89" s="3472"/>
      <c r="BR89" s="3472"/>
      <c r="BS89" s="3472"/>
      <c r="BT89" s="1505"/>
      <c r="BU89" s="1505"/>
      <c r="BX89" s="1504"/>
    </row>
    <row r="90" spans="2:76" ht="11.45" customHeight="1">
      <c r="B90" s="1502"/>
      <c r="C90" s="1512"/>
      <c r="D90" s="3482" t="s">
        <v>4884</v>
      </c>
      <c r="E90" s="3482"/>
      <c r="F90" s="3482"/>
      <c r="G90" s="3482"/>
      <c r="H90" s="3482"/>
      <c r="I90" s="3482"/>
      <c r="J90" s="3482"/>
      <c r="K90" s="3482"/>
      <c r="L90" s="3482"/>
      <c r="M90" s="3482"/>
      <c r="N90" s="3482"/>
      <c r="O90" s="3482"/>
      <c r="P90" s="3482"/>
      <c r="Q90" s="3482"/>
      <c r="R90" s="3482"/>
      <c r="S90" s="3482"/>
      <c r="T90" s="3482"/>
      <c r="U90" s="3482"/>
      <c r="V90" s="3482"/>
      <c r="W90" s="3482"/>
      <c r="X90" s="3482"/>
      <c r="Y90" s="3482"/>
      <c r="Z90" s="3482"/>
      <c r="AA90" s="3482"/>
      <c r="AB90" s="3482"/>
      <c r="AC90" s="3482"/>
      <c r="AD90" s="3482"/>
      <c r="AE90" s="3482"/>
      <c r="AF90" s="3482"/>
      <c r="AG90" s="3482"/>
      <c r="AH90" s="3482"/>
      <c r="AI90" s="3482"/>
      <c r="AJ90" s="3482"/>
      <c r="AK90" s="3482"/>
      <c r="AL90" s="3482"/>
      <c r="AM90" s="3482"/>
      <c r="AN90" s="3482"/>
      <c r="AO90" s="3482"/>
      <c r="AP90" s="3482"/>
      <c r="AQ90" s="3482"/>
      <c r="AR90" s="3482"/>
      <c r="AS90" s="3482"/>
      <c r="AT90" s="3482"/>
      <c r="AU90" s="3482"/>
      <c r="AV90" s="3482"/>
      <c r="AW90" s="3482"/>
      <c r="AX90" s="3482"/>
      <c r="AY90" s="3482"/>
      <c r="AZ90" s="3482"/>
      <c r="BA90" s="3482"/>
      <c r="BB90" s="3482"/>
      <c r="BC90" s="3482"/>
      <c r="BD90" s="3482"/>
      <c r="BE90" s="3482"/>
      <c r="BF90" s="3482"/>
      <c r="BG90" s="3482"/>
      <c r="BH90" s="3482"/>
      <c r="BI90" s="3482"/>
      <c r="BJ90" s="3482"/>
      <c r="BK90" s="3482"/>
      <c r="BL90" s="3482"/>
      <c r="BM90" s="3482"/>
      <c r="BN90" s="3482"/>
      <c r="BO90" s="3482"/>
      <c r="BP90" s="3482"/>
      <c r="BQ90" s="3482"/>
      <c r="BR90" s="3482"/>
      <c r="BS90" s="3482"/>
      <c r="BT90" s="3482"/>
      <c r="BU90" s="3482"/>
      <c r="BV90" s="3482"/>
      <c r="BW90" s="3482"/>
      <c r="BX90" s="1504"/>
    </row>
    <row r="91" spans="2:76" ht="11.45" customHeight="1">
      <c r="B91" s="1502"/>
      <c r="C91" s="1512"/>
      <c r="D91" s="3478" t="s">
        <v>4512</v>
      </c>
      <c r="E91" s="3478"/>
      <c r="F91" s="3478"/>
      <c r="G91" s="3478"/>
      <c r="H91" s="3478"/>
      <c r="I91" s="3478"/>
      <c r="J91" s="3478"/>
      <c r="K91" s="3478"/>
      <c r="L91" s="3478"/>
      <c r="M91" s="3478"/>
      <c r="N91" s="3478"/>
      <c r="O91" s="3478"/>
      <c r="P91" s="3478"/>
      <c r="Q91" s="3478"/>
      <c r="R91" s="3478"/>
      <c r="S91" s="3478"/>
      <c r="T91" s="3478"/>
      <c r="U91" s="3478"/>
      <c r="V91" s="3478"/>
      <c r="W91" s="3478"/>
      <c r="X91" s="3478"/>
      <c r="Y91" s="3478"/>
      <c r="Z91" s="3478"/>
      <c r="AA91" s="3478"/>
      <c r="AB91" s="3478"/>
      <c r="AC91" s="3478"/>
      <c r="AD91" s="3478"/>
      <c r="AE91" s="3478"/>
      <c r="AF91" s="3478"/>
      <c r="AG91" s="3478"/>
      <c r="AH91" s="3478"/>
      <c r="AI91" s="3478"/>
      <c r="AJ91" s="3478"/>
      <c r="AK91" s="3478"/>
      <c r="AL91" s="3478"/>
      <c r="AM91" s="3478"/>
      <c r="AN91" s="3478"/>
      <c r="AO91" s="3478"/>
      <c r="AP91" s="3478"/>
      <c r="AQ91" s="3478"/>
      <c r="AR91" s="3478"/>
      <c r="AS91" s="3478"/>
      <c r="AT91" s="3478"/>
      <c r="AU91" s="3478"/>
      <c r="AV91" s="3478"/>
      <c r="AW91" s="3478"/>
      <c r="AX91" s="3478"/>
      <c r="AY91" s="3478"/>
      <c r="AZ91" s="3478"/>
      <c r="BA91" s="3478"/>
      <c r="BB91" s="3478"/>
      <c r="BC91" s="3478"/>
      <c r="BD91" s="3478"/>
      <c r="BE91" s="3478"/>
      <c r="BF91" s="3478"/>
      <c r="BG91" s="3478"/>
      <c r="BH91" s="3478"/>
      <c r="BI91" s="3478"/>
      <c r="BJ91" s="3478"/>
      <c r="BK91" s="3478"/>
      <c r="BL91" s="3478"/>
      <c r="BM91" s="3478"/>
      <c r="BN91" s="3478"/>
      <c r="BO91" s="3478"/>
      <c r="BP91" s="3478"/>
      <c r="BQ91" s="3478"/>
      <c r="BR91" s="3478"/>
      <c r="BS91" s="3478"/>
      <c r="BT91" s="3478"/>
      <c r="BU91" s="3478"/>
      <c r="BV91" s="3478"/>
      <c r="BW91" s="3478"/>
      <c r="BX91" s="1504"/>
    </row>
    <row r="92" spans="2:76" ht="11.25" customHeight="1">
      <c r="B92" s="1513"/>
      <c r="C92" s="1512"/>
      <c r="D92" s="3486" t="s">
        <v>2589</v>
      </c>
      <c r="E92" s="3487"/>
      <c r="F92" s="3487"/>
      <c r="G92" s="3487"/>
      <c r="H92" s="3487"/>
      <c r="I92" s="3487"/>
      <c r="J92" s="3487"/>
      <c r="K92" s="3487"/>
      <c r="L92" s="3487"/>
      <c r="M92" s="3487"/>
      <c r="N92" s="3487"/>
      <c r="O92" s="3487"/>
      <c r="P92" s="3487"/>
      <c r="Q92" s="3488"/>
      <c r="R92" s="3489" t="s">
        <v>2590</v>
      </c>
      <c r="S92" s="3489"/>
      <c r="T92" s="3489"/>
      <c r="U92" s="3489"/>
      <c r="V92" s="3489"/>
      <c r="W92" s="3489"/>
      <c r="X92" s="3489"/>
      <c r="Y92" s="3489"/>
      <c r="Z92" s="3489"/>
      <c r="AA92" s="3489"/>
      <c r="AB92" s="3489"/>
      <c r="AC92" s="3489"/>
      <c r="AD92" s="3489"/>
      <c r="AE92" s="3489"/>
      <c r="AF92" s="3489"/>
      <c r="AG92" s="3489"/>
      <c r="AH92" s="3489"/>
      <c r="AI92" s="3489"/>
      <c r="AJ92" s="3489"/>
      <c r="AK92" s="3489"/>
      <c r="AL92" s="3489"/>
      <c r="AM92" s="3489"/>
      <c r="AN92" s="3489"/>
      <c r="AO92" s="3489"/>
      <c r="AP92" s="3489"/>
      <c r="AQ92" s="3489"/>
      <c r="AR92" s="3489"/>
      <c r="AS92" s="3489"/>
      <c r="AT92" s="3489"/>
      <c r="AU92" s="3489"/>
      <c r="AV92" s="3489"/>
      <c r="AW92" s="3489"/>
      <c r="AX92" s="3489"/>
      <c r="AY92" s="3489"/>
      <c r="AZ92" s="3489"/>
      <c r="BA92" s="3489"/>
      <c r="BB92" s="3489"/>
      <c r="BC92" s="3489"/>
      <c r="BD92" s="3489"/>
      <c r="BE92" s="3489"/>
      <c r="BF92" s="3489"/>
      <c r="BG92" s="3489"/>
      <c r="BH92" s="3489"/>
      <c r="BI92" s="3489" t="s">
        <v>3805</v>
      </c>
      <c r="BJ92" s="3489"/>
      <c r="BK92" s="3489"/>
      <c r="BL92" s="3489"/>
      <c r="BM92" s="3489"/>
      <c r="BN92" s="3489"/>
      <c r="BO92" s="3489"/>
      <c r="BP92" s="3489"/>
      <c r="BQ92" s="3489"/>
      <c r="BR92" s="3489"/>
      <c r="BS92" s="3489"/>
      <c r="BT92" s="3489"/>
      <c r="BU92" s="3489"/>
      <c r="BV92" s="3489"/>
      <c r="BW92" s="3489"/>
      <c r="BX92" s="1504"/>
    </row>
    <row r="93" spans="2:76" ht="11.25" customHeight="1">
      <c r="B93" s="1507"/>
      <c r="C93" s="1437"/>
      <c r="D93" s="3493" t="s">
        <v>3806</v>
      </c>
      <c r="E93" s="3493"/>
      <c r="F93" s="3493"/>
      <c r="G93" s="3493"/>
      <c r="H93" s="3493"/>
      <c r="I93" s="3493"/>
      <c r="J93" s="3493"/>
      <c r="K93" s="3493"/>
      <c r="L93" s="3493"/>
      <c r="M93" s="3493"/>
      <c r="N93" s="3493"/>
      <c r="O93" s="3493"/>
      <c r="P93" s="3493"/>
      <c r="Q93" s="3493"/>
      <c r="R93" s="3490" t="s">
        <v>3822</v>
      </c>
      <c r="S93" s="3490"/>
      <c r="T93" s="3490"/>
      <c r="U93" s="3490"/>
      <c r="V93" s="3490"/>
      <c r="W93" s="3490"/>
      <c r="X93" s="3490"/>
      <c r="Y93" s="3490"/>
      <c r="Z93" s="3490"/>
      <c r="AA93" s="3490"/>
      <c r="AB93" s="3490"/>
      <c r="AC93" s="3490"/>
      <c r="AD93" s="3490"/>
      <c r="AE93" s="3490"/>
      <c r="AF93" s="3490"/>
      <c r="AG93" s="3490"/>
      <c r="AH93" s="3490"/>
      <c r="AI93" s="3490"/>
      <c r="AJ93" s="3490"/>
      <c r="AK93" s="3490"/>
      <c r="AL93" s="3490"/>
      <c r="AM93" s="3490"/>
      <c r="AN93" s="3490"/>
      <c r="AO93" s="3490"/>
      <c r="AP93" s="3490"/>
      <c r="AQ93" s="3490"/>
      <c r="AR93" s="3490"/>
      <c r="AS93" s="3490"/>
      <c r="AT93" s="3490"/>
      <c r="AU93" s="3490"/>
      <c r="AV93" s="3490"/>
      <c r="AW93" s="3490"/>
      <c r="AX93" s="3490"/>
      <c r="AY93" s="3490"/>
      <c r="AZ93" s="3490"/>
      <c r="BA93" s="3490"/>
      <c r="BB93" s="3490"/>
      <c r="BC93" s="3490"/>
      <c r="BD93" s="3490"/>
      <c r="BE93" s="3490"/>
      <c r="BF93" s="3490"/>
      <c r="BG93" s="3490"/>
      <c r="BH93" s="3490"/>
      <c r="BI93" s="3494" t="s">
        <v>4885</v>
      </c>
      <c r="BJ93" s="3494"/>
      <c r="BK93" s="3494"/>
      <c r="BL93" s="3494"/>
      <c r="BM93" s="3494"/>
      <c r="BN93" s="3494"/>
      <c r="BO93" s="3494"/>
      <c r="BP93" s="3494"/>
      <c r="BQ93" s="3494"/>
      <c r="BR93" s="3494"/>
      <c r="BS93" s="3494"/>
      <c r="BT93" s="3494"/>
      <c r="BU93" s="3494"/>
      <c r="BV93" s="3494"/>
      <c r="BW93" s="3494"/>
      <c r="BX93" s="1504"/>
    </row>
    <row r="94" spans="2:76" ht="11.25" customHeight="1">
      <c r="B94" s="1507"/>
      <c r="C94" s="1437"/>
      <c r="D94" s="3493"/>
      <c r="E94" s="3493"/>
      <c r="F94" s="3493"/>
      <c r="G94" s="3493"/>
      <c r="H94" s="3493"/>
      <c r="I94" s="3493"/>
      <c r="J94" s="3493"/>
      <c r="K94" s="3493"/>
      <c r="L94" s="3493"/>
      <c r="M94" s="3493"/>
      <c r="N94" s="3493"/>
      <c r="O94" s="3493"/>
      <c r="P94" s="3493"/>
      <c r="Q94" s="3493"/>
      <c r="R94" s="3490" t="s">
        <v>3807</v>
      </c>
      <c r="S94" s="3490"/>
      <c r="T94" s="3490"/>
      <c r="U94" s="3490"/>
      <c r="V94" s="3490"/>
      <c r="W94" s="3490"/>
      <c r="X94" s="3490"/>
      <c r="Y94" s="3490"/>
      <c r="Z94" s="3490"/>
      <c r="AA94" s="3490"/>
      <c r="AB94" s="3490"/>
      <c r="AC94" s="3490"/>
      <c r="AD94" s="3490"/>
      <c r="AE94" s="3490"/>
      <c r="AF94" s="3490"/>
      <c r="AG94" s="3490"/>
      <c r="AH94" s="3490"/>
      <c r="AI94" s="3490"/>
      <c r="AJ94" s="3490"/>
      <c r="AK94" s="3490"/>
      <c r="AL94" s="3490"/>
      <c r="AM94" s="3490"/>
      <c r="AN94" s="3490"/>
      <c r="AO94" s="3490"/>
      <c r="AP94" s="3490"/>
      <c r="AQ94" s="3490"/>
      <c r="AR94" s="3490"/>
      <c r="AS94" s="3490"/>
      <c r="AT94" s="3490"/>
      <c r="AU94" s="3490"/>
      <c r="AV94" s="3490"/>
      <c r="AW94" s="3490"/>
      <c r="AX94" s="3490"/>
      <c r="AY94" s="3490"/>
      <c r="AZ94" s="3490"/>
      <c r="BA94" s="3490"/>
      <c r="BB94" s="3490"/>
      <c r="BC94" s="3490"/>
      <c r="BD94" s="3490"/>
      <c r="BE94" s="3490"/>
      <c r="BF94" s="3490"/>
      <c r="BG94" s="3490"/>
      <c r="BH94" s="3490"/>
      <c r="BI94" s="3494"/>
      <c r="BJ94" s="3494"/>
      <c r="BK94" s="3494"/>
      <c r="BL94" s="3494"/>
      <c r="BM94" s="3494"/>
      <c r="BN94" s="3494"/>
      <c r="BO94" s="3494"/>
      <c r="BP94" s="3494"/>
      <c r="BQ94" s="3494"/>
      <c r="BR94" s="3494"/>
      <c r="BS94" s="3494"/>
      <c r="BT94" s="3494"/>
      <c r="BU94" s="3494"/>
      <c r="BV94" s="3494"/>
      <c r="BW94" s="3494"/>
      <c r="BX94" s="1504"/>
    </row>
    <row r="95" spans="2:76" ht="11.25" customHeight="1">
      <c r="B95" s="1507"/>
      <c r="C95" s="1437"/>
      <c r="D95" s="3493"/>
      <c r="E95" s="3493"/>
      <c r="F95" s="3493"/>
      <c r="G95" s="3493"/>
      <c r="H95" s="3493"/>
      <c r="I95" s="3493"/>
      <c r="J95" s="3493"/>
      <c r="K95" s="3493"/>
      <c r="L95" s="3493"/>
      <c r="M95" s="3493"/>
      <c r="N95" s="3493"/>
      <c r="O95" s="3493"/>
      <c r="P95" s="3493"/>
      <c r="Q95" s="3493"/>
      <c r="R95" s="3490" t="s">
        <v>4513</v>
      </c>
      <c r="S95" s="3490"/>
      <c r="T95" s="3490"/>
      <c r="U95" s="3490"/>
      <c r="V95" s="3490"/>
      <c r="W95" s="3490"/>
      <c r="X95" s="3490"/>
      <c r="Y95" s="3490"/>
      <c r="Z95" s="3490"/>
      <c r="AA95" s="3490"/>
      <c r="AB95" s="3490"/>
      <c r="AC95" s="3490"/>
      <c r="AD95" s="3490"/>
      <c r="AE95" s="3490"/>
      <c r="AF95" s="3490"/>
      <c r="AG95" s="3490"/>
      <c r="AH95" s="3490"/>
      <c r="AI95" s="3490"/>
      <c r="AJ95" s="3490"/>
      <c r="AK95" s="3490"/>
      <c r="AL95" s="3490"/>
      <c r="AM95" s="3490"/>
      <c r="AN95" s="3490"/>
      <c r="AO95" s="3490"/>
      <c r="AP95" s="3490"/>
      <c r="AQ95" s="3490"/>
      <c r="AR95" s="3490"/>
      <c r="AS95" s="3490"/>
      <c r="AT95" s="3490"/>
      <c r="AU95" s="3490"/>
      <c r="AV95" s="3490"/>
      <c r="AW95" s="3490"/>
      <c r="AX95" s="3490"/>
      <c r="AY95" s="3490"/>
      <c r="AZ95" s="3490"/>
      <c r="BA95" s="3490"/>
      <c r="BB95" s="3490"/>
      <c r="BC95" s="3490"/>
      <c r="BD95" s="3490"/>
      <c r="BE95" s="3490"/>
      <c r="BF95" s="3490"/>
      <c r="BG95" s="3490"/>
      <c r="BH95" s="3490"/>
      <c r="BI95" s="3494"/>
      <c r="BJ95" s="3494"/>
      <c r="BK95" s="3494"/>
      <c r="BL95" s="3494"/>
      <c r="BM95" s="3494"/>
      <c r="BN95" s="3494"/>
      <c r="BO95" s="3494"/>
      <c r="BP95" s="3494"/>
      <c r="BQ95" s="3494"/>
      <c r="BR95" s="3494"/>
      <c r="BS95" s="3494"/>
      <c r="BT95" s="3494"/>
      <c r="BU95" s="3494"/>
      <c r="BV95" s="3494"/>
      <c r="BW95" s="3494"/>
      <c r="BX95" s="1504"/>
    </row>
    <row r="96" spans="2:76" ht="11.25" customHeight="1">
      <c r="B96" s="1507"/>
      <c r="C96" s="1437"/>
      <c r="D96" s="3493"/>
      <c r="E96" s="3493"/>
      <c r="F96" s="3493"/>
      <c r="G96" s="3493"/>
      <c r="H96" s="3493"/>
      <c r="I96" s="3493"/>
      <c r="J96" s="3493"/>
      <c r="K96" s="3493"/>
      <c r="L96" s="3493"/>
      <c r="M96" s="3493"/>
      <c r="N96" s="3493"/>
      <c r="O96" s="3493"/>
      <c r="P96" s="3493"/>
      <c r="Q96" s="3493"/>
      <c r="R96" s="3496" t="s">
        <v>4886</v>
      </c>
      <c r="S96" s="3496"/>
      <c r="T96" s="3496"/>
      <c r="U96" s="3496"/>
      <c r="V96" s="3496"/>
      <c r="W96" s="3496"/>
      <c r="X96" s="3496"/>
      <c r="Y96" s="3496"/>
      <c r="Z96" s="3496"/>
      <c r="AA96" s="3496"/>
      <c r="AB96" s="3496"/>
      <c r="AC96" s="3496"/>
      <c r="AD96" s="3496"/>
      <c r="AE96" s="3496"/>
      <c r="AF96" s="3496"/>
      <c r="AG96" s="3496"/>
      <c r="AH96" s="3496"/>
      <c r="AI96" s="3496"/>
      <c r="AJ96" s="3496"/>
      <c r="AK96" s="3496"/>
      <c r="AL96" s="3496"/>
      <c r="AM96" s="3496"/>
      <c r="AN96" s="3496"/>
      <c r="AO96" s="3496"/>
      <c r="AP96" s="3496"/>
      <c r="AQ96" s="3496"/>
      <c r="AR96" s="3496"/>
      <c r="AS96" s="3496"/>
      <c r="AT96" s="3496"/>
      <c r="AU96" s="3496"/>
      <c r="AV96" s="3496"/>
      <c r="AW96" s="3496"/>
      <c r="AX96" s="3496"/>
      <c r="AY96" s="3496"/>
      <c r="AZ96" s="3496"/>
      <c r="BA96" s="3496"/>
      <c r="BB96" s="3496"/>
      <c r="BC96" s="3496"/>
      <c r="BD96" s="3496"/>
      <c r="BE96" s="3496"/>
      <c r="BF96" s="3496"/>
      <c r="BG96" s="3496"/>
      <c r="BH96" s="3496"/>
      <c r="BI96" s="3494"/>
      <c r="BJ96" s="3494"/>
      <c r="BK96" s="3494"/>
      <c r="BL96" s="3494"/>
      <c r="BM96" s="3494"/>
      <c r="BN96" s="3494"/>
      <c r="BO96" s="3494"/>
      <c r="BP96" s="3494"/>
      <c r="BQ96" s="3494"/>
      <c r="BR96" s="3494"/>
      <c r="BS96" s="3494"/>
      <c r="BT96" s="3494"/>
      <c r="BU96" s="3494"/>
      <c r="BV96" s="3494"/>
      <c r="BW96" s="3494"/>
      <c r="BX96" s="1504"/>
    </row>
    <row r="97" spans="2:76" ht="11.25" customHeight="1">
      <c r="B97" s="1507"/>
      <c r="C97" s="1437"/>
      <c r="D97" s="3493"/>
      <c r="E97" s="3493"/>
      <c r="F97" s="3493"/>
      <c r="G97" s="3493"/>
      <c r="H97" s="3493"/>
      <c r="I97" s="3493"/>
      <c r="J97" s="3493"/>
      <c r="K97" s="3493"/>
      <c r="L97" s="3493"/>
      <c r="M97" s="3493"/>
      <c r="N97" s="3493"/>
      <c r="O97" s="3493"/>
      <c r="P97" s="3493"/>
      <c r="Q97" s="3493"/>
      <c r="R97" s="3496"/>
      <c r="S97" s="3496"/>
      <c r="T97" s="3496"/>
      <c r="U97" s="3496"/>
      <c r="V97" s="3496"/>
      <c r="W97" s="3496"/>
      <c r="X97" s="3496"/>
      <c r="Y97" s="3496"/>
      <c r="Z97" s="3496"/>
      <c r="AA97" s="3496"/>
      <c r="AB97" s="3496"/>
      <c r="AC97" s="3496"/>
      <c r="AD97" s="3496"/>
      <c r="AE97" s="3496"/>
      <c r="AF97" s="3496"/>
      <c r="AG97" s="3496"/>
      <c r="AH97" s="3496"/>
      <c r="AI97" s="3496"/>
      <c r="AJ97" s="3496"/>
      <c r="AK97" s="3496"/>
      <c r="AL97" s="3496"/>
      <c r="AM97" s="3496"/>
      <c r="AN97" s="3496"/>
      <c r="AO97" s="3496"/>
      <c r="AP97" s="3496"/>
      <c r="AQ97" s="3496"/>
      <c r="AR97" s="3496"/>
      <c r="AS97" s="3496"/>
      <c r="AT97" s="3496"/>
      <c r="AU97" s="3496"/>
      <c r="AV97" s="3496"/>
      <c r="AW97" s="3496"/>
      <c r="AX97" s="3496"/>
      <c r="AY97" s="3496"/>
      <c r="AZ97" s="3496"/>
      <c r="BA97" s="3496"/>
      <c r="BB97" s="3496"/>
      <c r="BC97" s="3496"/>
      <c r="BD97" s="3496"/>
      <c r="BE97" s="3496"/>
      <c r="BF97" s="3496"/>
      <c r="BG97" s="3496"/>
      <c r="BH97" s="3496"/>
      <c r="BI97" s="3494"/>
      <c r="BJ97" s="3494"/>
      <c r="BK97" s="3494"/>
      <c r="BL97" s="3494"/>
      <c r="BM97" s="3494"/>
      <c r="BN97" s="3494"/>
      <c r="BO97" s="3494"/>
      <c r="BP97" s="3494"/>
      <c r="BQ97" s="3494"/>
      <c r="BR97" s="3494"/>
      <c r="BS97" s="3494"/>
      <c r="BT97" s="3494"/>
      <c r="BU97" s="3494"/>
      <c r="BV97" s="3494"/>
      <c r="BW97" s="3494"/>
      <c r="BX97" s="1504"/>
    </row>
    <row r="98" spans="2:76" ht="11.25" customHeight="1">
      <c r="B98" s="1507"/>
      <c r="C98" s="1437"/>
      <c r="D98" s="3493"/>
      <c r="E98" s="3493"/>
      <c r="F98" s="3493"/>
      <c r="G98" s="3493"/>
      <c r="H98" s="3493"/>
      <c r="I98" s="3493"/>
      <c r="J98" s="3493"/>
      <c r="K98" s="3493"/>
      <c r="L98" s="3493"/>
      <c r="M98" s="3493"/>
      <c r="N98" s="3493"/>
      <c r="O98" s="3493"/>
      <c r="P98" s="3493"/>
      <c r="Q98" s="3493"/>
      <c r="R98" s="3490" t="s">
        <v>2591</v>
      </c>
      <c r="S98" s="3490"/>
      <c r="T98" s="3490"/>
      <c r="U98" s="3490"/>
      <c r="V98" s="3490"/>
      <c r="W98" s="3490"/>
      <c r="X98" s="3490"/>
      <c r="Y98" s="3490"/>
      <c r="Z98" s="3490"/>
      <c r="AA98" s="3490"/>
      <c r="AB98" s="3490"/>
      <c r="AC98" s="3490"/>
      <c r="AD98" s="3490"/>
      <c r="AE98" s="3490"/>
      <c r="AF98" s="3490"/>
      <c r="AG98" s="3490"/>
      <c r="AH98" s="3490"/>
      <c r="AI98" s="3490"/>
      <c r="AJ98" s="3490"/>
      <c r="AK98" s="3490"/>
      <c r="AL98" s="3490"/>
      <c r="AM98" s="3490"/>
      <c r="AN98" s="3490"/>
      <c r="AO98" s="3490"/>
      <c r="AP98" s="3490"/>
      <c r="AQ98" s="3490"/>
      <c r="AR98" s="3490"/>
      <c r="AS98" s="3490"/>
      <c r="AT98" s="3490"/>
      <c r="AU98" s="3490"/>
      <c r="AV98" s="3490"/>
      <c r="AW98" s="3490"/>
      <c r="AX98" s="3490"/>
      <c r="AY98" s="3490"/>
      <c r="AZ98" s="3490"/>
      <c r="BA98" s="3490"/>
      <c r="BB98" s="3490"/>
      <c r="BC98" s="3490"/>
      <c r="BD98" s="3490"/>
      <c r="BE98" s="3490"/>
      <c r="BF98" s="3490"/>
      <c r="BG98" s="3490"/>
      <c r="BH98" s="3490"/>
      <c r="BI98" s="3494"/>
      <c r="BJ98" s="3494"/>
      <c r="BK98" s="3494"/>
      <c r="BL98" s="3494"/>
      <c r="BM98" s="3494"/>
      <c r="BN98" s="3494"/>
      <c r="BO98" s="3494"/>
      <c r="BP98" s="3494"/>
      <c r="BQ98" s="3494"/>
      <c r="BR98" s="3494"/>
      <c r="BS98" s="3494"/>
      <c r="BT98" s="3494"/>
      <c r="BU98" s="3494"/>
      <c r="BV98" s="3494"/>
      <c r="BW98" s="3494"/>
      <c r="BX98" s="1504"/>
    </row>
    <row r="99" spans="2:76" ht="11.25" customHeight="1">
      <c r="B99" s="1507"/>
      <c r="C99" s="1437"/>
      <c r="D99" s="3493"/>
      <c r="E99" s="3493"/>
      <c r="F99" s="3493"/>
      <c r="G99" s="3493"/>
      <c r="H99" s="3493"/>
      <c r="I99" s="3493"/>
      <c r="J99" s="3493"/>
      <c r="K99" s="3493"/>
      <c r="L99" s="3493"/>
      <c r="M99" s="3493"/>
      <c r="N99" s="3493"/>
      <c r="O99" s="3493"/>
      <c r="P99" s="3493"/>
      <c r="Q99" s="3493"/>
      <c r="R99" s="3490" t="s">
        <v>2592</v>
      </c>
      <c r="S99" s="3490"/>
      <c r="T99" s="3490"/>
      <c r="U99" s="3490"/>
      <c r="V99" s="3490"/>
      <c r="W99" s="3490"/>
      <c r="X99" s="3490"/>
      <c r="Y99" s="3490"/>
      <c r="Z99" s="3490"/>
      <c r="AA99" s="3490"/>
      <c r="AB99" s="3490"/>
      <c r="AC99" s="3490"/>
      <c r="AD99" s="3490"/>
      <c r="AE99" s="3490"/>
      <c r="AF99" s="3490"/>
      <c r="AG99" s="3490"/>
      <c r="AH99" s="3490"/>
      <c r="AI99" s="3490"/>
      <c r="AJ99" s="3490"/>
      <c r="AK99" s="3490"/>
      <c r="AL99" s="3490"/>
      <c r="AM99" s="3490"/>
      <c r="AN99" s="3490"/>
      <c r="AO99" s="3490"/>
      <c r="AP99" s="3490"/>
      <c r="AQ99" s="3490"/>
      <c r="AR99" s="3490"/>
      <c r="AS99" s="3490"/>
      <c r="AT99" s="3490"/>
      <c r="AU99" s="3490"/>
      <c r="AV99" s="3490"/>
      <c r="AW99" s="3490"/>
      <c r="AX99" s="3490"/>
      <c r="AY99" s="3490"/>
      <c r="AZ99" s="3490"/>
      <c r="BA99" s="3490"/>
      <c r="BB99" s="3490"/>
      <c r="BC99" s="3490"/>
      <c r="BD99" s="3490"/>
      <c r="BE99" s="3490"/>
      <c r="BF99" s="3490"/>
      <c r="BG99" s="3490"/>
      <c r="BH99" s="3490"/>
      <c r="BI99" s="3494"/>
      <c r="BJ99" s="3494"/>
      <c r="BK99" s="3494"/>
      <c r="BL99" s="3494"/>
      <c r="BM99" s="3494"/>
      <c r="BN99" s="3494"/>
      <c r="BO99" s="3494"/>
      <c r="BP99" s="3494"/>
      <c r="BQ99" s="3494"/>
      <c r="BR99" s="3494"/>
      <c r="BS99" s="3494"/>
      <c r="BT99" s="3494"/>
      <c r="BU99" s="3494"/>
      <c r="BV99" s="3494"/>
      <c r="BW99" s="3494"/>
      <c r="BX99" s="1504"/>
    </row>
    <row r="100" spans="2:76" ht="11.25" customHeight="1">
      <c r="B100" s="1507"/>
      <c r="C100" s="1437"/>
      <c r="D100" s="3497" t="s">
        <v>2593</v>
      </c>
      <c r="E100" s="3498"/>
      <c r="F100" s="3498"/>
      <c r="G100" s="3498"/>
      <c r="H100" s="3498"/>
      <c r="I100" s="3498"/>
      <c r="J100" s="3498"/>
      <c r="K100" s="3498"/>
      <c r="L100" s="3498"/>
      <c r="M100" s="3498"/>
      <c r="N100" s="3498"/>
      <c r="O100" s="3498"/>
      <c r="P100" s="3498"/>
      <c r="Q100" s="3499"/>
      <c r="R100" s="3505" t="s">
        <v>4514</v>
      </c>
      <c r="S100" s="3505"/>
      <c r="T100" s="3505"/>
      <c r="U100" s="3505"/>
      <c r="V100" s="3505"/>
      <c r="W100" s="3505"/>
      <c r="X100" s="3505"/>
      <c r="Y100" s="3505"/>
      <c r="Z100" s="3505"/>
      <c r="AA100" s="3505"/>
      <c r="AB100" s="3505"/>
      <c r="AC100" s="3505"/>
      <c r="AD100" s="3505"/>
      <c r="AE100" s="3505"/>
      <c r="AF100" s="3505"/>
      <c r="AG100" s="3505"/>
      <c r="AH100" s="3505"/>
      <c r="AI100" s="3505"/>
      <c r="AJ100" s="3505"/>
      <c r="AK100" s="3505"/>
      <c r="AL100" s="3505"/>
      <c r="AM100" s="3505"/>
      <c r="AN100" s="3505"/>
      <c r="AO100" s="3505"/>
      <c r="AP100" s="3505"/>
      <c r="AQ100" s="3505"/>
      <c r="AR100" s="3505"/>
      <c r="AS100" s="3505"/>
      <c r="AT100" s="3505"/>
      <c r="AU100" s="3505"/>
      <c r="AV100" s="3505"/>
      <c r="AW100" s="3505"/>
      <c r="AX100" s="3505"/>
      <c r="AY100" s="3505"/>
      <c r="AZ100" s="3505"/>
      <c r="BA100" s="3505"/>
      <c r="BB100" s="3505"/>
      <c r="BC100" s="3505"/>
      <c r="BD100" s="3505"/>
      <c r="BE100" s="3505"/>
      <c r="BF100" s="3505"/>
      <c r="BG100" s="3505"/>
      <c r="BH100" s="3505"/>
      <c r="BI100" s="3494"/>
      <c r="BJ100" s="3494"/>
      <c r="BK100" s="3494"/>
      <c r="BL100" s="3494"/>
      <c r="BM100" s="3494"/>
      <c r="BN100" s="3494"/>
      <c r="BO100" s="3494"/>
      <c r="BP100" s="3494"/>
      <c r="BQ100" s="3494"/>
      <c r="BR100" s="3494"/>
      <c r="BS100" s="3494"/>
      <c r="BT100" s="3494"/>
      <c r="BU100" s="3494"/>
      <c r="BV100" s="3494"/>
      <c r="BW100" s="3494"/>
      <c r="BX100" s="1504"/>
    </row>
    <row r="101" spans="2:76" ht="11.25" customHeight="1">
      <c r="B101" s="1507"/>
      <c r="C101" s="1437"/>
      <c r="D101" s="3500"/>
      <c r="E101" s="3479"/>
      <c r="F101" s="3479"/>
      <c r="G101" s="3479"/>
      <c r="H101" s="3479"/>
      <c r="I101" s="3479"/>
      <c r="J101" s="3479"/>
      <c r="K101" s="3479"/>
      <c r="L101" s="3479"/>
      <c r="M101" s="3479"/>
      <c r="N101" s="3479"/>
      <c r="O101" s="3479"/>
      <c r="P101" s="3479"/>
      <c r="Q101" s="3501"/>
      <c r="R101" s="3490" t="s">
        <v>3808</v>
      </c>
      <c r="S101" s="3490"/>
      <c r="T101" s="3490"/>
      <c r="U101" s="3490"/>
      <c r="V101" s="3490"/>
      <c r="W101" s="3490"/>
      <c r="X101" s="3490"/>
      <c r="Y101" s="3490"/>
      <c r="Z101" s="3490"/>
      <c r="AA101" s="3490"/>
      <c r="AB101" s="3490"/>
      <c r="AC101" s="3490"/>
      <c r="AD101" s="3490"/>
      <c r="AE101" s="3490"/>
      <c r="AF101" s="3490"/>
      <c r="AG101" s="3490"/>
      <c r="AH101" s="3490"/>
      <c r="AI101" s="3490"/>
      <c r="AJ101" s="3490"/>
      <c r="AK101" s="3490"/>
      <c r="AL101" s="3490"/>
      <c r="AM101" s="3490"/>
      <c r="AN101" s="3490"/>
      <c r="AO101" s="3490"/>
      <c r="AP101" s="3490"/>
      <c r="AQ101" s="3490"/>
      <c r="AR101" s="3490"/>
      <c r="AS101" s="3490"/>
      <c r="AT101" s="3490"/>
      <c r="AU101" s="3490"/>
      <c r="AV101" s="3490"/>
      <c r="AW101" s="3490"/>
      <c r="AX101" s="3490"/>
      <c r="AY101" s="3490"/>
      <c r="AZ101" s="3490"/>
      <c r="BA101" s="3490"/>
      <c r="BB101" s="3490"/>
      <c r="BC101" s="3490"/>
      <c r="BD101" s="3490"/>
      <c r="BE101" s="3490"/>
      <c r="BF101" s="3490"/>
      <c r="BG101" s="3490"/>
      <c r="BH101" s="3490"/>
      <c r="BI101" s="3494"/>
      <c r="BJ101" s="3494"/>
      <c r="BK101" s="3494"/>
      <c r="BL101" s="3494"/>
      <c r="BM101" s="3494"/>
      <c r="BN101" s="3494"/>
      <c r="BO101" s="3494"/>
      <c r="BP101" s="3494"/>
      <c r="BQ101" s="3494"/>
      <c r="BR101" s="3494"/>
      <c r="BS101" s="3494"/>
      <c r="BT101" s="3494"/>
      <c r="BU101" s="3494"/>
      <c r="BV101" s="3494"/>
      <c r="BW101" s="3494"/>
      <c r="BX101" s="1504"/>
    </row>
    <row r="102" spans="2:76" ht="13.5">
      <c r="B102" s="1507"/>
      <c r="C102" s="1437"/>
      <c r="D102" s="3502"/>
      <c r="E102" s="3503"/>
      <c r="F102" s="3503"/>
      <c r="G102" s="3503"/>
      <c r="H102" s="3503"/>
      <c r="I102" s="3503"/>
      <c r="J102" s="3503"/>
      <c r="K102" s="3503"/>
      <c r="L102" s="3503"/>
      <c r="M102" s="3503"/>
      <c r="N102" s="3503"/>
      <c r="O102" s="3503"/>
      <c r="P102" s="3503"/>
      <c r="Q102" s="3504"/>
      <c r="R102" s="3491" t="s">
        <v>3809</v>
      </c>
      <c r="S102" s="3491"/>
      <c r="T102" s="3491"/>
      <c r="U102" s="3491"/>
      <c r="V102" s="3491"/>
      <c r="W102" s="3491"/>
      <c r="X102" s="3491"/>
      <c r="Y102" s="3491"/>
      <c r="Z102" s="3491"/>
      <c r="AA102" s="3491"/>
      <c r="AB102" s="3491"/>
      <c r="AC102" s="3491"/>
      <c r="AD102" s="3491"/>
      <c r="AE102" s="3491"/>
      <c r="AF102" s="3491"/>
      <c r="AG102" s="3491"/>
      <c r="AH102" s="3491"/>
      <c r="AI102" s="3491"/>
      <c r="AJ102" s="3491"/>
      <c r="AK102" s="3491"/>
      <c r="AL102" s="3491"/>
      <c r="AM102" s="3491"/>
      <c r="AN102" s="3491"/>
      <c r="AO102" s="3491"/>
      <c r="AP102" s="3491"/>
      <c r="AQ102" s="3491"/>
      <c r="AR102" s="3491"/>
      <c r="AS102" s="3491"/>
      <c r="AT102" s="3491"/>
      <c r="AU102" s="3491"/>
      <c r="AV102" s="3491"/>
      <c r="AW102" s="3491"/>
      <c r="AX102" s="3491"/>
      <c r="AY102" s="3491"/>
      <c r="AZ102" s="3491"/>
      <c r="BA102" s="3491"/>
      <c r="BB102" s="3491"/>
      <c r="BC102" s="3491"/>
      <c r="BD102" s="3491"/>
      <c r="BE102" s="3491"/>
      <c r="BF102" s="3491"/>
      <c r="BG102" s="3491"/>
      <c r="BH102" s="3491"/>
      <c r="BI102" s="3495"/>
      <c r="BJ102" s="3495"/>
      <c r="BK102" s="3495"/>
      <c r="BL102" s="3495"/>
      <c r="BM102" s="3495"/>
      <c r="BN102" s="3495"/>
      <c r="BO102" s="3495"/>
      <c r="BP102" s="3495"/>
      <c r="BQ102" s="3495"/>
      <c r="BR102" s="3495"/>
      <c r="BS102" s="3495"/>
      <c r="BT102" s="3495"/>
      <c r="BU102" s="3495"/>
      <c r="BV102" s="3495"/>
      <c r="BW102" s="3495"/>
      <c r="BX102" s="1504"/>
    </row>
    <row r="103" spans="2:76" ht="14.25" customHeight="1">
      <c r="B103" s="1514"/>
      <c r="C103" s="1443"/>
      <c r="D103" s="1443"/>
      <c r="E103" s="1443"/>
      <c r="F103" s="1443"/>
      <c r="G103" s="1443"/>
      <c r="H103" s="1443"/>
      <c r="I103" s="1443"/>
      <c r="J103" s="1443"/>
      <c r="K103" s="1443"/>
      <c r="L103" s="1443"/>
      <c r="M103" s="1443"/>
      <c r="N103" s="1443"/>
      <c r="O103" s="1443"/>
      <c r="P103" s="1443"/>
      <c r="Q103" s="1443"/>
      <c r="R103" s="1443"/>
      <c r="S103" s="1443"/>
      <c r="T103" s="1443"/>
      <c r="U103" s="1443"/>
      <c r="V103" s="1443"/>
      <c r="W103" s="1443"/>
      <c r="X103" s="1443"/>
      <c r="Y103" s="1443"/>
      <c r="Z103" s="1443"/>
      <c r="AA103" s="1443"/>
      <c r="AB103" s="1443"/>
      <c r="AC103" s="1443"/>
      <c r="AD103" s="1443"/>
      <c r="AE103" s="1443"/>
      <c r="AF103" s="1443"/>
      <c r="AG103" s="1443"/>
      <c r="AH103" s="1443"/>
      <c r="AI103" s="1443"/>
      <c r="AJ103" s="1443"/>
      <c r="AK103" s="1443"/>
      <c r="AL103" s="1443"/>
      <c r="AM103" s="1443"/>
      <c r="AN103" s="1443"/>
      <c r="AO103" s="1443"/>
      <c r="AP103" s="1443"/>
      <c r="AQ103" s="1443"/>
      <c r="AR103" s="1443"/>
      <c r="AS103" s="1443"/>
      <c r="AT103" s="1443"/>
      <c r="AU103" s="1443"/>
      <c r="AV103" s="1443"/>
      <c r="AW103" s="1443"/>
      <c r="AX103" s="1443"/>
      <c r="AY103" s="1443"/>
      <c r="AZ103" s="1443"/>
      <c r="BA103" s="1443"/>
      <c r="BB103" s="1443"/>
      <c r="BC103" s="1443"/>
      <c r="BD103" s="1443"/>
      <c r="BE103" s="1443"/>
      <c r="BF103" s="1443"/>
      <c r="BG103" s="1443"/>
      <c r="BH103" s="1443"/>
      <c r="BI103" s="1443"/>
      <c r="BJ103" s="1443"/>
      <c r="BK103" s="1443"/>
      <c r="BL103" s="1443"/>
      <c r="BM103" s="1443"/>
      <c r="BN103" s="1443"/>
      <c r="BO103" s="1443"/>
      <c r="BP103" s="1443"/>
      <c r="BQ103" s="1443"/>
      <c r="BR103" s="1443"/>
      <c r="BS103" s="1443"/>
      <c r="BT103" s="1443"/>
      <c r="BU103" s="1443"/>
      <c r="BV103" s="1443"/>
      <c r="BW103" s="1443"/>
      <c r="BX103" s="1515"/>
    </row>
    <row r="104" spans="2:76" ht="16.5" customHeight="1">
      <c r="BH104" s="3492" t="s">
        <v>5961</v>
      </c>
      <c r="BI104" s="3492"/>
      <c r="BJ104" s="3492"/>
      <c r="BK104" s="3492"/>
      <c r="BL104" s="3492"/>
      <c r="BM104" s="3492"/>
      <c r="BN104" s="3492"/>
      <c r="BO104" s="3492"/>
      <c r="BP104" s="3492"/>
      <c r="BQ104" s="3492"/>
      <c r="BR104" s="3492"/>
      <c r="BS104" s="3492"/>
      <c r="BT104" s="3492"/>
      <c r="BU104" s="3492"/>
      <c r="BV104" s="3492"/>
      <c r="BW104" s="3492"/>
      <c r="BX104" s="3492"/>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6"/>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802" customWidth="1"/>
    <col min="2" max="65" width="1.5" style="802" customWidth="1"/>
    <col min="66" max="66" width="1.375" style="802" customWidth="1"/>
    <col min="67" max="256" width="1.5" style="802" customWidth="1"/>
    <col min="257" max="257" width="1.25" style="802" customWidth="1"/>
    <col min="258" max="321" width="1.5" style="802" customWidth="1"/>
    <col min="322" max="322" width="1.375" style="802" customWidth="1"/>
    <col min="323" max="512" width="1.5" style="802" customWidth="1"/>
    <col min="513" max="513" width="1.25" style="802" customWidth="1"/>
    <col min="514" max="577" width="1.5" style="802" customWidth="1"/>
    <col min="578" max="578" width="1.375" style="802" customWidth="1"/>
    <col min="579" max="768" width="1.5" style="802" customWidth="1"/>
    <col min="769" max="769" width="1.25" style="802" customWidth="1"/>
    <col min="770" max="833" width="1.5" style="802" customWidth="1"/>
    <col min="834" max="834" width="1.375" style="802" customWidth="1"/>
    <col min="835" max="1024" width="1.5" style="802" customWidth="1"/>
    <col min="1025" max="1025" width="1.25" style="802" customWidth="1"/>
    <col min="1026" max="1089" width="1.5" style="802" customWidth="1"/>
    <col min="1090" max="1090" width="1.375" style="802" customWidth="1"/>
    <col min="1091" max="1280" width="1.5" style="802" customWidth="1"/>
    <col min="1281" max="1281" width="1.25" style="802" customWidth="1"/>
    <col min="1282" max="1345" width="1.5" style="802" customWidth="1"/>
    <col min="1346" max="1346" width="1.375" style="802" customWidth="1"/>
    <col min="1347" max="1536" width="1.5" style="802" customWidth="1"/>
    <col min="1537" max="1537" width="1.25" style="802" customWidth="1"/>
    <col min="1538" max="1601" width="1.5" style="802" customWidth="1"/>
    <col min="1602" max="1602" width="1.375" style="802" customWidth="1"/>
    <col min="1603" max="1792" width="1.5" style="802" customWidth="1"/>
    <col min="1793" max="1793" width="1.25" style="802" customWidth="1"/>
    <col min="1794" max="1857" width="1.5" style="802" customWidth="1"/>
    <col min="1858" max="1858" width="1.375" style="802" customWidth="1"/>
    <col min="1859" max="2048" width="1.5" style="802" customWidth="1"/>
    <col min="2049" max="2049" width="1.25" style="802" customWidth="1"/>
    <col min="2050" max="2113" width="1.5" style="802" customWidth="1"/>
    <col min="2114" max="2114" width="1.375" style="802" customWidth="1"/>
    <col min="2115" max="2304" width="1.5" style="802" customWidth="1"/>
    <col min="2305" max="2305" width="1.25" style="802" customWidth="1"/>
    <col min="2306" max="2369" width="1.5" style="802" customWidth="1"/>
    <col min="2370" max="2370" width="1.375" style="802" customWidth="1"/>
    <col min="2371" max="2560" width="1.5" style="802" customWidth="1"/>
    <col min="2561" max="2561" width="1.25" style="802" customWidth="1"/>
    <col min="2562" max="2625" width="1.5" style="802" customWidth="1"/>
    <col min="2626" max="2626" width="1.375" style="802" customWidth="1"/>
    <col min="2627" max="2816" width="1.5" style="802" customWidth="1"/>
    <col min="2817" max="2817" width="1.25" style="802" customWidth="1"/>
    <col min="2818" max="2881" width="1.5" style="802" customWidth="1"/>
    <col min="2882" max="2882" width="1.375" style="802" customWidth="1"/>
    <col min="2883" max="3072" width="1.5" style="802" customWidth="1"/>
    <col min="3073" max="3073" width="1.25" style="802" customWidth="1"/>
    <col min="3074" max="3137" width="1.5" style="802" customWidth="1"/>
    <col min="3138" max="3138" width="1.375" style="802" customWidth="1"/>
    <col min="3139" max="3328" width="1.5" style="802" customWidth="1"/>
    <col min="3329" max="3329" width="1.25" style="802" customWidth="1"/>
    <col min="3330" max="3393" width="1.5" style="802" customWidth="1"/>
    <col min="3394" max="3394" width="1.375" style="802" customWidth="1"/>
    <col min="3395" max="3584" width="1.5" style="802" customWidth="1"/>
    <col min="3585" max="3585" width="1.25" style="802" customWidth="1"/>
    <col min="3586" max="3649" width="1.5" style="802" customWidth="1"/>
    <col min="3650" max="3650" width="1.375" style="802" customWidth="1"/>
    <col min="3651" max="3840" width="1.5" style="802" customWidth="1"/>
    <col min="3841" max="3841" width="1.25" style="802" customWidth="1"/>
    <col min="3842" max="3905" width="1.5" style="802" customWidth="1"/>
    <col min="3906" max="3906" width="1.375" style="802" customWidth="1"/>
    <col min="3907" max="4096" width="1.5" style="802" customWidth="1"/>
    <col min="4097" max="4097" width="1.25" style="802" customWidth="1"/>
    <col min="4098" max="4161" width="1.5" style="802" customWidth="1"/>
    <col min="4162" max="4162" width="1.375" style="802" customWidth="1"/>
    <col min="4163" max="4352" width="1.5" style="802" customWidth="1"/>
    <col min="4353" max="4353" width="1.25" style="802" customWidth="1"/>
    <col min="4354" max="4417" width="1.5" style="802" customWidth="1"/>
    <col min="4418" max="4418" width="1.375" style="802" customWidth="1"/>
    <col min="4419" max="4608" width="1.5" style="802" customWidth="1"/>
    <col min="4609" max="4609" width="1.25" style="802" customWidth="1"/>
    <col min="4610" max="4673" width="1.5" style="802" customWidth="1"/>
    <col min="4674" max="4674" width="1.375" style="802" customWidth="1"/>
    <col min="4675" max="4864" width="1.5" style="802" customWidth="1"/>
    <col min="4865" max="4865" width="1.25" style="802" customWidth="1"/>
    <col min="4866" max="4929" width="1.5" style="802" customWidth="1"/>
    <col min="4930" max="4930" width="1.375" style="802" customWidth="1"/>
    <col min="4931" max="5120" width="1.5" style="802" customWidth="1"/>
    <col min="5121" max="5121" width="1.25" style="802" customWidth="1"/>
    <col min="5122" max="5185" width="1.5" style="802" customWidth="1"/>
    <col min="5186" max="5186" width="1.375" style="802" customWidth="1"/>
    <col min="5187" max="5376" width="1.5" style="802" customWidth="1"/>
    <col min="5377" max="5377" width="1.25" style="802" customWidth="1"/>
    <col min="5378" max="5441" width="1.5" style="802" customWidth="1"/>
    <col min="5442" max="5442" width="1.375" style="802" customWidth="1"/>
    <col min="5443" max="5632" width="1.5" style="802" customWidth="1"/>
    <col min="5633" max="5633" width="1.25" style="802" customWidth="1"/>
    <col min="5634" max="5697" width="1.5" style="802" customWidth="1"/>
    <col min="5698" max="5698" width="1.375" style="802" customWidth="1"/>
    <col min="5699" max="5888" width="1.5" style="802" customWidth="1"/>
    <col min="5889" max="5889" width="1.25" style="802" customWidth="1"/>
    <col min="5890" max="5953" width="1.5" style="802" customWidth="1"/>
    <col min="5954" max="5954" width="1.375" style="802" customWidth="1"/>
    <col min="5955" max="6144" width="1.5" style="802" customWidth="1"/>
    <col min="6145" max="6145" width="1.25" style="802" customWidth="1"/>
    <col min="6146" max="6209" width="1.5" style="802" customWidth="1"/>
    <col min="6210" max="6210" width="1.375" style="802" customWidth="1"/>
    <col min="6211" max="6400" width="1.5" style="802" customWidth="1"/>
    <col min="6401" max="6401" width="1.25" style="802" customWidth="1"/>
    <col min="6402" max="6465" width="1.5" style="802" customWidth="1"/>
    <col min="6466" max="6466" width="1.375" style="802" customWidth="1"/>
    <col min="6467" max="6656" width="1.5" style="802" customWidth="1"/>
    <col min="6657" max="6657" width="1.25" style="802" customWidth="1"/>
    <col min="6658" max="6721" width="1.5" style="802" customWidth="1"/>
    <col min="6722" max="6722" width="1.375" style="802" customWidth="1"/>
    <col min="6723" max="6912" width="1.5" style="802" customWidth="1"/>
    <col min="6913" max="6913" width="1.25" style="802" customWidth="1"/>
    <col min="6914" max="6977" width="1.5" style="802" customWidth="1"/>
    <col min="6978" max="6978" width="1.375" style="802" customWidth="1"/>
    <col min="6979" max="7168" width="1.5" style="802" customWidth="1"/>
    <col min="7169" max="7169" width="1.25" style="802" customWidth="1"/>
    <col min="7170" max="7233" width="1.5" style="802" customWidth="1"/>
    <col min="7234" max="7234" width="1.375" style="802" customWidth="1"/>
    <col min="7235" max="7424" width="1.5" style="802" customWidth="1"/>
    <col min="7425" max="7425" width="1.25" style="802" customWidth="1"/>
    <col min="7426" max="7489" width="1.5" style="802" customWidth="1"/>
    <col min="7490" max="7490" width="1.375" style="802" customWidth="1"/>
    <col min="7491" max="7680" width="1.5" style="802" customWidth="1"/>
    <col min="7681" max="7681" width="1.25" style="802" customWidth="1"/>
    <col min="7682" max="7745" width="1.5" style="802" customWidth="1"/>
    <col min="7746" max="7746" width="1.375" style="802" customWidth="1"/>
    <col min="7747" max="7936" width="1.5" style="802" customWidth="1"/>
    <col min="7937" max="7937" width="1.25" style="802" customWidth="1"/>
    <col min="7938" max="8001" width="1.5" style="802" customWidth="1"/>
    <col min="8002" max="8002" width="1.375" style="802" customWidth="1"/>
    <col min="8003" max="8192" width="1.5" style="802" customWidth="1"/>
    <col min="8193" max="8193" width="1.25" style="802" customWidth="1"/>
    <col min="8194" max="8257" width="1.5" style="802" customWidth="1"/>
    <col min="8258" max="8258" width="1.375" style="802" customWidth="1"/>
    <col min="8259" max="8448" width="1.5" style="802" customWidth="1"/>
    <col min="8449" max="8449" width="1.25" style="802" customWidth="1"/>
    <col min="8450" max="8513" width="1.5" style="802" customWidth="1"/>
    <col min="8514" max="8514" width="1.375" style="802" customWidth="1"/>
    <col min="8515" max="8704" width="1.5" style="802" customWidth="1"/>
    <col min="8705" max="8705" width="1.25" style="802" customWidth="1"/>
    <col min="8706" max="8769" width="1.5" style="802" customWidth="1"/>
    <col min="8770" max="8770" width="1.375" style="802" customWidth="1"/>
    <col min="8771" max="8960" width="1.5" style="802" customWidth="1"/>
    <col min="8961" max="8961" width="1.25" style="802" customWidth="1"/>
    <col min="8962" max="9025" width="1.5" style="802" customWidth="1"/>
    <col min="9026" max="9026" width="1.375" style="802" customWidth="1"/>
    <col min="9027" max="9216" width="1.5" style="802" customWidth="1"/>
    <col min="9217" max="9217" width="1.25" style="802" customWidth="1"/>
    <col min="9218" max="9281" width="1.5" style="802" customWidth="1"/>
    <col min="9282" max="9282" width="1.375" style="802" customWidth="1"/>
    <col min="9283" max="9472" width="1.5" style="802" customWidth="1"/>
    <col min="9473" max="9473" width="1.25" style="802" customWidth="1"/>
    <col min="9474" max="9537" width="1.5" style="802" customWidth="1"/>
    <col min="9538" max="9538" width="1.375" style="802" customWidth="1"/>
    <col min="9539" max="9728" width="1.5" style="802" customWidth="1"/>
    <col min="9729" max="9729" width="1.25" style="802" customWidth="1"/>
    <col min="9730" max="9793" width="1.5" style="802" customWidth="1"/>
    <col min="9794" max="9794" width="1.375" style="802" customWidth="1"/>
    <col min="9795" max="9984" width="1.5" style="802" customWidth="1"/>
    <col min="9985" max="9985" width="1.25" style="802" customWidth="1"/>
    <col min="9986" max="10049" width="1.5" style="802" customWidth="1"/>
    <col min="10050" max="10050" width="1.375" style="802" customWidth="1"/>
    <col min="10051" max="10240" width="1.5" style="802" customWidth="1"/>
    <col min="10241" max="10241" width="1.25" style="802" customWidth="1"/>
    <col min="10242" max="10305" width="1.5" style="802" customWidth="1"/>
    <col min="10306" max="10306" width="1.375" style="802" customWidth="1"/>
    <col min="10307" max="10496" width="1.5" style="802" customWidth="1"/>
    <col min="10497" max="10497" width="1.25" style="802" customWidth="1"/>
    <col min="10498" max="10561" width="1.5" style="802" customWidth="1"/>
    <col min="10562" max="10562" width="1.375" style="802" customWidth="1"/>
    <col min="10563" max="10752" width="1.5" style="802" customWidth="1"/>
    <col min="10753" max="10753" width="1.25" style="802" customWidth="1"/>
    <col min="10754" max="10817" width="1.5" style="802" customWidth="1"/>
    <col min="10818" max="10818" width="1.375" style="802" customWidth="1"/>
    <col min="10819" max="11008" width="1.5" style="802" customWidth="1"/>
    <col min="11009" max="11009" width="1.25" style="802" customWidth="1"/>
    <col min="11010" max="11073" width="1.5" style="802" customWidth="1"/>
    <col min="11074" max="11074" width="1.375" style="802" customWidth="1"/>
    <col min="11075" max="11264" width="1.5" style="802" customWidth="1"/>
    <col min="11265" max="11265" width="1.25" style="802" customWidth="1"/>
    <col min="11266" max="11329" width="1.5" style="802" customWidth="1"/>
    <col min="11330" max="11330" width="1.375" style="802" customWidth="1"/>
    <col min="11331" max="11520" width="1.5" style="802" customWidth="1"/>
    <col min="11521" max="11521" width="1.25" style="802" customWidth="1"/>
    <col min="11522" max="11585" width="1.5" style="802" customWidth="1"/>
    <col min="11586" max="11586" width="1.375" style="802" customWidth="1"/>
    <col min="11587" max="11776" width="1.5" style="802" customWidth="1"/>
    <col min="11777" max="11777" width="1.25" style="802" customWidth="1"/>
    <col min="11778" max="11841" width="1.5" style="802" customWidth="1"/>
    <col min="11842" max="11842" width="1.375" style="802" customWidth="1"/>
    <col min="11843" max="12032" width="1.5" style="802" customWidth="1"/>
    <col min="12033" max="12033" width="1.25" style="802" customWidth="1"/>
    <col min="12034" max="12097" width="1.5" style="802" customWidth="1"/>
    <col min="12098" max="12098" width="1.375" style="802" customWidth="1"/>
    <col min="12099" max="12288" width="1.5" style="802" customWidth="1"/>
    <col min="12289" max="12289" width="1.25" style="802" customWidth="1"/>
    <col min="12290" max="12353" width="1.5" style="802" customWidth="1"/>
    <col min="12354" max="12354" width="1.375" style="802" customWidth="1"/>
    <col min="12355" max="12544" width="1.5" style="802" customWidth="1"/>
    <col min="12545" max="12545" width="1.25" style="802" customWidth="1"/>
    <col min="12546" max="12609" width="1.5" style="802" customWidth="1"/>
    <col min="12610" max="12610" width="1.375" style="802" customWidth="1"/>
    <col min="12611" max="12800" width="1.5" style="802" customWidth="1"/>
    <col min="12801" max="12801" width="1.25" style="802" customWidth="1"/>
    <col min="12802" max="12865" width="1.5" style="802" customWidth="1"/>
    <col min="12866" max="12866" width="1.375" style="802" customWidth="1"/>
    <col min="12867" max="13056" width="1.5" style="802" customWidth="1"/>
    <col min="13057" max="13057" width="1.25" style="802" customWidth="1"/>
    <col min="13058" max="13121" width="1.5" style="802" customWidth="1"/>
    <col min="13122" max="13122" width="1.375" style="802" customWidth="1"/>
    <col min="13123" max="13312" width="1.5" style="802" customWidth="1"/>
    <col min="13313" max="13313" width="1.25" style="802" customWidth="1"/>
    <col min="13314" max="13377" width="1.5" style="802" customWidth="1"/>
    <col min="13378" max="13378" width="1.375" style="802" customWidth="1"/>
    <col min="13379" max="13568" width="1.5" style="802" customWidth="1"/>
    <col min="13569" max="13569" width="1.25" style="802" customWidth="1"/>
    <col min="13570" max="13633" width="1.5" style="802" customWidth="1"/>
    <col min="13634" max="13634" width="1.375" style="802" customWidth="1"/>
    <col min="13635" max="13824" width="1.5" style="802" customWidth="1"/>
    <col min="13825" max="13825" width="1.25" style="802" customWidth="1"/>
    <col min="13826" max="13889" width="1.5" style="802" customWidth="1"/>
    <col min="13890" max="13890" width="1.375" style="802" customWidth="1"/>
    <col min="13891" max="14080" width="1.5" style="802" customWidth="1"/>
    <col min="14081" max="14081" width="1.25" style="802" customWidth="1"/>
    <col min="14082" max="14145" width="1.5" style="802" customWidth="1"/>
    <col min="14146" max="14146" width="1.375" style="802" customWidth="1"/>
    <col min="14147" max="14336" width="1.5" style="802" customWidth="1"/>
    <col min="14337" max="14337" width="1.25" style="802" customWidth="1"/>
    <col min="14338" max="14401" width="1.5" style="802" customWidth="1"/>
    <col min="14402" max="14402" width="1.375" style="802" customWidth="1"/>
    <col min="14403" max="14592" width="1.5" style="802" customWidth="1"/>
    <col min="14593" max="14593" width="1.25" style="802" customWidth="1"/>
    <col min="14594" max="14657" width="1.5" style="802" customWidth="1"/>
    <col min="14658" max="14658" width="1.375" style="802" customWidth="1"/>
    <col min="14659" max="14848" width="1.5" style="802" customWidth="1"/>
    <col min="14849" max="14849" width="1.25" style="802" customWidth="1"/>
    <col min="14850" max="14913" width="1.5" style="802" customWidth="1"/>
    <col min="14914" max="14914" width="1.375" style="802" customWidth="1"/>
    <col min="14915" max="15104" width="1.5" style="802" customWidth="1"/>
    <col min="15105" max="15105" width="1.25" style="802" customWidth="1"/>
    <col min="15106" max="15169" width="1.5" style="802" customWidth="1"/>
    <col min="15170" max="15170" width="1.375" style="802" customWidth="1"/>
    <col min="15171" max="15360" width="1.5" style="802" customWidth="1"/>
    <col min="15361" max="15361" width="1.25" style="802" customWidth="1"/>
    <col min="15362" max="15425" width="1.5" style="802" customWidth="1"/>
    <col min="15426" max="15426" width="1.375" style="802" customWidth="1"/>
    <col min="15427" max="15616" width="1.5" style="802" customWidth="1"/>
    <col min="15617" max="15617" width="1.25" style="802" customWidth="1"/>
    <col min="15618" max="15681" width="1.5" style="802" customWidth="1"/>
    <col min="15682" max="15682" width="1.375" style="802" customWidth="1"/>
    <col min="15683" max="15872" width="1.5" style="802" customWidth="1"/>
    <col min="15873" max="15873" width="1.25" style="802" customWidth="1"/>
    <col min="15874" max="15937" width="1.5" style="802" customWidth="1"/>
    <col min="15938" max="15938" width="1.375" style="802" customWidth="1"/>
    <col min="15939" max="16128" width="1.5" style="802" customWidth="1"/>
    <col min="16129" max="16129" width="1.25" style="802" customWidth="1"/>
    <col min="16130" max="16193" width="1.5" style="802" customWidth="1"/>
    <col min="16194" max="16194" width="1.375" style="802" customWidth="1"/>
    <col min="16195" max="16384" width="1.5" style="802" customWidth="1"/>
  </cols>
  <sheetData>
    <row r="1" spans="2:128" ht="12.75" customHeight="1" thickBot="1">
      <c r="B1" s="2939" t="s">
        <v>3752</v>
      </c>
      <c r="C1" s="2939"/>
      <c r="D1" s="2939"/>
      <c r="E1" s="2939"/>
      <c r="F1" s="2939"/>
      <c r="G1" s="2939"/>
      <c r="H1" s="2939"/>
      <c r="I1" s="2939"/>
      <c r="J1" s="2939"/>
      <c r="K1" s="2939"/>
      <c r="L1" s="801"/>
      <c r="M1" s="801"/>
    </row>
    <row r="2" spans="2:128" ht="25.5" customHeight="1" thickBot="1">
      <c r="C2" s="803"/>
      <c r="D2" s="803"/>
      <c r="E2" s="803"/>
      <c r="F2" s="803"/>
      <c r="G2" s="803"/>
      <c r="H2" s="803"/>
      <c r="I2" s="803"/>
      <c r="J2" s="803"/>
      <c r="K2" s="803"/>
      <c r="L2" s="803"/>
      <c r="M2" s="803"/>
      <c r="AT2" s="2940" t="s">
        <v>496</v>
      </c>
      <c r="AU2" s="2940"/>
      <c r="AV2" s="2940"/>
      <c r="AW2" s="2940"/>
      <c r="AX2" s="2941"/>
      <c r="AY2" s="2942" t="s">
        <v>2542</v>
      </c>
      <c r="AZ2" s="2943"/>
      <c r="BA2" s="2943"/>
      <c r="BB2" s="2944"/>
      <c r="BC2" s="2944"/>
      <c r="BD2" s="2943" t="s">
        <v>477</v>
      </c>
      <c r="BE2" s="2943"/>
      <c r="BF2" s="2944"/>
      <c r="BG2" s="2944"/>
      <c r="BH2" s="2943" t="s">
        <v>5</v>
      </c>
      <c r="BI2" s="2943"/>
      <c r="BJ2" s="2944"/>
      <c r="BK2" s="2944"/>
      <c r="BL2" s="2943" t="s">
        <v>478</v>
      </c>
      <c r="BM2" s="2958"/>
    </row>
    <row r="3" spans="2:128" ht="12.75" customHeight="1">
      <c r="Q3" s="2959" t="s">
        <v>3753</v>
      </c>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804"/>
      <c r="AZ3" s="805"/>
      <c r="BA3" s="805"/>
      <c r="BB3" s="805"/>
      <c r="BC3" s="805"/>
      <c r="BD3" s="805"/>
      <c r="BE3" s="805"/>
      <c r="BF3" s="805"/>
      <c r="BG3" s="805"/>
      <c r="BH3" s="805"/>
      <c r="BI3" s="805"/>
      <c r="BJ3" s="805"/>
      <c r="BK3" s="805"/>
      <c r="BL3" s="805"/>
      <c r="BM3" s="805"/>
      <c r="BO3" s="801"/>
      <c r="BP3" s="801"/>
      <c r="BQ3" s="801"/>
      <c r="BR3" s="801"/>
      <c r="BS3" s="801"/>
      <c r="BT3" s="806"/>
      <c r="BU3" s="806"/>
      <c r="BV3" s="806"/>
      <c r="BW3" s="807"/>
      <c r="BX3" s="807"/>
      <c r="BY3" s="806"/>
      <c r="BZ3" s="806"/>
      <c r="CA3" s="807"/>
      <c r="CB3" s="807"/>
      <c r="CC3" s="806"/>
      <c r="CD3" s="806"/>
      <c r="CE3" s="807"/>
      <c r="CF3" s="807"/>
      <c r="CG3" s="806"/>
      <c r="CH3" s="806"/>
    </row>
    <row r="4" spans="2:128" ht="9.75" customHeight="1">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805"/>
      <c r="AZ4" s="805"/>
      <c r="BA4" s="805"/>
      <c r="BB4" s="805"/>
      <c r="BC4" s="805"/>
      <c r="BD4" s="805"/>
      <c r="BE4" s="805"/>
      <c r="BF4" s="805"/>
      <c r="BG4" s="805"/>
      <c r="BH4" s="805"/>
      <c r="BI4" s="805"/>
      <c r="BJ4" s="805"/>
      <c r="BK4" s="805"/>
      <c r="BL4" s="805"/>
      <c r="BM4" s="805"/>
      <c r="BO4" s="801"/>
      <c r="BP4" s="801"/>
      <c r="BQ4" s="801"/>
      <c r="BR4" s="801"/>
      <c r="BS4" s="801"/>
      <c r="BT4" s="806"/>
      <c r="BU4" s="806"/>
      <c r="BV4" s="806"/>
      <c r="BW4" s="807"/>
      <c r="BX4" s="807"/>
      <c r="BY4" s="806"/>
      <c r="BZ4" s="806"/>
      <c r="CA4" s="807"/>
      <c r="CB4" s="807"/>
      <c r="CC4" s="806"/>
      <c r="CD4" s="806"/>
      <c r="CE4" s="807"/>
      <c r="CF4" s="807"/>
      <c r="CG4" s="806"/>
      <c r="CH4" s="806"/>
    </row>
    <row r="5" spans="2:128" ht="15" customHeight="1">
      <c r="Q5" s="2962" t="s">
        <v>2526</v>
      </c>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805"/>
      <c r="AZ5" s="805"/>
      <c r="BA5" s="805"/>
      <c r="BB5" s="805"/>
      <c r="BC5" s="805"/>
      <c r="BD5" s="805"/>
      <c r="BE5" s="805"/>
      <c r="BF5" s="805"/>
      <c r="BG5" s="805"/>
      <c r="BH5" s="805"/>
      <c r="BI5" s="805"/>
      <c r="BJ5" s="805"/>
      <c r="BK5" s="805"/>
      <c r="BL5" s="805"/>
      <c r="BM5" s="805"/>
    </row>
    <row r="6" spans="2:128" s="809" customFormat="1" ht="13.5" customHeight="1">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2963" t="s">
        <v>15</v>
      </c>
      <c r="AE6" s="2963"/>
      <c r="AF6" s="2963"/>
      <c r="AG6" s="2963"/>
      <c r="AH6" s="2963"/>
      <c r="AI6" s="2963"/>
      <c r="AJ6" s="2963"/>
      <c r="AK6" s="2963"/>
      <c r="AL6" s="808"/>
      <c r="AM6" s="808"/>
      <c r="AN6" s="808"/>
      <c r="AO6" s="808"/>
      <c r="AP6" s="808"/>
      <c r="AQ6" s="808"/>
      <c r="AR6" s="808"/>
      <c r="AS6" s="808"/>
      <c r="AT6" s="808"/>
      <c r="AU6" s="808"/>
      <c r="AV6" s="808"/>
      <c r="AW6" s="808"/>
      <c r="AX6" s="808"/>
      <c r="AY6" s="808"/>
      <c r="AZ6" s="808"/>
      <c r="BA6" s="808"/>
      <c r="BD6" s="810"/>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row>
    <row r="7" spans="2:128" s="809" customFormat="1" ht="0.75" hidden="1" customHeight="1">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11"/>
      <c r="AE7" s="811"/>
      <c r="AF7" s="811"/>
      <c r="AG7" s="811"/>
      <c r="AH7" s="811"/>
      <c r="AI7" s="811"/>
      <c r="AJ7" s="811"/>
      <c r="AK7" s="811"/>
      <c r="AL7" s="808"/>
      <c r="AM7" s="808"/>
      <c r="AN7" s="808"/>
      <c r="AO7" s="808"/>
      <c r="AP7" s="808"/>
      <c r="AQ7" s="808"/>
      <c r="AR7" s="808"/>
      <c r="AS7" s="808"/>
      <c r="AT7" s="808"/>
      <c r="AU7" s="808"/>
      <c r="AV7" s="808"/>
      <c r="AW7" s="808"/>
      <c r="AX7" s="808"/>
      <c r="AY7" s="808"/>
      <c r="AZ7" s="808"/>
      <c r="BA7" s="808"/>
      <c r="BD7" s="810"/>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row>
    <row r="8" spans="2:128" ht="15.75" customHeight="1">
      <c r="B8" s="2956" t="s">
        <v>2543</v>
      </c>
      <c r="C8" s="2956"/>
      <c r="D8" s="2956"/>
      <c r="E8" s="2957" t="s">
        <v>2544</v>
      </c>
      <c r="F8" s="2957"/>
      <c r="G8" s="2957"/>
      <c r="H8" s="2957"/>
      <c r="I8" s="2957"/>
      <c r="J8" s="2957"/>
      <c r="K8" s="2957"/>
      <c r="L8" s="2957"/>
      <c r="M8" s="2957"/>
      <c r="N8" s="2957"/>
      <c r="O8" s="2957"/>
      <c r="P8" s="2957"/>
      <c r="Q8" s="2957"/>
      <c r="R8" s="2957"/>
      <c r="S8" s="2957"/>
      <c r="T8" s="2957"/>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c r="AT8" s="2957"/>
      <c r="AU8" s="2957"/>
      <c r="AV8" s="2957"/>
      <c r="AW8" s="2957"/>
      <c r="AX8" s="2957"/>
      <c r="AY8" s="2957"/>
      <c r="AZ8" s="2957"/>
      <c r="BA8" s="2957"/>
      <c r="BB8" s="2957"/>
      <c r="BC8" s="2957"/>
      <c r="BD8" s="2957"/>
      <c r="BE8" s="2957"/>
      <c r="BF8" s="2957"/>
      <c r="BG8" s="2957"/>
      <c r="BH8" s="2957"/>
      <c r="BI8" s="2957"/>
      <c r="BJ8" s="2957"/>
      <c r="BK8" s="2957"/>
      <c r="BL8" s="2957"/>
      <c r="BM8" s="2957"/>
      <c r="BN8" s="812"/>
      <c r="BO8" s="812"/>
      <c r="BP8" s="812"/>
      <c r="BQ8" s="812"/>
      <c r="BR8" s="812"/>
      <c r="BS8" s="812"/>
      <c r="BT8" s="812"/>
      <c r="BU8" s="812"/>
      <c r="BV8" s="812"/>
      <c r="BW8" s="812"/>
      <c r="BX8" s="812"/>
      <c r="BY8" s="812"/>
      <c r="BZ8" s="812"/>
      <c r="CA8" s="812"/>
      <c r="CB8" s="812"/>
      <c r="CC8" s="812"/>
      <c r="CD8" s="812"/>
      <c r="CE8" s="812"/>
      <c r="CF8" s="812"/>
      <c r="CG8" s="812"/>
      <c r="CH8" s="812"/>
      <c r="CI8" s="812"/>
      <c r="CJ8" s="812"/>
      <c r="CK8" s="812"/>
      <c r="CL8" s="812"/>
      <c r="CM8" s="812"/>
      <c r="CN8" s="812"/>
      <c r="CO8" s="812"/>
      <c r="CP8" s="812"/>
      <c r="CQ8" s="812"/>
      <c r="CR8" s="812"/>
      <c r="CS8" s="812"/>
      <c r="CT8" s="812"/>
      <c r="CU8" s="812"/>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row>
    <row r="9" spans="2:128" ht="15.75" customHeight="1">
      <c r="B9" s="813"/>
      <c r="C9" s="813"/>
      <c r="D9" s="813"/>
      <c r="E9" s="2957"/>
      <c r="F9" s="2957"/>
      <c r="G9" s="2957"/>
      <c r="H9" s="2957"/>
      <c r="I9" s="2957"/>
      <c r="J9" s="2957"/>
      <c r="K9" s="2957"/>
      <c r="L9" s="2957"/>
      <c r="M9" s="2957"/>
      <c r="N9" s="2957"/>
      <c r="O9" s="2957"/>
      <c r="P9" s="2957"/>
      <c r="Q9" s="2957"/>
      <c r="R9" s="2957"/>
      <c r="S9" s="2957"/>
      <c r="T9" s="2957"/>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c r="AT9" s="2957"/>
      <c r="AU9" s="2957"/>
      <c r="AV9" s="2957"/>
      <c r="AW9" s="2957"/>
      <c r="AX9" s="2957"/>
      <c r="AY9" s="2957"/>
      <c r="AZ9" s="2957"/>
      <c r="BA9" s="2957"/>
      <c r="BB9" s="2957"/>
      <c r="BC9" s="2957"/>
      <c r="BD9" s="2957"/>
      <c r="BE9" s="2957"/>
      <c r="BF9" s="2957"/>
      <c r="BG9" s="2957"/>
      <c r="BH9" s="2957"/>
      <c r="BI9" s="2957"/>
      <c r="BJ9" s="2957"/>
      <c r="BK9" s="2957"/>
      <c r="BL9" s="2957"/>
      <c r="BM9" s="2957"/>
      <c r="BN9" s="812"/>
      <c r="BO9" s="812"/>
      <c r="BP9" s="812"/>
      <c r="BQ9" s="812"/>
      <c r="BR9" s="812"/>
      <c r="BS9" s="812"/>
      <c r="BT9" s="812"/>
      <c r="BU9" s="812"/>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12"/>
      <c r="CW9" s="812"/>
      <c r="CX9" s="812"/>
      <c r="CY9" s="812"/>
      <c r="CZ9" s="812"/>
      <c r="DA9" s="812"/>
      <c r="DB9" s="812"/>
      <c r="DC9" s="812"/>
      <c r="DD9" s="812"/>
      <c r="DE9" s="812"/>
      <c r="DF9" s="812"/>
      <c r="DG9" s="812"/>
      <c r="DH9" s="812"/>
      <c r="DI9" s="812"/>
      <c r="DJ9" s="812"/>
      <c r="DK9" s="812"/>
      <c r="DL9" s="812"/>
      <c r="DM9" s="812"/>
      <c r="DN9" s="812"/>
      <c r="DO9" s="812"/>
      <c r="DP9" s="812"/>
      <c r="DQ9" s="812"/>
      <c r="DR9" s="812"/>
      <c r="DS9" s="812"/>
      <c r="DT9" s="812"/>
      <c r="DU9" s="812"/>
      <c r="DV9" s="812"/>
      <c r="DW9" s="812"/>
      <c r="DX9" s="812"/>
    </row>
    <row r="10" spans="2:128" ht="21.75" customHeight="1">
      <c r="B10" s="814"/>
      <c r="C10" s="814"/>
      <c r="D10" s="814"/>
      <c r="E10" s="2957"/>
      <c r="F10" s="2957"/>
      <c r="G10" s="2957"/>
      <c r="H10" s="2957"/>
      <c r="I10" s="2957"/>
      <c r="J10" s="2957"/>
      <c r="K10" s="2957"/>
      <c r="L10" s="2957"/>
      <c r="M10" s="2957"/>
      <c r="N10" s="2957"/>
      <c r="O10" s="2957"/>
      <c r="P10" s="2957"/>
      <c r="Q10" s="2957"/>
      <c r="R10" s="2957"/>
      <c r="S10" s="2957"/>
      <c r="T10" s="2957"/>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c r="AT10" s="2957"/>
      <c r="AU10" s="2957"/>
      <c r="AV10" s="2957"/>
      <c r="AW10" s="2957"/>
      <c r="AX10" s="2957"/>
      <c r="AY10" s="2957"/>
      <c r="AZ10" s="2957"/>
      <c r="BA10" s="2957"/>
      <c r="BB10" s="2957"/>
      <c r="BC10" s="2957"/>
      <c r="BD10" s="2957"/>
      <c r="BE10" s="2957"/>
      <c r="BF10" s="2957"/>
      <c r="BG10" s="2957"/>
      <c r="BH10" s="2957"/>
      <c r="BI10" s="2957"/>
      <c r="BJ10" s="2957"/>
      <c r="BK10" s="2957"/>
      <c r="BL10" s="2957"/>
      <c r="BM10" s="2957"/>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row>
    <row r="11" spans="2:128" ht="13.5">
      <c r="B11" s="2956" t="s">
        <v>2545</v>
      </c>
      <c r="C11" s="2956"/>
      <c r="D11" s="2956"/>
      <c r="E11" s="2957" t="s">
        <v>2546</v>
      </c>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c r="AT11" s="2957"/>
      <c r="AU11" s="2957"/>
      <c r="AV11" s="2957"/>
      <c r="AW11" s="2957"/>
      <c r="AX11" s="2957"/>
      <c r="AY11" s="2957"/>
      <c r="AZ11" s="2957"/>
      <c r="BA11" s="2957"/>
      <c r="BB11" s="2957"/>
      <c r="BC11" s="2957"/>
      <c r="BD11" s="2957"/>
      <c r="BE11" s="2957"/>
      <c r="BF11" s="2957"/>
      <c r="BG11" s="2957"/>
      <c r="BH11" s="2957"/>
      <c r="BI11" s="2957"/>
      <c r="BJ11" s="2957"/>
      <c r="BK11" s="2957"/>
      <c r="BL11" s="2957"/>
      <c r="BM11" s="2957"/>
      <c r="BN11" s="812"/>
      <c r="BO11" s="812"/>
      <c r="BP11" s="812"/>
      <c r="BQ11" s="812"/>
      <c r="BR11" s="812"/>
      <c r="BS11" s="812"/>
      <c r="BT11" s="812"/>
      <c r="BU11" s="812"/>
      <c r="BV11" s="812"/>
      <c r="BW11" s="812"/>
      <c r="BX11" s="812"/>
      <c r="BY11" s="812"/>
      <c r="BZ11" s="812"/>
      <c r="CA11" s="812"/>
      <c r="CB11" s="812"/>
      <c r="CC11" s="812"/>
      <c r="CD11" s="812"/>
      <c r="CE11" s="812"/>
      <c r="CF11" s="812"/>
      <c r="CG11" s="812"/>
      <c r="CH11" s="812"/>
      <c r="CI11" s="812"/>
      <c r="CJ11" s="812"/>
      <c r="CK11" s="812"/>
      <c r="CL11" s="812"/>
      <c r="CM11" s="812"/>
      <c r="CN11" s="812"/>
      <c r="CO11" s="812"/>
      <c r="CP11" s="812"/>
      <c r="CQ11" s="812"/>
      <c r="CR11" s="812"/>
      <c r="CS11" s="812"/>
      <c r="CT11" s="812"/>
      <c r="CU11" s="812"/>
      <c r="CV11" s="812"/>
      <c r="CW11" s="812"/>
      <c r="CX11" s="812"/>
      <c r="CY11" s="812"/>
      <c r="CZ11" s="812"/>
      <c r="DA11" s="812"/>
      <c r="DB11" s="812"/>
      <c r="DC11" s="812"/>
      <c r="DD11" s="812"/>
      <c r="DE11" s="812"/>
      <c r="DF11" s="812"/>
      <c r="DG11" s="812"/>
      <c r="DH11" s="812"/>
      <c r="DI11" s="812"/>
      <c r="DJ11" s="812"/>
      <c r="DK11" s="812"/>
      <c r="DL11" s="812"/>
      <c r="DM11" s="812"/>
      <c r="DN11" s="812"/>
      <c r="DO11" s="812"/>
      <c r="DP11" s="812"/>
      <c r="DQ11" s="812"/>
      <c r="DR11" s="812"/>
      <c r="DS11" s="812"/>
      <c r="DT11" s="812"/>
      <c r="DU11" s="812"/>
      <c r="DV11" s="812"/>
      <c r="DW11" s="812"/>
      <c r="DX11" s="812"/>
    </row>
    <row r="12" spans="2:128" ht="7.5" customHeight="1" thickBot="1">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row>
    <row r="13" spans="2:128" ht="7.5" customHeight="1">
      <c r="B13" s="2940" t="s">
        <v>2547</v>
      </c>
      <c r="C13" s="2945"/>
      <c r="D13" s="2945"/>
      <c r="E13" s="2945"/>
      <c r="F13" s="2945"/>
      <c r="G13" s="2945"/>
      <c r="H13" s="2946"/>
      <c r="I13" s="2947" t="s">
        <v>3084</v>
      </c>
      <c r="J13" s="2948"/>
      <c r="K13" s="2948"/>
      <c r="L13" s="2948"/>
      <c r="M13" s="2948"/>
      <c r="N13" s="2948"/>
      <c r="O13" s="2948"/>
      <c r="P13" s="2948"/>
      <c r="Q13" s="2948"/>
      <c r="R13" s="2948"/>
      <c r="S13" s="2948"/>
      <c r="T13" s="2948"/>
      <c r="U13" s="2948"/>
      <c r="V13" s="2948"/>
      <c r="W13" s="2948"/>
      <c r="X13" s="2948"/>
      <c r="Y13" s="2948"/>
      <c r="Z13" s="2948"/>
      <c r="AA13" s="2948"/>
      <c r="AB13" s="2948"/>
      <c r="AC13" s="2948"/>
      <c r="AD13" s="2949"/>
    </row>
    <row r="14" spans="2:128" ht="7.5" customHeight="1">
      <c r="B14" s="2945"/>
      <c r="C14" s="2945"/>
      <c r="D14" s="2945"/>
      <c r="E14" s="2945"/>
      <c r="F14" s="2945"/>
      <c r="G14" s="2945"/>
      <c r="H14" s="2946"/>
      <c r="I14" s="2950"/>
      <c r="J14" s="2951"/>
      <c r="K14" s="2951"/>
      <c r="L14" s="2951"/>
      <c r="M14" s="2951"/>
      <c r="N14" s="2951"/>
      <c r="O14" s="2951"/>
      <c r="P14" s="2951"/>
      <c r="Q14" s="2951"/>
      <c r="R14" s="2951"/>
      <c r="S14" s="2951"/>
      <c r="T14" s="2951"/>
      <c r="U14" s="2951"/>
      <c r="V14" s="2951"/>
      <c r="W14" s="2951"/>
      <c r="X14" s="2951"/>
      <c r="Y14" s="2951"/>
      <c r="Z14" s="2951"/>
      <c r="AA14" s="2951"/>
      <c r="AB14" s="2951"/>
      <c r="AC14" s="2951"/>
      <c r="AD14" s="2952"/>
      <c r="AE14" s="2940" t="s">
        <v>479</v>
      </c>
      <c r="AF14" s="2940"/>
      <c r="AG14" s="2940"/>
    </row>
    <row r="15" spans="2:128" ht="7.5" customHeight="1" thickBot="1">
      <c r="B15" s="2945"/>
      <c r="C15" s="2945"/>
      <c r="D15" s="2945"/>
      <c r="E15" s="2945"/>
      <c r="F15" s="2945"/>
      <c r="G15" s="2945"/>
      <c r="H15" s="2946"/>
      <c r="I15" s="2953"/>
      <c r="J15" s="2954"/>
      <c r="K15" s="2954"/>
      <c r="L15" s="2954"/>
      <c r="M15" s="2954"/>
      <c r="N15" s="2954"/>
      <c r="O15" s="2954"/>
      <c r="P15" s="2954"/>
      <c r="Q15" s="2954"/>
      <c r="R15" s="2954"/>
      <c r="S15" s="2954"/>
      <c r="T15" s="2954"/>
      <c r="U15" s="2954"/>
      <c r="V15" s="2954"/>
      <c r="W15" s="2954"/>
      <c r="X15" s="2954"/>
      <c r="Y15" s="2954"/>
      <c r="Z15" s="2954"/>
      <c r="AA15" s="2954"/>
      <c r="AB15" s="2954"/>
      <c r="AC15" s="2954"/>
      <c r="AD15" s="2955"/>
      <c r="AE15" s="2940"/>
      <c r="AF15" s="2940"/>
      <c r="AG15" s="2940"/>
    </row>
    <row r="16" spans="2:128" ht="7.5" customHeight="1" thickBot="1"/>
    <row r="17" spans="2:65" ht="7.5" customHeight="1" thickBot="1">
      <c r="B17" s="2980" t="s">
        <v>509</v>
      </c>
      <c r="C17" s="2981"/>
      <c r="D17" s="2981"/>
      <c r="E17" s="2981"/>
      <c r="F17" s="2982"/>
      <c r="G17" s="2984" t="s">
        <v>2548</v>
      </c>
      <c r="H17" s="2984"/>
      <c r="I17" s="2984"/>
      <c r="J17" s="2984"/>
      <c r="K17" s="2984"/>
      <c r="L17" s="3506" t="s">
        <v>138</v>
      </c>
      <c r="M17" s="3506"/>
      <c r="N17" s="3506"/>
      <c r="O17" s="3506"/>
      <c r="P17" s="3508" t="str">
        <f>cst_wskakunin_owner1__space_KANA</f>
        <v/>
      </c>
      <c r="Q17" s="3508"/>
      <c r="R17" s="3508"/>
      <c r="S17" s="3508"/>
      <c r="T17" s="3508"/>
      <c r="U17" s="3508"/>
      <c r="V17" s="3508"/>
      <c r="W17" s="3508"/>
      <c r="X17" s="3508"/>
      <c r="Y17" s="3508"/>
      <c r="Z17" s="3508"/>
      <c r="AA17" s="3508"/>
      <c r="AB17" s="3508"/>
      <c r="AC17" s="3508"/>
      <c r="AD17" s="3508"/>
      <c r="AE17" s="3508"/>
      <c r="AF17" s="3508"/>
      <c r="AG17" s="3508"/>
      <c r="AH17" s="3508"/>
      <c r="AI17" s="3508"/>
      <c r="AJ17" s="3508"/>
      <c r="AK17" s="3508"/>
      <c r="AL17" s="3508"/>
      <c r="AM17" s="3508"/>
      <c r="AN17" s="3508"/>
      <c r="AO17" s="3508"/>
      <c r="AP17" s="3508"/>
      <c r="AQ17" s="3508"/>
      <c r="AR17" s="3508"/>
      <c r="AS17" s="3508"/>
      <c r="AT17" s="3508"/>
      <c r="AU17" s="3508"/>
      <c r="AV17" s="3508"/>
      <c r="AW17" s="3508"/>
      <c r="AX17" s="3508"/>
      <c r="AY17" s="816"/>
      <c r="AZ17" s="816"/>
      <c r="BA17" s="816"/>
      <c r="BB17" s="816"/>
      <c r="BC17" s="816"/>
      <c r="BD17" s="817"/>
      <c r="BE17" s="817"/>
      <c r="BF17" s="817"/>
      <c r="BG17" s="817"/>
      <c r="BH17" s="817"/>
      <c r="BI17" s="817"/>
      <c r="BJ17" s="817"/>
      <c r="BK17" s="817"/>
      <c r="BL17" s="818"/>
      <c r="BM17" s="819"/>
    </row>
    <row r="18" spans="2:65" ht="7.5" customHeight="1" thickBot="1">
      <c r="B18" s="2983"/>
      <c r="C18" s="2981"/>
      <c r="D18" s="2981"/>
      <c r="E18" s="2981"/>
      <c r="F18" s="2982"/>
      <c r="G18" s="2985"/>
      <c r="H18" s="2985"/>
      <c r="I18" s="2985"/>
      <c r="J18" s="2985"/>
      <c r="K18" s="2985"/>
      <c r="L18" s="3507"/>
      <c r="M18" s="3507"/>
      <c r="N18" s="3507"/>
      <c r="O18" s="3507"/>
      <c r="P18" s="3509"/>
      <c r="Q18" s="3509"/>
      <c r="R18" s="3509"/>
      <c r="S18" s="3509"/>
      <c r="T18" s="3509"/>
      <c r="U18" s="3509"/>
      <c r="V18" s="3509"/>
      <c r="W18" s="3509"/>
      <c r="X18" s="3509"/>
      <c r="Y18" s="3509"/>
      <c r="Z18" s="3509"/>
      <c r="AA18" s="3509"/>
      <c r="AB18" s="3509"/>
      <c r="AC18" s="3509"/>
      <c r="AD18" s="3509"/>
      <c r="AE18" s="3509"/>
      <c r="AF18" s="3509"/>
      <c r="AG18" s="3509"/>
      <c r="AH18" s="3509"/>
      <c r="AI18" s="3509"/>
      <c r="AJ18" s="3509"/>
      <c r="AK18" s="3509"/>
      <c r="AL18" s="3509"/>
      <c r="AM18" s="3509"/>
      <c r="AN18" s="3509"/>
      <c r="AO18" s="3509"/>
      <c r="AP18" s="3509"/>
      <c r="AQ18" s="3509"/>
      <c r="AR18" s="3509"/>
      <c r="AS18" s="3509"/>
      <c r="AT18" s="3509"/>
      <c r="AU18" s="3509"/>
      <c r="AV18" s="3509"/>
      <c r="AW18" s="3509"/>
      <c r="AX18" s="3509"/>
      <c r="AY18" s="820"/>
      <c r="AZ18" s="820"/>
      <c r="BA18" s="820"/>
      <c r="BB18" s="820"/>
      <c r="BC18" s="820"/>
      <c r="BD18" s="821"/>
      <c r="BE18" s="821"/>
      <c r="BF18" s="821"/>
      <c r="BG18" s="821"/>
      <c r="BH18" s="821"/>
      <c r="BI18" s="821"/>
      <c r="BJ18" s="821"/>
      <c r="BK18" s="821"/>
      <c r="BL18" s="822"/>
      <c r="BM18" s="823"/>
    </row>
    <row r="19" spans="2:65" ht="7.5" customHeight="1" thickBot="1">
      <c r="B19" s="2983"/>
      <c r="C19" s="2981"/>
      <c r="D19" s="2981"/>
      <c r="E19" s="2981"/>
      <c r="F19" s="2982"/>
      <c r="G19" s="2985"/>
      <c r="H19" s="2985"/>
      <c r="I19" s="2985"/>
      <c r="J19" s="2985"/>
      <c r="K19" s="2985"/>
      <c r="L19" s="3510" t="str">
        <f>cst_wskakunin_owner1__space</f>
        <v/>
      </c>
      <c r="M19" s="3510"/>
      <c r="N19" s="3510"/>
      <c r="O19" s="3510"/>
      <c r="P19" s="3510"/>
      <c r="Q19" s="3510"/>
      <c r="R19" s="3510"/>
      <c r="S19" s="3510"/>
      <c r="T19" s="3510"/>
      <c r="U19" s="3510"/>
      <c r="V19" s="3510"/>
      <c r="W19" s="3510"/>
      <c r="X19" s="3510"/>
      <c r="Y19" s="3510"/>
      <c r="Z19" s="3510"/>
      <c r="AA19" s="3510"/>
      <c r="AB19" s="3510"/>
      <c r="AC19" s="3510"/>
      <c r="AD19" s="3510"/>
      <c r="AE19" s="3510"/>
      <c r="AF19" s="3510"/>
      <c r="AG19" s="3510"/>
      <c r="AH19" s="3510"/>
      <c r="AI19" s="3510"/>
      <c r="AJ19" s="3510"/>
      <c r="AK19" s="3510"/>
      <c r="AL19" s="3510"/>
      <c r="AM19" s="3510"/>
      <c r="AN19" s="3510"/>
      <c r="AO19" s="3510"/>
      <c r="AP19" s="3510"/>
      <c r="AQ19" s="3510"/>
      <c r="AR19" s="3510"/>
      <c r="AS19" s="3510"/>
      <c r="AT19" s="3510"/>
      <c r="AU19" s="3510"/>
      <c r="AV19" s="3510"/>
      <c r="AW19" s="3510"/>
      <c r="AX19" s="3510"/>
      <c r="AY19" s="820"/>
      <c r="AZ19" s="820"/>
      <c r="BA19" s="820"/>
      <c r="BB19" s="820"/>
      <c r="BC19" s="820"/>
      <c r="BD19" s="821"/>
      <c r="BE19" s="821"/>
      <c r="BF19" s="821"/>
      <c r="BG19" s="821"/>
      <c r="BH19" s="821"/>
      <c r="BI19" s="821"/>
      <c r="BJ19" s="821"/>
      <c r="BK19" s="821"/>
      <c r="BL19" s="822"/>
      <c r="BM19" s="823"/>
    </row>
    <row r="20" spans="2:65" ht="7.5" customHeight="1" thickBot="1">
      <c r="B20" s="2983"/>
      <c r="C20" s="2981"/>
      <c r="D20" s="2981"/>
      <c r="E20" s="2981"/>
      <c r="F20" s="2982"/>
      <c r="G20" s="2985"/>
      <c r="H20" s="2985"/>
      <c r="I20" s="2985"/>
      <c r="J20" s="2985"/>
      <c r="K20" s="2985"/>
      <c r="L20" s="2972"/>
      <c r="M20" s="2972"/>
      <c r="N20" s="2972"/>
      <c r="O20" s="2972"/>
      <c r="P20" s="2972"/>
      <c r="Q20" s="2972"/>
      <c r="R20" s="2972"/>
      <c r="S20" s="2972"/>
      <c r="T20" s="2972"/>
      <c r="U20" s="2972"/>
      <c r="V20" s="2972"/>
      <c r="W20" s="2972"/>
      <c r="X20" s="2972"/>
      <c r="Y20" s="2972"/>
      <c r="Z20" s="2972"/>
      <c r="AA20" s="2972"/>
      <c r="AB20" s="2972"/>
      <c r="AC20" s="2972"/>
      <c r="AD20" s="2972"/>
      <c r="AE20" s="2972"/>
      <c r="AF20" s="2972"/>
      <c r="AG20" s="2972"/>
      <c r="AH20" s="2972"/>
      <c r="AI20" s="2972"/>
      <c r="AJ20" s="2972"/>
      <c r="AK20" s="2972"/>
      <c r="AL20" s="2972"/>
      <c r="AM20" s="2972"/>
      <c r="AN20" s="2972"/>
      <c r="AO20" s="2972"/>
      <c r="AP20" s="2972"/>
      <c r="AQ20" s="2972"/>
      <c r="AR20" s="2972"/>
      <c r="AS20" s="2972"/>
      <c r="AT20" s="2972"/>
      <c r="AU20" s="2972"/>
      <c r="AV20" s="2972"/>
      <c r="AW20" s="2972"/>
      <c r="AX20" s="2972"/>
      <c r="AY20" s="824"/>
      <c r="AZ20" s="824"/>
      <c r="BA20" s="824"/>
      <c r="BB20" s="824"/>
      <c r="BC20" s="824"/>
      <c r="BD20" s="824"/>
      <c r="BE20" s="2987"/>
      <c r="BF20" s="2987"/>
      <c r="BI20" s="824"/>
      <c r="BJ20" s="824"/>
      <c r="BK20" s="824"/>
      <c r="BL20" s="824"/>
      <c r="BM20" s="825"/>
    </row>
    <row r="21" spans="2:65" ht="7.5" customHeight="1" thickBot="1">
      <c r="B21" s="2983"/>
      <c r="C21" s="2981"/>
      <c r="D21" s="2981"/>
      <c r="E21" s="2981"/>
      <c r="F21" s="2982"/>
      <c r="G21" s="2985"/>
      <c r="H21" s="2985"/>
      <c r="I21" s="2985"/>
      <c r="J21" s="2985"/>
      <c r="K21" s="2985"/>
      <c r="L21" s="2972"/>
      <c r="M21" s="2972"/>
      <c r="N21" s="2972"/>
      <c r="O21" s="2972"/>
      <c r="P21" s="2972"/>
      <c r="Q21" s="2972"/>
      <c r="R21" s="2972"/>
      <c r="S21" s="2972"/>
      <c r="T21" s="2972"/>
      <c r="U21" s="2972"/>
      <c r="V21" s="2972"/>
      <c r="W21" s="2972"/>
      <c r="X21" s="2972"/>
      <c r="Y21" s="2972"/>
      <c r="Z21" s="2972"/>
      <c r="AA21" s="2972"/>
      <c r="AB21" s="2972"/>
      <c r="AC21" s="2972"/>
      <c r="AD21" s="2972"/>
      <c r="AE21" s="2972"/>
      <c r="AF21" s="2972"/>
      <c r="AG21" s="2972"/>
      <c r="AH21" s="2972"/>
      <c r="AI21" s="2972"/>
      <c r="AJ21" s="2972"/>
      <c r="AK21" s="2972"/>
      <c r="AL21" s="2972"/>
      <c r="AM21" s="2972"/>
      <c r="AN21" s="2972"/>
      <c r="AO21" s="2972"/>
      <c r="AP21" s="2972"/>
      <c r="AQ21" s="2972"/>
      <c r="AR21" s="2972"/>
      <c r="AS21" s="2972"/>
      <c r="AT21" s="2972"/>
      <c r="AU21" s="2972"/>
      <c r="AV21" s="2972"/>
      <c r="AW21" s="2972"/>
      <c r="AX21" s="2972"/>
      <c r="AY21" s="820"/>
      <c r="AZ21" s="820"/>
      <c r="BA21" s="820"/>
      <c r="BB21" s="820"/>
      <c r="BC21" s="820"/>
      <c r="BD21" s="820"/>
      <c r="BE21" s="2987"/>
      <c r="BF21" s="2987"/>
      <c r="BI21" s="826"/>
      <c r="BJ21" s="826"/>
      <c r="BK21" s="827"/>
      <c r="BL21" s="827"/>
      <c r="BM21" s="828"/>
    </row>
    <row r="22" spans="2:65" ht="7.5" customHeight="1" thickBot="1">
      <c r="B22" s="2983"/>
      <c r="C22" s="2981"/>
      <c r="D22" s="2981"/>
      <c r="E22" s="2981"/>
      <c r="F22" s="2982"/>
      <c r="G22" s="2985"/>
      <c r="H22" s="2985"/>
      <c r="I22" s="2985"/>
      <c r="J22" s="2985"/>
      <c r="K22" s="2985"/>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824"/>
      <c r="AZ22" s="824"/>
      <c r="BA22" s="824"/>
      <c r="BB22" s="824"/>
      <c r="BC22" s="824"/>
      <c r="BD22" s="824"/>
      <c r="BE22" s="824"/>
      <c r="BF22" s="829"/>
      <c r="BG22" s="820"/>
      <c r="BH22" s="820"/>
      <c r="BI22" s="820"/>
      <c r="BJ22" s="827"/>
      <c r="BK22" s="827"/>
      <c r="BL22" s="827"/>
      <c r="BM22" s="828"/>
    </row>
    <row r="23" spans="2:65" ht="7.5" customHeight="1" thickBot="1">
      <c r="B23" s="2983"/>
      <c r="C23" s="2981"/>
      <c r="D23" s="2981"/>
      <c r="E23" s="2981"/>
      <c r="F23" s="2982"/>
      <c r="G23" s="2964" t="s">
        <v>2549</v>
      </c>
      <c r="H23" s="2964"/>
      <c r="I23" s="2960" t="str">
        <f>cst_wskakunin_owner1_ZIP</f>
        <v/>
      </c>
      <c r="J23" s="2960"/>
      <c r="K23" s="2960"/>
      <c r="L23" s="2960"/>
      <c r="M23" s="2960"/>
      <c r="N23" s="2960"/>
      <c r="O23" s="2960"/>
      <c r="P23" s="2960"/>
      <c r="Q23" s="2960"/>
      <c r="R23" s="2964" t="s">
        <v>57</v>
      </c>
      <c r="S23" s="2965" t="s">
        <v>2550</v>
      </c>
      <c r="T23" s="2965"/>
      <c r="U23" s="2965"/>
      <c r="V23" s="2965"/>
      <c r="W23" s="2988" t="str">
        <f>cst_wskakunin_owner1__address</f>
        <v/>
      </c>
      <c r="X23" s="2988"/>
      <c r="Y23" s="2988"/>
      <c r="Z23" s="2988"/>
      <c r="AA23" s="2988"/>
      <c r="AB23" s="2988"/>
      <c r="AC23" s="2988"/>
      <c r="AD23" s="2988"/>
      <c r="AE23" s="2988"/>
      <c r="AF23" s="2988"/>
      <c r="AG23" s="2988"/>
      <c r="AH23" s="2988"/>
      <c r="AI23" s="2988"/>
      <c r="AJ23" s="2988"/>
      <c r="AK23" s="2988"/>
      <c r="AL23" s="2988"/>
      <c r="AM23" s="2988"/>
      <c r="AN23" s="2988"/>
      <c r="AO23" s="2988"/>
      <c r="AP23" s="2988"/>
      <c r="AQ23" s="2988"/>
      <c r="AR23" s="2988"/>
      <c r="AS23" s="2988"/>
      <c r="AT23" s="2988"/>
      <c r="AU23" s="2988"/>
      <c r="AV23" s="2988"/>
      <c r="AW23" s="2988"/>
      <c r="AX23" s="2988"/>
      <c r="AY23" s="2988"/>
      <c r="AZ23" s="2988"/>
      <c r="BA23" s="2988"/>
      <c r="BB23" s="2988"/>
      <c r="BC23" s="2988"/>
      <c r="BD23" s="2988"/>
      <c r="BE23" s="2988"/>
      <c r="BF23" s="2988"/>
      <c r="BG23" s="2988"/>
      <c r="BH23" s="2988"/>
      <c r="BI23" s="2988"/>
      <c r="BJ23" s="2988"/>
      <c r="BK23" s="2988"/>
      <c r="BL23" s="2988"/>
      <c r="BM23" s="2989"/>
    </row>
    <row r="24" spans="2:65" ht="7.5" customHeight="1" thickBot="1">
      <c r="B24" s="2983"/>
      <c r="C24" s="2981"/>
      <c r="D24" s="2981"/>
      <c r="E24" s="2981"/>
      <c r="F24" s="2982"/>
      <c r="G24" s="2964"/>
      <c r="H24" s="2964"/>
      <c r="I24" s="2960"/>
      <c r="J24" s="2960"/>
      <c r="K24" s="2960"/>
      <c r="L24" s="2960"/>
      <c r="M24" s="2960"/>
      <c r="N24" s="2960"/>
      <c r="O24" s="2960"/>
      <c r="P24" s="2960"/>
      <c r="Q24" s="2960"/>
      <c r="R24" s="2964"/>
      <c r="S24" s="2965"/>
      <c r="T24" s="2965"/>
      <c r="U24" s="2965"/>
      <c r="V24" s="2965"/>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2988"/>
      <c r="AR24" s="2988"/>
      <c r="AS24" s="2988"/>
      <c r="AT24" s="2988"/>
      <c r="AU24" s="2988"/>
      <c r="AV24" s="2988"/>
      <c r="AW24" s="2988"/>
      <c r="AX24" s="2988"/>
      <c r="AY24" s="2988"/>
      <c r="AZ24" s="2988"/>
      <c r="BA24" s="2988"/>
      <c r="BB24" s="2988"/>
      <c r="BC24" s="2988"/>
      <c r="BD24" s="2988"/>
      <c r="BE24" s="2988"/>
      <c r="BF24" s="2988"/>
      <c r="BG24" s="2988"/>
      <c r="BH24" s="2988"/>
      <c r="BI24" s="2988"/>
      <c r="BJ24" s="2988"/>
      <c r="BK24" s="2988"/>
      <c r="BL24" s="2988"/>
      <c r="BM24" s="2989"/>
    </row>
    <row r="25" spans="2:65" ht="7.5" customHeight="1" thickBot="1">
      <c r="B25" s="2983"/>
      <c r="C25" s="2981"/>
      <c r="D25" s="2981"/>
      <c r="E25" s="2981"/>
      <c r="F25" s="2982"/>
      <c r="G25" s="2964"/>
      <c r="H25" s="2964"/>
      <c r="I25" s="2960"/>
      <c r="J25" s="2960"/>
      <c r="K25" s="2960"/>
      <c r="L25" s="2960"/>
      <c r="M25" s="2960"/>
      <c r="N25" s="2960"/>
      <c r="O25" s="2960"/>
      <c r="P25" s="2960"/>
      <c r="Q25" s="2960"/>
      <c r="R25" s="2964"/>
      <c r="S25" s="2965"/>
      <c r="T25" s="2965"/>
      <c r="U25" s="2965"/>
      <c r="V25" s="2965"/>
      <c r="W25" s="2988"/>
      <c r="X25" s="2988"/>
      <c r="Y25" s="2988"/>
      <c r="Z25" s="2988"/>
      <c r="AA25" s="2988"/>
      <c r="AB25" s="2988"/>
      <c r="AC25" s="2988"/>
      <c r="AD25" s="2988"/>
      <c r="AE25" s="2988"/>
      <c r="AF25" s="2988"/>
      <c r="AG25" s="2988"/>
      <c r="AH25" s="2988"/>
      <c r="AI25" s="2988"/>
      <c r="AJ25" s="2988"/>
      <c r="AK25" s="2988"/>
      <c r="AL25" s="2988"/>
      <c r="AM25" s="2988"/>
      <c r="AN25" s="2988"/>
      <c r="AO25" s="2988"/>
      <c r="AP25" s="2988"/>
      <c r="AQ25" s="2988"/>
      <c r="AR25" s="2988"/>
      <c r="AS25" s="2988"/>
      <c r="AT25" s="2988"/>
      <c r="AU25" s="2988"/>
      <c r="AV25" s="2988"/>
      <c r="AW25" s="2988"/>
      <c r="AX25" s="2988"/>
      <c r="AY25" s="2988"/>
      <c r="AZ25" s="2988"/>
      <c r="BA25" s="2988"/>
      <c r="BB25" s="2988"/>
      <c r="BC25" s="2988"/>
      <c r="BD25" s="2988"/>
      <c r="BE25" s="2988"/>
      <c r="BF25" s="2988"/>
      <c r="BG25" s="2988"/>
      <c r="BH25" s="2988"/>
      <c r="BI25" s="2988"/>
      <c r="BJ25" s="2988"/>
      <c r="BK25" s="2988"/>
      <c r="BL25" s="2988"/>
      <c r="BM25" s="2989"/>
    </row>
    <row r="26" spans="2:65" ht="7.5" customHeight="1" thickBot="1">
      <c r="B26" s="2983"/>
      <c r="C26" s="2981"/>
      <c r="D26" s="2981"/>
      <c r="E26" s="2981"/>
      <c r="F26" s="2982"/>
      <c r="G26" s="2990" t="s">
        <v>3754</v>
      </c>
      <c r="H26" s="2969"/>
      <c r="I26" s="2969"/>
      <c r="J26" s="2965" t="s">
        <v>11</v>
      </c>
      <c r="K26" s="2960" t="str">
        <f>cst_wskakunin_owner1_TEL</f>
        <v/>
      </c>
      <c r="L26" s="2960"/>
      <c r="M26" s="2960"/>
      <c r="N26" s="2960"/>
      <c r="O26" s="2960"/>
      <c r="P26" s="2960"/>
      <c r="Q26" s="2960"/>
      <c r="R26" s="2960"/>
      <c r="S26" s="2960"/>
      <c r="T26" s="2960"/>
      <c r="U26" s="2960"/>
      <c r="V26" s="2960"/>
      <c r="W26" s="2960"/>
      <c r="X26" s="2960"/>
      <c r="Y26" s="2960"/>
      <c r="Z26" s="2960"/>
      <c r="AA26" s="2960"/>
      <c r="AB26" s="2965" t="s">
        <v>57</v>
      </c>
      <c r="AC26" s="2969" t="s">
        <v>2978</v>
      </c>
      <c r="AD26" s="2969"/>
      <c r="AE26" s="2969"/>
      <c r="AF26" s="2965" t="s">
        <v>11</v>
      </c>
      <c r="AG26" s="2967"/>
      <c r="AH26" s="2967"/>
      <c r="AI26" s="2967"/>
      <c r="AJ26" s="2967"/>
      <c r="AK26" s="2967"/>
      <c r="AL26" s="2967"/>
      <c r="AM26" s="2967"/>
      <c r="AN26" s="2967"/>
      <c r="AO26" s="2967"/>
      <c r="AP26" s="2967"/>
      <c r="AQ26" s="2967"/>
      <c r="AR26" s="2967"/>
      <c r="AS26" s="2967"/>
      <c r="AT26" s="2967"/>
      <c r="AU26" s="2967"/>
      <c r="AV26" s="2967"/>
      <c r="AW26" s="2967"/>
      <c r="AX26" s="2965" t="s">
        <v>57</v>
      </c>
      <c r="AY26" s="2992" t="s">
        <v>2553</v>
      </c>
      <c r="AZ26" s="2993"/>
      <c r="BA26" s="2993"/>
      <c r="BB26" s="2993"/>
      <c r="BC26" s="2993"/>
      <c r="BD26" s="2993"/>
      <c r="BE26" s="2974"/>
      <c r="BF26" s="2974"/>
      <c r="BG26" s="2974"/>
      <c r="BH26" s="2974"/>
      <c r="BI26" s="2974"/>
      <c r="BJ26" s="2974"/>
      <c r="BK26" s="2974"/>
      <c r="BL26" s="2974"/>
      <c r="BM26" s="2975"/>
    </row>
    <row r="27" spans="2:65" ht="7.5" customHeight="1" thickBot="1">
      <c r="B27" s="2983"/>
      <c r="C27" s="2981"/>
      <c r="D27" s="2981"/>
      <c r="E27" s="2981"/>
      <c r="F27" s="2982"/>
      <c r="G27" s="2990"/>
      <c r="H27" s="2969"/>
      <c r="I27" s="2969"/>
      <c r="J27" s="2965"/>
      <c r="K27" s="2960"/>
      <c r="L27" s="2960"/>
      <c r="M27" s="2960"/>
      <c r="N27" s="2960"/>
      <c r="O27" s="2960"/>
      <c r="P27" s="2960"/>
      <c r="Q27" s="2960"/>
      <c r="R27" s="2960"/>
      <c r="S27" s="2960"/>
      <c r="T27" s="2960"/>
      <c r="U27" s="2960"/>
      <c r="V27" s="2960"/>
      <c r="W27" s="2960"/>
      <c r="X27" s="2960"/>
      <c r="Y27" s="2960"/>
      <c r="Z27" s="2960"/>
      <c r="AA27" s="2960"/>
      <c r="AB27" s="2965"/>
      <c r="AC27" s="2969"/>
      <c r="AD27" s="2969"/>
      <c r="AE27" s="2969"/>
      <c r="AF27" s="2965"/>
      <c r="AG27" s="2967"/>
      <c r="AH27" s="2967"/>
      <c r="AI27" s="2967"/>
      <c r="AJ27" s="2967"/>
      <c r="AK27" s="2967"/>
      <c r="AL27" s="2967"/>
      <c r="AM27" s="2967"/>
      <c r="AN27" s="2967"/>
      <c r="AO27" s="2967"/>
      <c r="AP27" s="2967"/>
      <c r="AQ27" s="2967"/>
      <c r="AR27" s="2967"/>
      <c r="AS27" s="2967"/>
      <c r="AT27" s="2967"/>
      <c r="AU27" s="2967"/>
      <c r="AV27" s="2967"/>
      <c r="AW27" s="2967"/>
      <c r="AX27" s="2965"/>
      <c r="AY27" s="2994"/>
      <c r="AZ27" s="2995"/>
      <c r="BA27" s="2995"/>
      <c r="BB27" s="2995"/>
      <c r="BC27" s="2995"/>
      <c r="BD27" s="2995"/>
      <c r="BE27" s="2976"/>
      <c r="BF27" s="2976"/>
      <c r="BG27" s="2976"/>
      <c r="BH27" s="2976"/>
      <c r="BI27" s="2976"/>
      <c r="BJ27" s="2976"/>
      <c r="BK27" s="2976"/>
      <c r="BL27" s="2976"/>
      <c r="BM27" s="2977"/>
    </row>
    <row r="28" spans="2:65" ht="7.5" customHeight="1" thickBot="1">
      <c r="B28" s="2983"/>
      <c r="C28" s="2981"/>
      <c r="D28" s="2981"/>
      <c r="E28" s="2981"/>
      <c r="F28" s="2982"/>
      <c r="G28" s="2991"/>
      <c r="H28" s="2970"/>
      <c r="I28" s="2970"/>
      <c r="J28" s="2966"/>
      <c r="K28" s="2961"/>
      <c r="L28" s="2961"/>
      <c r="M28" s="2961"/>
      <c r="N28" s="2961"/>
      <c r="O28" s="2961"/>
      <c r="P28" s="2961"/>
      <c r="Q28" s="2961"/>
      <c r="R28" s="2961"/>
      <c r="S28" s="2961"/>
      <c r="T28" s="2961"/>
      <c r="U28" s="2961"/>
      <c r="V28" s="2961"/>
      <c r="W28" s="2961"/>
      <c r="X28" s="2961"/>
      <c r="Y28" s="2961"/>
      <c r="Z28" s="2961"/>
      <c r="AA28" s="2961"/>
      <c r="AB28" s="2966"/>
      <c r="AC28" s="2970"/>
      <c r="AD28" s="2970"/>
      <c r="AE28" s="2970"/>
      <c r="AF28" s="2966"/>
      <c r="AG28" s="2968"/>
      <c r="AH28" s="2968"/>
      <c r="AI28" s="2968"/>
      <c r="AJ28" s="2968"/>
      <c r="AK28" s="2968"/>
      <c r="AL28" s="2968"/>
      <c r="AM28" s="2968"/>
      <c r="AN28" s="2968"/>
      <c r="AO28" s="2968"/>
      <c r="AP28" s="2968"/>
      <c r="AQ28" s="2968"/>
      <c r="AR28" s="2968"/>
      <c r="AS28" s="2968"/>
      <c r="AT28" s="2968"/>
      <c r="AU28" s="2968"/>
      <c r="AV28" s="2968"/>
      <c r="AW28" s="2968"/>
      <c r="AX28" s="2966"/>
      <c r="AY28" s="2996"/>
      <c r="AZ28" s="2997"/>
      <c r="BA28" s="2997"/>
      <c r="BB28" s="2997"/>
      <c r="BC28" s="2997"/>
      <c r="BD28" s="2997"/>
      <c r="BE28" s="2978"/>
      <c r="BF28" s="2978"/>
      <c r="BG28" s="2978"/>
      <c r="BH28" s="2978"/>
      <c r="BI28" s="2978"/>
      <c r="BJ28" s="2978"/>
      <c r="BK28" s="2978"/>
      <c r="BL28" s="2978"/>
      <c r="BM28" s="2979"/>
    </row>
    <row r="29" spans="2:65" ht="7.5" customHeight="1" thickBot="1">
      <c r="B29" s="2980" t="s">
        <v>3755</v>
      </c>
      <c r="C29" s="2981"/>
      <c r="D29" s="2981"/>
      <c r="E29" s="2981"/>
      <c r="F29" s="2982"/>
      <c r="G29" s="2984" t="s">
        <v>2548</v>
      </c>
      <c r="H29" s="2984"/>
      <c r="I29" s="2984"/>
      <c r="J29" s="2984"/>
      <c r="K29" s="2984"/>
      <c r="L29" s="3506" t="s">
        <v>138</v>
      </c>
      <c r="M29" s="3506"/>
      <c r="N29" s="3506"/>
      <c r="O29" s="3506"/>
      <c r="P29" s="3511"/>
      <c r="Q29" s="3511"/>
      <c r="R29" s="3511"/>
      <c r="S29" s="3511"/>
      <c r="T29" s="3511"/>
      <c r="U29" s="3511"/>
      <c r="V29" s="3511"/>
      <c r="W29" s="3511"/>
      <c r="X29" s="3511"/>
      <c r="Y29" s="3511"/>
      <c r="Z29" s="3511"/>
      <c r="AA29" s="3511"/>
      <c r="AB29" s="3511"/>
      <c r="AC29" s="3511"/>
      <c r="AD29" s="3511"/>
      <c r="AE29" s="3511"/>
      <c r="AF29" s="3511"/>
      <c r="AG29" s="3511"/>
      <c r="AH29" s="3511"/>
      <c r="AI29" s="3511"/>
      <c r="AJ29" s="3511"/>
      <c r="AK29" s="3511"/>
      <c r="AL29" s="3511"/>
      <c r="AM29" s="3511"/>
      <c r="AN29" s="3511"/>
      <c r="AO29" s="3511"/>
      <c r="AP29" s="3511"/>
      <c r="AQ29" s="3511"/>
      <c r="AR29" s="3511"/>
      <c r="AS29" s="3511"/>
      <c r="AT29" s="3511"/>
      <c r="AU29" s="3511"/>
      <c r="AV29" s="3511"/>
      <c r="AW29" s="3511"/>
      <c r="AX29" s="3511"/>
      <c r="AY29" s="830"/>
      <c r="AZ29" s="830"/>
      <c r="BA29" s="830"/>
      <c r="BB29" s="830"/>
      <c r="BC29" s="830"/>
      <c r="BD29" s="817"/>
      <c r="BE29" s="817"/>
      <c r="BF29" s="817"/>
      <c r="BG29" s="817"/>
      <c r="BH29" s="817"/>
      <c r="BI29" s="817"/>
      <c r="BJ29" s="817"/>
      <c r="BK29" s="817"/>
      <c r="BL29" s="818"/>
      <c r="BM29" s="819"/>
    </row>
    <row r="30" spans="2:65" ht="7.5" customHeight="1" thickBot="1">
      <c r="B30" s="2983"/>
      <c r="C30" s="2981"/>
      <c r="D30" s="2981"/>
      <c r="E30" s="2981"/>
      <c r="F30" s="2982"/>
      <c r="G30" s="2985"/>
      <c r="H30" s="2985"/>
      <c r="I30" s="2985"/>
      <c r="J30" s="2985"/>
      <c r="K30" s="2985"/>
      <c r="L30" s="3507"/>
      <c r="M30" s="3507"/>
      <c r="N30" s="3507"/>
      <c r="O30" s="3507"/>
      <c r="P30" s="3512"/>
      <c r="Q30" s="3512"/>
      <c r="R30" s="3512"/>
      <c r="S30" s="3512"/>
      <c r="T30" s="3512"/>
      <c r="U30" s="3512"/>
      <c r="V30" s="3512"/>
      <c r="W30" s="3512"/>
      <c r="X30" s="3512"/>
      <c r="Y30" s="3512"/>
      <c r="Z30" s="3512"/>
      <c r="AA30" s="3512"/>
      <c r="AB30" s="3512"/>
      <c r="AC30" s="3512"/>
      <c r="AD30" s="3512"/>
      <c r="AE30" s="3512"/>
      <c r="AF30" s="3512"/>
      <c r="AG30" s="3512"/>
      <c r="AH30" s="3512"/>
      <c r="AI30" s="3512"/>
      <c r="AJ30" s="3512"/>
      <c r="AK30" s="3512"/>
      <c r="AL30" s="3512"/>
      <c r="AM30" s="3512"/>
      <c r="AN30" s="3512"/>
      <c r="AO30" s="3512"/>
      <c r="AP30" s="3512"/>
      <c r="AQ30" s="3512"/>
      <c r="AR30" s="3512"/>
      <c r="AS30" s="3512"/>
      <c r="AT30" s="3512"/>
      <c r="AU30" s="3512"/>
      <c r="AV30" s="3512"/>
      <c r="AW30" s="3512"/>
      <c r="AX30" s="3512"/>
      <c r="AY30" s="831"/>
      <c r="AZ30" s="831"/>
      <c r="BA30" s="831"/>
      <c r="BB30" s="831"/>
      <c r="BC30" s="831"/>
      <c r="BD30" s="821"/>
      <c r="BE30" s="821"/>
      <c r="BF30" s="821"/>
      <c r="BG30" s="821"/>
      <c r="BH30" s="821"/>
      <c r="BI30" s="821"/>
      <c r="BJ30" s="821"/>
      <c r="BK30" s="821"/>
      <c r="BL30" s="822"/>
      <c r="BM30" s="823"/>
    </row>
    <row r="31" spans="2:65" ht="7.5" customHeight="1" thickBot="1">
      <c r="B31" s="2983"/>
      <c r="C31" s="2981"/>
      <c r="D31" s="2981"/>
      <c r="E31" s="2981"/>
      <c r="F31" s="2982"/>
      <c r="G31" s="2985"/>
      <c r="H31" s="2985"/>
      <c r="I31" s="2985"/>
      <c r="J31" s="2985"/>
      <c r="K31" s="2985"/>
      <c r="L31" s="3510" t="str">
        <f>cst_wskakunin_dairi1__space</f>
        <v/>
      </c>
      <c r="M31" s="3510"/>
      <c r="N31" s="3510"/>
      <c r="O31" s="3510"/>
      <c r="P31" s="3510"/>
      <c r="Q31" s="3510"/>
      <c r="R31" s="3510"/>
      <c r="S31" s="3510"/>
      <c r="T31" s="3510"/>
      <c r="U31" s="3510"/>
      <c r="V31" s="3510"/>
      <c r="W31" s="3510"/>
      <c r="X31" s="3510"/>
      <c r="Y31" s="3510"/>
      <c r="Z31" s="3510"/>
      <c r="AA31" s="3510"/>
      <c r="AB31" s="3510"/>
      <c r="AC31" s="3510"/>
      <c r="AD31" s="3510"/>
      <c r="AE31" s="3510"/>
      <c r="AF31" s="3510"/>
      <c r="AG31" s="3510"/>
      <c r="AH31" s="3510"/>
      <c r="AI31" s="3510"/>
      <c r="AJ31" s="3510"/>
      <c r="AK31" s="3510"/>
      <c r="AL31" s="3510"/>
      <c r="AM31" s="3510"/>
      <c r="AN31" s="3510"/>
      <c r="AO31" s="3510"/>
      <c r="AP31" s="3510"/>
      <c r="AQ31" s="3510"/>
      <c r="AR31" s="3510"/>
      <c r="AS31" s="3510"/>
      <c r="AT31" s="3510"/>
      <c r="AU31" s="3510"/>
      <c r="AV31" s="3510"/>
      <c r="AW31" s="3510"/>
      <c r="AX31" s="3510"/>
      <c r="AY31" s="831"/>
      <c r="AZ31" s="831"/>
      <c r="BA31" s="831"/>
      <c r="BB31" s="831"/>
      <c r="BC31" s="831"/>
      <c r="BD31" s="821"/>
      <c r="BE31" s="821"/>
      <c r="BF31" s="821"/>
      <c r="BG31" s="821"/>
      <c r="BH31" s="821"/>
      <c r="BI31" s="821"/>
      <c r="BJ31" s="821"/>
      <c r="BK31" s="821"/>
      <c r="BL31" s="822"/>
      <c r="BM31" s="823"/>
    </row>
    <row r="32" spans="2:65" ht="7.5" customHeight="1" thickBot="1">
      <c r="B32" s="2983"/>
      <c r="C32" s="2981"/>
      <c r="D32" s="2981"/>
      <c r="E32" s="2981"/>
      <c r="F32" s="2982"/>
      <c r="G32" s="2985"/>
      <c r="H32" s="2985"/>
      <c r="I32" s="2985"/>
      <c r="J32" s="2985"/>
      <c r="K32" s="2985"/>
      <c r="L32" s="2972"/>
      <c r="M32" s="2972"/>
      <c r="N32" s="2972"/>
      <c r="O32" s="2972"/>
      <c r="P32" s="2972"/>
      <c r="Q32" s="2972"/>
      <c r="R32" s="2972"/>
      <c r="S32" s="2972"/>
      <c r="T32" s="2972"/>
      <c r="U32" s="2972"/>
      <c r="V32" s="2972"/>
      <c r="W32" s="2972"/>
      <c r="X32" s="2972"/>
      <c r="Y32" s="2972"/>
      <c r="Z32" s="2972"/>
      <c r="AA32" s="2972"/>
      <c r="AB32" s="2972"/>
      <c r="AC32" s="2972"/>
      <c r="AD32" s="2972"/>
      <c r="AE32" s="2972"/>
      <c r="AF32" s="2972"/>
      <c r="AG32" s="2972"/>
      <c r="AH32" s="2972"/>
      <c r="AI32" s="2972"/>
      <c r="AJ32" s="2972"/>
      <c r="AK32" s="2972"/>
      <c r="AL32" s="2972"/>
      <c r="AM32" s="2972"/>
      <c r="AN32" s="2972"/>
      <c r="AO32" s="2972"/>
      <c r="AP32" s="2972"/>
      <c r="AQ32" s="2972"/>
      <c r="AR32" s="2972"/>
      <c r="AS32" s="2972"/>
      <c r="AT32" s="2972"/>
      <c r="AU32" s="2972"/>
      <c r="AV32" s="2972"/>
      <c r="AW32" s="2972"/>
      <c r="AX32" s="2972"/>
      <c r="AY32" s="824"/>
      <c r="AZ32" s="824"/>
      <c r="BA32" s="824"/>
      <c r="BB32" s="824"/>
      <c r="BC32" s="824"/>
      <c r="BD32" s="824"/>
      <c r="BE32" s="820"/>
      <c r="BF32" s="820"/>
      <c r="BG32" s="820"/>
      <c r="BH32" s="824"/>
      <c r="BI32" s="824"/>
      <c r="BJ32" s="824"/>
      <c r="BK32" s="824"/>
      <c r="BL32" s="824"/>
      <c r="BM32" s="825"/>
    </row>
    <row r="33" spans="2:119" ht="7.5" customHeight="1" thickBot="1">
      <c r="B33" s="2983"/>
      <c r="C33" s="2981"/>
      <c r="D33" s="2981"/>
      <c r="E33" s="2981"/>
      <c r="F33" s="2982"/>
      <c r="G33" s="2985"/>
      <c r="H33" s="2985"/>
      <c r="I33" s="2985"/>
      <c r="J33" s="2985"/>
      <c r="K33" s="2985"/>
      <c r="L33" s="2972"/>
      <c r="M33" s="2972"/>
      <c r="N33" s="2972"/>
      <c r="O33" s="2972"/>
      <c r="P33" s="2972"/>
      <c r="Q33" s="2972"/>
      <c r="R33" s="2972"/>
      <c r="S33" s="2972"/>
      <c r="T33" s="2972"/>
      <c r="U33" s="2972"/>
      <c r="V33" s="2972"/>
      <c r="W33" s="2972"/>
      <c r="X33" s="2972"/>
      <c r="Y33" s="2972"/>
      <c r="Z33" s="2972"/>
      <c r="AA33" s="2972"/>
      <c r="AB33" s="2972"/>
      <c r="AC33" s="2972"/>
      <c r="AD33" s="2972"/>
      <c r="AE33" s="2972"/>
      <c r="AF33" s="2972"/>
      <c r="AG33" s="2972"/>
      <c r="AH33" s="2972"/>
      <c r="AI33" s="2972"/>
      <c r="AJ33" s="2972"/>
      <c r="AK33" s="2972"/>
      <c r="AL33" s="2972"/>
      <c r="AM33" s="2972"/>
      <c r="AN33" s="2972"/>
      <c r="AO33" s="2972"/>
      <c r="AP33" s="2972"/>
      <c r="AQ33" s="2972"/>
      <c r="AR33" s="2972"/>
      <c r="AS33" s="2972"/>
      <c r="AT33" s="2972"/>
      <c r="AU33" s="2972"/>
      <c r="AV33" s="2972"/>
      <c r="AW33" s="2972"/>
      <c r="AX33" s="2972"/>
      <c r="AY33" s="820"/>
      <c r="AZ33" s="820"/>
      <c r="BA33" s="820"/>
      <c r="BB33" s="820"/>
      <c r="BC33" s="820"/>
      <c r="BD33" s="820"/>
      <c r="BE33" s="824"/>
      <c r="BF33" s="820"/>
      <c r="BG33" s="820"/>
      <c r="BH33" s="820"/>
      <c r="BI33" s="826"/>
      <c r="BJ33" s="826"/>
      <c r="BK33" s="827"/>
      <c r="BL33" s="827"/>
      <c r="BM33" s="828"/>
    </row>
    <row r="34" spans="2:119" ht="7.5" customHeight="1" thickBot="1">
      <c r="B34" s="2983"/>
      <c r="C34" s="2981"/>
      <c r="D34" s="2981"/>
      <c r="E34" s="2981"/>
      <c r="F34" s="2982"/>
      <c r="G34" s="2985"/>
      <c r="H34" s="2985"/>
      <c r="I34" s="2985"/>
      <c r="J34" s="2985"/>
      <c r="K34" s="2985"/>
      <c r="L34" s="2973"/>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824"/>
      <c r="AZ34" s="824"/>
      <c r="BA34" s="824"/>
      <c r="BB34" s="824"/>
      <c r="BC34" s="824"/>
      <c r="BD34" s="824"/>
      <c r="BE34" s="824"/>
      <c r="BF34" s="829"/>
      <c r="BG34" s="820"/>
      <c r="BH34" s="820"/>
      <c r="BI34" s="820"/>
      <c r="BJ34" s="827"/>
      <c r="BK34" s="827"/>
      <c r="BL34" s="827"/>
      <c r="BM34" s="828"/>
    </row>
    <row r="35" spans="2:119" ht="7.5" customHeight="1" thickBot="1">
      <c r="B35" s="2983"/>
      <c r="C35" s="2981"/>
      <c r="D35" s="2981"/>
      <c r="E35" s="2981"/>
      <c r="F35" s="2982"/>
      <c r="G35" s="2964" t="s">
        <v>2549</v>
      </c>
      <c r="H35" s="2964"/>
      <c r="I35" s="2986" t="str">
        <f>cst_wskakunin_dairi1_ZIP</f>
        <v/>
      </c>
      <c r="J35" s="2986"/>
      <c r="K35" s="2986"/>
      <c r="L35" s="2986"/>
      <c r="M35" s="2986"/>
      <c r="N35" s="2986"/>
      <c r="O35" s="2986"/>
      <c r="P35" s="2986"/>
      <c r="Q35" s="2986"/>
      <c r="R35" s="2964" t="s">
        <v>57</v>
      </c>
      <c r="S35" s="2965" t="s">
        <v>2550</v>
      </c>
      <c r="T35" s="2965"/>
      <c r="U35" s="2965"/>
      <c r="V35" s="2965"/>
      <c r="W35" s="2988" t="str">
        <f>cst_wskakunin_dairi1__address</f>
        <v/>
      </c>
      <c r="X35" s="2988"/>
      <c r="Y35" s="2988"/>
      <c r="Z35" s="2988"/>
      <c r="AA35" s="2988"/>
      <c r="AB35" s="2988"/>
      <c r="AC35" s="2988"/>
      <c r="AD35" s="2988"/>
      <c r="AE35" s="2988"/>
      <c r="AF35" s="2988"/>
      <c r="AG35" s="2988"/>
      <c r="AH35" s="2988"/>
      <c r="AI35" s="2988"/>
      <c r="AJ35" s="2988"/>
      <c r="AK35" s="2988"/>
      <c r="AL35" s="2988"/>
      <c r="AM35" s="2988"/>
      <c r="AN35" s="2988"/>
      <c r="AO35" s="2988"/>
      <c r="AP35" s="2988"/>
      <c r="AQ35" s="2988"/>
      <c r="AR35" s="2988"/>
      <c r="AS35" s="2988"/>
      <c r="AT35" s="2988"/>
      <c r="AU35" s="2988"/>
      <c r="AV35" s="2988"/>
      <c r="AW35" s="2988"/>
      <c r="AX35" s="2988"/>
      <c r="AY35" s="2988"/>
      <c r="AZ35" s="2988"/>
      <c r="BA35" s="2988"/>
      <c r="BB35" s="2988"/>
      <c r="BC35" s="2988"/>
      <c r="BD35" s="2988"/>
      <c r="BE35" s="2988"/>
      <c r="BF35" s="2988"/>
      <c r="BG35" s="2988"/>
      <c r="BH35" s="2988"/>
      <c r="BI35" s="2988"/>
      <c r="BJ35" s="2988"/>
      <c r="BK35" s="2988"/>
      <c r="BL35" s="2988"/>
      <c r="BM35" s="2989"/>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row>
    <row r="36" spans="2:119" ht="7.5" customHeight="1" thickBot="1">
      <c r="B36" s="2983"/>
      <c r="C36" s="2981"/>
      <c r="D36" s="2981"/>
      <c r="E36" s="2981"/>
      <c r="F36" s="2982"/>
      <c r="G36" s="2964"/>
      <c r="H36" s="2964"/>
      <c r="I36" s="2986"/>
      <c r="J36" s="2986"/>
      <c r="K36" s="2986"/>
      <c r="L36" s="2986"/>
      <c r="M36" s="2986"/>
      <c r="N36" s="2986"/>
      <c r="O36" s="2986"/>
      <c r="P36" s="2986"/>
      <c r="Q36" s="2986"/>
      <c r="R36" s="2964"/>
      <c r="S36" s="2965"/>
      <c r="T36" s="2965"/>
      <c r="U36" s="2965"/>
      <c r="V36" s="2965"/>
      <c r="W36" s="2988"/>
      <c r="X36" s="2988"/>
      <c r="Y36" s="2988"/>
      <c r="Z36" s="2988"/>
      <c r="AA36" s="2988"/>
      <c r="AB36" s="2988"/>
      <c r="AC36" s="2988"/>
      <c r="AD36" s="2988"/>
      <c r="AE36" s="2988"/>
      <c r="AF36" s="2988"/>
      <c r="AG36" s="2988"/>
      <c r="AH36" s="2988"/>
      <c r="AI36" s="2988"/>
      <c r="AJ36" s="2988"/>
      <c r="AK36" s="2988"/>
      <c r="AL36" s="2988"/>
      <c r="AM36" s="2988"/>
      <c r="AN36" s="2988"/>
      <c r="AO36" s="2988"/>
      <c r="AP36" s="2988"/>
      <c r="AQ36" s="2988"/>
      <c r="AR36" s="2988"/>
      <c r="AS36" s="2988"/>
      <c r="AT36" s="2988"/>
      <c r="AU36" s="2988"/>
      <c r="AV36" s="2988"/>
      <c r="AW36" s="2988"/>
      <c r="AX36" s="2988"/>
      <c r="AY36" s="2988"/>
      <c r="AZ36" s="2988"/>
      <c r="BA36" s="2988"/>
      <c r="BB36" s="2988"/>
      <c r="BC36" s="2988"/>
      <c r="BD36" s="2988"/>
      <c r="BE36" s="2988"/>
      <c r="BF36" s="2988"/>
      <c r="BG36" s="2988"/>
      <c r="BH36" s="2988"/>
      <c r="BI36" s="2988"/>
      <c r="BJ36" s="2988"/>
      <c r="BK36" s="2988"/>
      <c r="BL36" s="2988"/>
      <c r="BM36" s="2989"/>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row>
    <row r="37" spans="2:119" ht="7.5" customHeight="1" thickBot="1">
      <c r="B37" s="2983"/>
      <c r="C37" s="2981"/>
      <c r="D37" s="2981"/>
      <c r="E37" s="2981"/>
      <c r="F37" s="2982"/>
      <c r="G37" s="2964"/>
      <c r="H37" s="2964"/>
      <c r="I37" s="2986"/>
      <c r="J37" s="2986"/>
      <c r="K37" s="2986"/>
      <c r="L37" s="2986"/>
      <c r="M37" s="2986"/>
      <c r="N37" s="2986"/>
      <c r="O37" s="2986"/>
      <c r="P37" s="2986"/>
      <c r="Q37" s="2986"/>
      <c r="R37" s="2964"/>
      <c r="S37" s="2965"/>
      <c r="T37" s="2965"/>
      <c r="U37" s="2965"/>
      <c r="V37" s="2965"/>
      <c r="W37" s="2988"/>
      <c r="X37" s="2988"/>
      <c r="Y37" s="2988"/>
      <c r="Z37" s="2988"/>
      <c r="AA37" s="2988"/>
      <c r="AB37" s="2988"/>
      <c r="AC37" s="2988"/>
      <c r="AD37" s="2988"/>
      <c r="AE37" s="2988"/>
      <c r="AF37" s="2988"/>
      <c r="AG37" s="2988"/>
      <c r="AH37" s="2988"/>
      <c r="AI37" s="2988"/>
      <c r="AJ37" s="2988"/>
      <c r="AK37" s="2988"/>
      <c r="AL37" s="2988"/>
      <c r="AM37" s="2988"/>
      <c r="AN37" s="2988"/>
      <c r="AO37" s="2988"/>
      <c r="AP37" s="2988"/>
      <c r="AQ37" s="2988"/>
      <c r="AR37" s="2988"/>
      <c r="AS37" s="2988"/>
      <c r="AT37" s="2988"/>
      <c r="AU37" s="2988"/>
      <c r="AV37" s="2988"/>
      <c r="AW37" s="2988"/>
      <c r="AX37" s="2988"/>
      <c r="AY37" s="2988"/>
      <c r="AZ37" s="2988"/>
      <c r="BA37" s="2988"/>
      <c r="BB37" s="2988"/>
      <c r="BC37" s="2988"/>
      <c r="BD37" s="2988"/>
      <c r="BE37" s="2988"/>
      <c r="BF37" s="2988"/>
      <c r="BG37" s="2988"/>
      <c r="BH37" s="2988"/>
      <c r="BI37" s="2988"/>
      <c r="BJ37" s="2988"/>
      <c r="BK37" s="2988"/>
      <c r="BL37" s="2988"/>
      <c r="BM37" s="2989"/>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row>
    <row r="38" spans="2:119" ht="7.5" customHeight="1" thickBot="1">
      <c r="B38" s="2983"/>
      <c r="C38" s="2981"/>
      <c r="D38" s="2981"/>
      <c r="E38" s="2981"/>
      <c r="F38" s="2982"/>
      <c r="G38" s="2990" t="s">
        <v>3754</v>
      </c>
      <c r="H38" s="2969"/>
      <c r="I38" s="2969"/>
      <c r="J38" s="2965" t="s">
        <v>11</v>
      </c>
      <c r="K38" s="2960" t="str">
        <f>cst_wskakunin_dairi1_TEL</f>
        <v/>
      </c>
      <c r="L38" s="2960"/>
      <c r="M38" s="2960"/>
      <c r="N38" s="2960"/>
      <c r="O38" s="2960"/>
      <c r="P38" s="2960"/>
      <c r="Q38" s="2960"/>
      <c r="R38" s="2960"/>
      <c r="S38" s="2960"/>
      <c r="T38" s="2960"/>
      <c r="U38" s="2960"/>
      <c r="V38" s="2960"/>
      <c r="W38" s="2960"/>
      <c r="X38" s="2960"/>
      <c r="Y38" s="2960"/>
      <c r="Z38" s="2960"/>
      <c r="AA38" s="2960"/>
      <c r="AB38" s="2965" t="s">
        <v>57</v>
      </c>
      <c r="AC38" s="2969" t="s">
        <v>2978</v>
      </c>
      <c r="AD38" s="2969"/>
      <c r="AE38" s="2969"/>
      <c r="AF38" s="2965" t="s">
        <v>11</v>
      </c>
      <c r="AG38" s="2967"/>
      <c r="AH38" s="2967"/>
      <c r="AI38" s="2967"/>
      <c r="AJ38" s="2967"/>
      <c r="AK38" s="2967"/>
      <c r="AL38" s="2967"/>
      <c r="AM38" s="2967"/>
      <c r="AN38" s="2967"/>
      <c r="AO38" s="2967"/>
      <c r="AP38" s="2967"/>
      <c r="AQ38" s="2967"/>
      <c r="AR38" s="2967"/>
      <c r="AS38" s="2967"/>
      <c r="AT38" s="2967"/>
      <c r="AU38" s="2967"/>
      <c r="AV38" s="2967"/>
      <c r="AW38" s="2967"/>
      <c r="AX38" s="2965" t="s">
        <v>57</v>
      </c>
      <c r="AY38" s="2992" t="s">
        <v>2553</v>
      </c>
      <c r="AZ38" s="2993"/>
      <c r="BA38" s="2993"/>
      <c r="BB38" s="2993"/>
      <c r="BC38" s="2993"/>
      <c r="BD38" s="2993"/>
      <c r="BE38" s="2974"/>
      <c r="BF38" s="2974"/>
      <c r="BG38" s="2974"/>
      <c r="BH38" s="2974"/>
      <c r="BI38" s="2974"/>
      <c r="BJ38" s="2974"/>
      <c r="BK38" s="2974"/>
      <c r="BL38" s="2974"/>
      <c r="BM38" s="2975"/>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row>
    <row r="39" spans="2:119" ht="7.5" customHeight="1" thickBot="1">
      <c r="B39" s="2983"/>
      <c r="C39" s="2981"/>
      <c r="D39" s="2981"/>
      <c r="E39" s="2981"/>
      <c r="F39" s="2982"/>
      <c r="G39" s="2990"/>
      <c r="H39" s="2969"/>
      <c r="I39" s="2969"/>
      <c r="J39" s="2965"/>
      <c r="K39" s="2960"/>
      <c r="L39" s="2960"/>
      <c r="M39" s="2960"/>
      <c r="N39" s="2960"/>
      <c r="O39" s="2960"/>
      <c r="P39" s="2960"/>
      <c r="Q39" s="2960"/>
      <c r="R39" s="2960"/>
      <c r="S39" s="2960"/>
      <c r="T39" s="2960"/>
      <c r="U39" s="2960"/>
      <c r="V39" s="2960"/>
      <c r="W39" s="2960"/>
      <c r="X39" s="2960"/>
      <c r="Y39" s="2960"/>
      <c r="Z39" s="2960"/>
      <c r="AA39" s="2960"/>
      <c r="AB39" s="2965"/>
      <c r="AC39" s="2969"/>
      <c r="AD39" s="2969"/>
      <c r="AE39" s="2969"/>
      <c r="AF39" s="2965"/>
      <c r="AG39" s="2967"/>
      <c r="AH39" s="2967"/>
      <c r="AI39" s="2967"/>
      <c r="AJ39" s="2967"/>
      <c r="AK39" s="2967"/>
      <c r="AL39" s="2967"/>
      <c r="AM39" s="2967"/>
      <c r="AN39" s="2967"/>
      <c r="AO39" s="2967"/>
      <c r="AP39" s="2967"/>
      <c r="AQ39" s="2967"/>
      <c r="AR39" s="2967"/>
      <c r="AS39" s="2967"/>
      <c r="AT39" s="2967"/>
      <c r="AU39" s="2967"/>
      <c r="AV39" s="2967"/>
      <c r="AW39" s="2967"/>
      <c r="AX39" s="2965"/>
      <c r="AY39" s="2994"/>
      <c r="AZ39" s="2995"/>
      <c r="BA39" s="2995"/>
      <c r="BB39" s="2995"/>
      <c r="BC39" s="2995"/>
      <c r="BD39" s="2995"/>
      <c r="BE39" s="2976"/>
      <c r="BF39" s="2976"/>
      <c r="BG39" s="2976"/>
      <c r="BH39" s="2976"/>
      <c r="BI39" s="2976"/>
      <c r="BJ39" s="2976"/>
      <c r="BK39" s="2976"/>
      <c r="BL39" s="2976"/>
      <c r="BM39" s="2977"/>
    </row>
    <row r="40" spans="2:119" ht="7.5" customHeight="1" thickBot="1">
      <c r="B40" s="2983"/>
      <c r="C40" s="2981"/>
      <c r="D40" s="2981"/>
      <c r="E40" s="2981"/>
      <c r="F40" s="2982"/>
      <c r="G40" s="2991"/>
      <c r="H40" s="2970"/>
      <c r="I40" s="2970"/>
      <c r="J40" s="2966"/>
      <c r="K40" s="2961"/>
      <c r="L40" s="2961"/>
      <c r="M40" s="2961"/>
      <c r="N40" s="2961"/>
      <c r="O40" s="2961"/>
      <c r="P40" s="2961"/>
      <c r="Q40" s="2961"/>
      <c r="R40" s="2961"/>
      <c r="S40" s="2961"/>
      <c r="T40" s="2961"/>
      <c r="U40" s="2961"/>
      <c r="V40" s="2961"/>
      <c r="W40" s="2961"/>
      <c r="X40" s="2961"/>
      <c r="Y40" s="2961"/>
      <c r="Z40" s="2961"/>
      <c r="AA40" s="2961"/>
      <c r="AB40" s="2966"/>
      <c r="AC40" s="2970"/>
      <c r="AD40" s="2970"/>
      <c r="AE40" s="2970"/>
      <c r="AF40" s="2966"/>
      <c r="AG40" s="2968"/>
      <c r="AH40" s="2968"/>
      <c r="AI40" s="2968"/>
      <c r="AJ40" s="2968"/>
      <c r="AK40" s="2968"/>
      <c r="AL40" s="2968"/>
      <c r="AM40" s="2968"/>
      <c r="AN40" s="2968"/>
      <c r="AO40" s="2968"/>
      <c r="AP40" s="2968"/>
      <c r="AQ40" s="2968"/>
      <c r="AR40" s="2968"/>
      <c r="AS40" s="2968"/>
      <c r="AT40" s="2968"/>
      <c r="AU40" s="2968"/>
      <c r="AV40" s="2968"/>
      <c r="AW40" s="2968"/>
      <c r="AX40" s="2966"/>
      <c r="AY40" s="2996"/>
      <c r="AZ40" s="2997"/>
      <c r="BA40" s="2997"/>
      <c r="BB40" s="2997"/>
      <c r="BC40" s="2997"/>
      <c r="BD40" s="2997"/>
      <c r="BE40" s="2978"/>
      <c r="BF40" s="2978"/>
      <c r="BG40" s="2978"/>
      <c r="BH40" s="2978"/>
      <c r="BI40" s="2978"/>
      <c r="BJ40" s="2978"/>
      <c r="BK40" s="2978"/>
      <c r="BL40" s="2978"/>
      <c r="BM40" s="2979"/>
    </row>
    <row r="41" spans="2:119" ht="7.5" customHeight="1" thickBot="1">
      <c r="B41" s="2998" t="s">
        <v>2554</v>
      </c>
      <c r="C41" s="2999"/>
      <c r="D41" s="2999"/>
      <c r="E41" s="2999"/>
      <c r="F41" s="3000"/>
      <c r="G41" s="3001" t="s">
        <v>139</v>
      </c>
      <c r="H41" s="3001"/>
      <c r="I41" s="3003" t="s">
        <v>509</v>
      </c>
      <c r="J41" s="3003"/>
      <c r="K41" s="3003"/>
      <c r="L41" s="3003"/>
      <c r="M41" s="3001" t="s">
        <v>139</v>
      </c>
      <c r="N41" s="3001"/>
      <c r="O41" s="3005" t="s">
        <v>8</v>
      </c>
      <c r="P41" s="3005"/>
      <c r="Q41" s="3005"/>
      <c r="R41" s="3005"/>
      <c r="S41" s="3007" t="s">
        <v>525</v>
      </c>
      <c r="T41" s="3005" t="s">
        <v>2555</v>
      </c>
      <c r="U41" s="3005"/>
      <c r="V41" s="3005"/>
      <c r="W41" s="3005"/>
      <c r="X41" s="3025"/>
      <c r="Y41" s="3025"/>
      <c r="Z41" s="3025"/>
      <c r="AA41" s="3025"/>
      <c r="AB41" s="3025"/>
      <c r="AC41" s="3025"/>
      <c r="AD41" s="3025"/>
      <c r="AE41" s="3025"/>
      <c r="AF41" s="3025"/>
      <c r="AG41" s="3025"/>
      <c r="AH41" s="3025"/>
      <c r="AI41" s="3025"/>
      <c r="AJ41" s="3025"/>
      <c r="AK41" s="3005" t="s">
        <v>2556</v>
      </c>
      <c r="AL41" s="3005"/>
      <c r="AM41" s="3005"/>
      <c r="AN41" s="3005"/>
      <c r="AO41" s="3005"/>
      <c r="AP41" s="3005"/>
      <c r="AQ41" s="3005"/>
      <c r="AR41" s="3005"/>
      <c r="AS41" s="3025"/>
      <c r="AT41" s="3025"/>
      <c r="AU41" s="3025"/>
      <c r="AV41" s="3025"/>
      <c r="AW41" s="3025"/>
      <c r="AX41" s="3025"/>
      <c r="AY41" s="3025"/>
      <c r="AZ41" s="3025"/>
      <c r="BA41" s="3005" t="s">
        <v>2557</v>
      </c>
      <c r="BB41" s="3005"/>
      <c r="BC41" s="3005"/>
      <c r="BD41" s="3005"/>
      <c r="BE41" s="3027"/>
      <c r="BF41" s="3027"/>
      <c r="BG41" s="3027"/>
      <c r="BH41" s="3027"/>
      <c r="BI41" s="3027"/>
      <c r="BJ41" s="3027"/>
      <c r="BK41" s="3027"/>
      <c r="BL41" s="3027"/>
      <c r="BM41" s="3010" t="s">
        <v>527</v>
      </c>
    </row>
    <row r="42" spans="2:119" ht="7.5" customHeight="1" thickBot="1">
      <c r="B42" s="2998"/>
      <c r="C42" s="2999"/>
      <c r="D42" s="2999"/>
      <c r="E42" s="2999"/>
      <c r="F42" s="3000"/>
      <c r="G42" s="3002"/>
      <c r="H42" s="3002"/>
      <c r="I42" s="3004"/>
      <c r="J42" s="3004"/>
      <c r="K42" s="3004"/>
      <c r="L42" s="3004"/>
      <c r="M42" s="3002"/>
      <c r="N42" s="3002"/>
      <c r="O42" s="3006"/>
      <c r="P42" s="3006"/>
      <c r="Q42" s="3006"/>
      <c r="R42" s="3006"/>
      <c r="S42" s="3008"/>
      <c r="T42" s="3006"/>
      <c r="U42" s="3006"/>
      <c r="V42" s="3006"/>
      <c r="W42" s="3006"/>
      <c r="X42" s="3026"/>
      <c r="Y42" s="3026"/>
      <c r="Z42" s="3026"/>
      <c r="AA42" s="3026"/>
      <c r="AB42" s="3026"/>
      <c r="AC42" s="3026"/>
      <c r="AD42" s="3026"/>
      <c r="AE42" s="3026"/>
      <c r="AF42" s="3026"/>
      <c r="AG42" s="3026"/>
      <c r="AH42" s="3026"/>
      <c r="AI42" s="3026"/>
      <c r="AJ42" s="3026"/>
      <c r="AK42" s="3006"/>
      <c r="AL42" s="3006"/>
      <c r="AM42" s="3006"/>
      <c r="AN42" s="3006"/>
      <c r="AO42" s="3006"/>
      <c r="AP42" s="3006"/>
      <c r="AQ42" s="3006"/>
      <c r="AR42" s="3006"/>
      <c r="AS42" s="3026"/>
      <c r="AT42" s="3026"/>
      <c r="AU42" s="3026"/>
      <c r="AV42" s="3026"/>
      <c r="AW42" s="3026"/>
      <c r="AX42" s="3026"/>
      <c r="AY42" s="3026"/>
      <c r="AZ42" s="3026"/>
      <c r="BA42" s="3006"/>
      <c r="BB42" s="3006"/>
      <c r="BC42" s="3006"/>
      <c r="BD42" s="3006"/>
      <c r="BE42" s="3023"/>
      <c r="BF42" s="3023"/>
      <c r="BG42" s="3023"/>
      <c r="BH42" s="3023"/>
      <c r="BI42" s="3023"/>
      <c r="BJ42" s="3023"/>
      <c r="BK42" s="3023"/>
      <c r="BL42" s="3023"/>
      <c r="BM42" s="3011"/>
    </row>
    <row r="43" spans="2:119" ht="7.5" customHeight="1" thickBot="1">
      <c r="B43" s="2998"/>
      <c r="C43" s="2999"/>
      <c r="D43" s="2999"/>
      <c r="E43" s="2999"/>
      <c r="F43" s="3000"/>
      <c r="G43" s="3002" t="s">
        <v>139</v>
      </c>
      <c r="H43" s="3002"/>
      <c r="I43" s="3004" t="s">
        <v>144</v>
      </c>
      <c r="J43" s="3004"/>
      <c r="K43" s="3004"/>
      <c r="L43" s="3004"/>
      <c r="M43" s="833"/>
      <c r="N43" s="834"/>
      <c r="O43" s="834"/>
      <c r="P43" s="834"/>
      <c r="Q43" s="834"/>
      <c r="R43" s="834"/>
      <c r="S43" s="3008"/>
      <c r="T43" s="3015" t="s">
        <v>2558</v>
      </c>
      <c r="U43" s="3015"/>
      <c r="V43" s="3015"/>
      <c r="W43" s="3015"/>
      <c r="X43" s="3015"/>
      <c r="Y43" s="3017"/>
      <c r="Z43" s="3017"/>
      <c r="AA43" s="3017"/>
      <c r="AB43" s="3019" t="s">
        <v>3756</v>
      </c>
      <c r="AC43" s="3021"/>
      <c r="AD43" s="3021"/>
      <c r="AE43" s="3021"/>
      <c r="AF43" s="3019" t="s">
        <v>57</v>
      </c>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023"/>
      <c r="BB43" s="3023"/>
      <c r="BC43" s="3023"/>
      <c r="BD43" s="3023"/>
      <c r="BE43" s="3023"/>
      <c r="BF43" s="3023"/>
      <c r="BG43" s="3023"/>
      <c r="BH43" s="3023"/>
      <c r="BI43" s="3023"/>
      <c r="BJ43" s="3023"/>
      <c r="BK43" s="3023"/>
      <c r="BL43" s="3023"/>
      <c r="BM43" s="3011"/>
    </row>
    <row r="44" spans="2:119" ht="7.5" customHeight="1" thickBot="1">
      <c r="B44" s="2998"/>
      <c r="C44" s="2999"/>
      <c r="D44" s="2999"/>
      <c r="E44" s="2999"/>
      <c r="F44" s="3000"/>
      <c r="G44" s="3013"/>
      <c r="H44" s="3013"/>
      <c r="I44" s="3014"/>
      <c r="J44" s="3014"/>
      <c r="K44" s="3014"/>
      <c r="L44" s="3014"/>
      <c r="M44" s="835"/>
      <c r="N44" s="836"/>
      <c r="O44" s="837"/>
      <c r="P44" s="837"/>
      <c r="Q44" s="837"/>
      <c r="R44" s="837"/>
      <c r="S44" s="3009"/>
      <c r="T44" s="3016"/>
      <c r="U44" s="3016"/>
      <c r="V44" s="3016"/>
      <c r="W44" s="3016"/>
      <c r="X44" s="3016"/>
      <c r="Y44" s="3018"/>
      <c r="Z44" s="3018"/>
      <c r="AA44" s="3018"/>
      <c r="AB44" s="3020"/>
      <c r="AC44" s="3022"/>
      <c r="AD44" s="3022"/>
      <c r="AE44" s="3022"/>
      <c r="AF44" s="3020"/>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c r="BA44" s="3024"/>
      <c r="BB44" s="3024"/>
      <c r="BC44" s="3024"/>
      <c r="BD44" s="3024"/>
      <c r="BE44" s="3024"/>
      <c r="BF44" s="3024"/>
      <c r="BG44" s="3024"/>
      <c r="BH44" s="3024"/>
      <c r="BI44" s="3024"/>
      <c r="BJ44" s="3024"/>
      <c r="BK44" s="3024"/>
      <c r="BL44" s="3024"/>
      <c r="BM44" s="3012"/>
    </row>
    <row r="45" spans="2:119" ht="7.5" customHeight="1" thickBot="1">
      <c r="B45" s="838"/>
      <c r="C45" s="838"/>
      <c r="D45" s="838"/>
      <c r="E45" s="838"/>
      <c r="F45" s="838"/>
      <c r="G45" s="839"/>
      <c r="H45" s="839"/>
      <c r="I45" s="840"/>
      <c r="J45" s="840"/>
      <c r="K45" s="840"/>
      <c r="L45" s="839"/>
      <c r="M45" s="839"/>
      <c r="N45" s="838"/>
      <c r="O45" s="841"/>
      <c r="P45" s="841"/>
      <c r="Q45" s="842"/>
      <c r="R45" s="842"/>
      <c r="S45" s="841"/>
      <c r="T45" s="841"/>
      <c r="U45" s="841"/>
      <c r="V45" s="841"/>
      <c r="W45" s="843"/>
      <c r="X45" s="843"/>
      <c r="Y45" s="843"/>
      <c r="Z45" s="843"/>
      <c r="AA45" s="843"/>
      <c r="AB45" s="843"/>
      <c r="AC45" s="843"/>
      <c r="AD45" s="843"/>
      <c r="AE45" s="843"/>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1"/>
    </row>
    <row r="46" spans="2:119" ht="4.5" customHeight="1">
      <c r="B46" s="3028" t="s">
        <v>3757</v>
      </c>
      <c r="C46" s="3029"/>
      <c r="D46" s="3029"/>
      <c r="E46" s="3029"/>
      <c r="F46" s="3029"/>
      <c r="G46" s="3029"/>
      <c r="H46" s="3029"/>
      <c r="I46" s="3029"/>
      <c r="J46" s="3029"/>
      <c r="K46" s="3029"/>
      <c r="L46" s="3029"/>
      <c r="M46" s="3029"/>
      <c r="N46" s="3029"/>
      <c r="O46" s="3034" t="str">
        <f>cst_wskakunin_BUILD__address</f>
        <v>埼玉県さいたま市浦和区仲町</v>
      </c>
      <c r="P46" s="3034"/>
      <c r="Q46" s="3034"/>
      <c r="R46" s="3034"/>
      <c r="S46" s="3034"/>
      <c r="T46" s="3034"/>
      <c r="U46" s="3034"/>
      <c r="V46" s="3034"/>
      <c r="W46" s="3034"/>
      <c r="X46" s="3034"/>
      <c r="Y46" s="3034"/>
      <c r="Z46" s="3034"/>
      <c r="AA46" s="3034"/>
      <c r="AB46" s="3034"/>
      <c r="AC46" s="3034"/>
      <c r="AD46" s="3034"/>
      <c r="AE46" s="3034"/>
      <c r="AF46" s="3034"/>
      <c r="AG46" s="3034"/>
      <c r="AH46" s="3034"/>
      <c r="AI46" s="3034"/>
      <c r="AJ46" s="3034"/>
      <c r="AK46" s="3034"/>
      <c r="AL46" s="3034"/>
      <c r="AM46" s="3034"/>
      <c r="AN46" s="3034"/>
      <c r="AO46" s="3034"/>
      <c r="AP46" s="3034"/>
      <c r="AQ46" s="3034"/>
      <c r="AR46" s="3034"/>
      <c r="AS46" s="3034"/>
      <c r="AT46" s="3034"/>
      <c r="AU46" s="3034"/>
      <c r="AV46" s="3034"/>
      <c r="AW46" s="3034"/>
      <c r="AX46" s="3034"/>
      <c r="AY46" s="3034"/>
      <c r="AZ46" s="3034"/>
      <c r="BA46" s="3034"/>
      <c r="BB46" s="3034"/>
      <c r="BC46" s="3034"/>
      <c r="BD46" s="3034"/>
      <c r="BE46" s="3034"/>
      <c r="BF46" s="3034"/>
      <c r="BG46" s="3034"/>
      <c r="BH46" s="3034"/>
      <c r="BI46" s="3034"/>
      <c r="BJ46" s="3034"/>
      <c r="BK46" s="3034"/>
      <c r="BL46" s="3034"/>
      <c r="BM46" s="3035"/>
    </row>
    <row r="47" spans="2:119" ht="10.5" customHeight="1">
      <c r="B47" s="3030"/>
      <c r="C47" s="3031"/>
      <c r="D47" s="3031"/>
      <c r="E47" s="3031"/>
      <c r="F47" s="3031"/>
      <c r="G47" s="3031"/>
      <c r="H47" s="3031"/>
      <c r="I47" s="3031"/>
      <c r="J47" s="3031"/>
      <c r="K47" s="3031"/>
      <c r="L47" s="3031"/>
      <c r="M47" s="3031"/>
      <c r="N47" s="3031"/>
      <c r="O47" s="3036"/>
      <c r="P47" s="3036"/>
      <c r="Q47" s="3036"/>
      <c r="R47" s="3036"/>
      <c r="S47" s="3036"/>
      <c r="T47" s="3036"/>
      <c r="U47" s="3036"/>
      <c r="V47" s="3036"/>
      <c r="W47" s="3036"/>
      <c r="X47" s="3036"/>
      <c r="Y47" s="3036"/>
      <c r="Z47" s="3036"/>
      <c r="AA47" s="3036"/>
      <c r="AB47" s="3036"/>
      <c r="AC47" s="3036"/>
      <c r="AD47" s="3036"/>
      <c r="AE47" s="3036"/>
      <c r="AF47" s="3036"/>
      <c r="AG47" s="3036"/>
      <c r="AH47" s="3036"/>
      <c r="AI47" s="3036"/>
      <c r="AJ47" s="3036"/>
      <c r="AK47" s="3036"/>
      <c r="AL47" s="3036"/>
      <c r="AM47" s="3036"/>
      <c r="AN47" s="3036"/>
      <c r="AO47" s="3036"/>
      <c r="AP47" s="3036"/>
      <c r="AQ47" s="3036"/>
      <c r="AR47" s="3036"/>
      <c r="AS47" s="3036"/>
      <c r="AT47" s="3036"/>
      <c r="AU47" s="3036"/>
      <c r="AV47" s="3036"/>
      <c r="AW47" s="3036"/>
      <c r="AX47" s="3036"/>
      <c r="AY47" s="3036"/>
      <c r="AZ47" s="3036"/>
      <c r="BA47" s="3036"/>
      <c r="BB47" s="3036"/>
      <c r="BC47" s="3036"/>
      <c r="BD47" s="3036"/>
      <c r="BE47" s="3036"/>
      <c r="BF47" s="3036"/>
      <c r="BG47" s="3036"/>
      <c r="BH47" s="3036"/>
      <c r="BI47" s="3036"/>
      <c r="BJ47" s="3036"/>
      <c r="BK47" s="3036"/>
      <c r="BL47" s="3036"/>
      <c r="BM47" s="3037"/>
    </row>
    <row r="48" spans="2:119" ht="10.5" customHeight="1">
      <c r="B48" s="3030"/>
      <c r="C48" s="3031"/>
      <c r="D48" s="3031"/>
      <c r="E48" s="3031"/>
      <c r="F48" s="3031"/>
      <c r="G48" s="3031"/>
      <c r="H48" s="3031"/>
      <c r="I48" s="3031"/>
      <c r="J48" s="3031"/>
      <c r="K48" s="3031"/>
      <c r="L48" s="3031"/>
      <c r="M48" s="3031"/>
      <c r="N48" s="3031"/>
      <c r="O48" s="3036"/>
      <c r="P48" s="3036"/>
      <c r="Q48" s="3036"/>
      <c r="R48" s="3036"/>
      <c r="S48" s="3036"/>
      <c r="T48" s="3036"/>
      <c r="U48" s="3036"/>
      <c r="V48" s="3036"/>
      <c r="W48" s="3036"/>
      <c r="X48" s="3036"/>
      <c r="Y48" s="3036"/>
      <c r="Z48" s="3036"/>
      <c r="AA48" s="3036"/>
      <c r="AB48" s="3036"/>
      <c r="AC48" s="3036"/>
      <c r="AD48" s="3036"/>
      <c r="AE48" s="3036"/>
      <c r="AF48" s="3036"/>
      <c r="AG48" s="3036"/>
      <c r="AH48" s="3036"/>
      <c r="AI48" s="3036"/>
      <c r="AJ48" s="3036"/>
      <c r="AK48" s="3036"/>
      <c r="AL48" s="3036"/>
      <c r="AM48" s="3036"/>
      <c r="AN48" s="3036"/>
      <c r="AO48" s="3036"/>
      <c r="AP48" s="3036"/>
      <c r="AQ48" s="3036"/>
      <c r="AR48" s="3036"/>
      <c r="AS48" s="3036"/>
      <c r="AT48" s="3036"/>
      <c r="AU48" s="3036"/>
      <c r="AV48" s="3036"/>
      <c r="AW48" s="3036"/>
      <c r="AX48" s="3036"/>
      <c r="AY48" s="3036"/>
      <c r="AZ48" s="3036"/>
      <c r="BA48" s="3036"/>
      <c r="BB48" s="3036"/>
      <c r="BC48" s="3036"/>
      <c r="BD48" s="3036"/>
      <c r="BE48" s="3036"/>
      <c r="BF48" s="3036"/>
      <c r="BG48" s="3036"/>
      <c r="BH48" s="3036"/>
      <c r="BI48" s="3036"/>
      <c r="BJ48" s="3036"/>
      <c r="BK48" s="3036"/>
      <c r="BL48" s="3036"/>
      <c r="BM48" s="3037"/>
      <c r="BT48" s="844"/>
      <c r="BU48" s="845"/>
      <c r="BV48" s="845"/>
      <c r="BW48" s="845"/>
      <c r="BX48" s="845"/>
      <c r="BY48" s="845"/>
      <c r="BZ48" s="846"/>
      <c r="CA48" s="846"/>
      <c r="CB48" s="846"/>
      <c r="CC48" s="846"/>
      <c r="CD48" s="846"/>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row>
    <row r="49" spans="2:127" ht="4.5" customHeight="1">
      <c r="B49" s="3032"/>
      <c r="C49" s="3033"/>
      <c r="D49" s="3033"/>
      <c r="E49" s="3033"/>
      <c r="F49" s="3033"/>
      <c r="G49" s="3033"/>
      <c r="H49" s="3033"/>
      <c r="I49" s="3033"/>
      <c r="J49" s="3033"/>
      <c r="K49" s="3033"/>
      <c r="L49" s="3033"/>
      <c r="M49" s="3033"/>
      <c r="N49" s="3033"/>
      <c r="O49" s="3036"/>
      <c r="P49" s="3036"/>
      <c r="Q49" s="3036"/>
      <c r="R49" s="3036"/>
      <c r="S49" s="3036"/>
      <c r="T49" s="3036"/>
      <c r="U49" s="3036"/>
      <c r="V49" s="3036"/>
      <c r="W49" s="3036"/>
      <c r="X49" s="3036"/>
      <c r="Y49" s="3036"/>
      <c r="Z49" s="3036"/>
      <c r="AA49" s="3036"/>
      <c r="AB49" s="3036"/>
      <c r="AC49" s="3036"/>
      <c r="AD49" s="3036"/>
      <c r="AE49" s="3036"/>
      <c r="AF49" s="3036"/>
      <c r="AG49" s="3036"/>
      <c r="AH49" s="3036"/>
      <c r="AI49" s="3036"/>
      <c r="AJ49" s="3036"/>
      <c r="AK49" s="3036"/>
      <c r="AL49" s="3036"/>
      <c r="AM49" s="3036"/>
      <c r="AN49" s="3036"/>
      <c r="AO49" s="3036"/>
      <c r="AP49" s="3036"/>
      <c r="AQ49" s="3036"/>
      <c r="AR49" s="3036"/>
      <c r="AS49" s="3036"/>
      <c r="AT49" s="3036"/>
      <c r="AU49" s="3036"/>
      <c r="AV49" s="3036"/>
      <c r="AW49" s="3036"/>
      <c r="AX49" s="3036"/>
      <c r="AY49" s="3036"/>
      <c r="AZ49" s="3036"/>
      <c r="BA49" s="3036"/>
      <c r="BB49" s="3036"/>
      <c r="BC49" s="3036"/>
      <c r="BD49" s="3036"/>
      <c r="BE49" s="3036"/>
      <c r="BF49" s="3036"/>
      <c r="BG49" s="3036"/>
      <c r="BH49" s="3036"/>
      <c r="BI49" s="3036"/>
      <c r="BJ49" s="3036"/>
      <c r="BK49" s="3036"/>
      <c r="BL49" s="3036"/>
      <c r="BM49" s="3037"/>
      <c r="BT49" s="845"/>
      <c r="BU49" s="845"/>
      <c r="BV49" s="845"/>
      <c r="BW49" s="845"/>
      <c r="BX49" s="845"/>
      <c r="BY49" s="845"/>
      <c r="BZ49" s="846"/>
      <c r="CA49" s="846"/>
      <c r="CB49" s="846"/>
      <c r="CC49" s="846"/>
      <c r="CD49" s="846"/>
      <c r="CE49" s="847"/>
      <c r="CF49" s="847"/>
      <c r="CG49" s="847"/>
      <c r="CH49" s="847"/>
      <c r="CI49" s="847"/>
      <c r="CJ49" s="847"/>
      <c r="CK49" s="847"/>
      <c r="CL49" s="847"/>
      <c r="CM49" s="847"/>
      <c r="CN49" s="847"/>
      <c r="CO49" s="847"/>
      <c r="CP49" s="847"/>
      <c r="CQ49" s="847"/>
      <c r="CR49" s="847"/>
      <c r="CS49" s="847"/>
      <c r="CT49" s="847"/>
      <c r="CU49" s="847"/>
      <c r="CV49" s="847"/>
      <c r="CW49" s="847"/>
      <c r="CX49" s="832"/>
      <c r="CY49" s="832"/>
      <c r="CZ49" s="832"/>
      <c r="DA49" s="832"/>
      <c r="DB49" s="832"/>
      <c r="DC49" s="832"/>
      <c r="DD49" s="832"/>
      <c r="DE49" s="832"/>
      <c r="DF49" s="832"/>
      <c r="DG49" s="832"/>
      <c r="DH49" s="832"/>
      <c r="DI49" s="832"/>
      <c r="DJ49" s="832"/>
      <c r="DK49" s="832"/>
      <c r="DL49" s="832"/>
      <c r="DM49" s="832"/>
      <c r="DN49" s="832"/>
      <c r="DO49" s="832"/>
    </row>
    <row r="50" spans="2:127" s="809" customFormat="1" ht="4.5" customHeight="1">
      <c r="B50" s="3038" t="s">
        <v>2559</v>
      </c>
      <c r="C50" s="3039"/>
      <c r="D50" s="3039"/>
      <c r="E50" s="3039"/>
      <c r="F50" s="3039"/>
      <c r="G50" s="3039"/>
      <c r="H50" s="3039"/>
      <c r="I50" s="3039"/>
      <c r="J50" s="3039"/>
      <c r="K50" s="3039"/>
      <c r="L50" s="3039"/>
      <c r="M50" s="3039"/>
      <c r="N50" s="3040"/>
      <c r="O50" s="3044" t="str">
        <f>cst_wskakunin_BUILD_NAME</f>
        <v>eigyouテスト</v>
      </c>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7" t="s">
        <v>2560</v>
      </c>
      <c r="AK50" s="3048"/>
      <c r="AL50" s="3048"/>
      <c r="AM50" s="3048"/>
      <c r="AN50" s="3048"/>
      <c r="AO50" s="3048"/>
      <c r="AP50" s="3048"/>
      <c r="AQ50" s="3048"/>
      <c r="AR50" s="3048"/>
      <c r="AS50" s="3049"/>
      <c r="AT50" s="848"/>
      <c r="AU50" s="849"/>
      <c r="AV50" s="850"/>
      <c r="AW50" s="850"/>
      <c r="AX50" s="850"/>
      <c r="AY50" s="851"/>
      <c r="AZ50" s="849"/>
      <c r="BA50" s="849"/>
      <c r="BB50" s="849"/>
      <c r="BC50" s="849"/>
      <c r="BD50" s="849"/>
      <c r="BE50" s="849"/>
      <c r="BF50" s="849"/>
      <c r="BG50" s="849"/>
      <c r="BH50" s="849"/>
      <c r="BI50" s="849"/>
      <c r="BJ50" s="849"/>
      <c r="BK50" s="849"/>
      <c r="BL50" s="849"/>
      <c r="BM50" s="852"/>
      <c r="BN50" s="811"/>
      <c r="BO50" s="811"/>
      <c r="BP50" s="811"/>
      <c r="BQ50" s="811"/>
      <c r="BR50" s="811"/>
      <c r="BS50" s="811"/>
    </row>
    <row r="51" spans="2:127" s="809" customFormat="1" ht="10.5" customHeight="1">
      <c r="B51" s="3041"/>
      <c r="C51" s="3042"/>
      <c r="D51" s="3042"/>
      <c r="E51" s="3042"/>
      <c r="F51" s="3042"/>
      <c r="G51" s="3042"/>
      <c r="H51" s="3042"/>
      <c r="I51" s="3042"/>
      <c r="J51" s="3042"/>
      <c r="K51" s="3042"/>
      <c r="L51" s="3042"/>
      <c r="M51" s="3042"/>
      <c r="N51" s="3043"/>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50"/>
      <c r="AK51" s="3051"/>
      <c r="AL51" s="3051"/>
      <c r="AM51" s="3051"/>
      <c r="AN51" s="3051"/>
      <c r="AO51" s="3051"/>
      <c r="AP51" s="3051"/>
      <c r="AQ51" s="3051"/>
      <c r="AR51" s="3051"/>
      <c r="AS51" s="3052"/>
      <c r="AT51" s="3056" t="s">
        <v>139</v>
      </c>
      <c r="AU51" s="3056"/>
      <c r="AV51" s="3057" t="s">
        <v>2561</v>
      </c>
      <c r="AW51" s="3057"/>
      <c r="AX51" s="3057"/>
      <c r="AY51" s="3057"/>
      <c r="AZ51" s="3057"/>
      <c r="BA51" s="3057"/>
      <c r="BB51" s="3057"/>
      <c r="BC51" s="3057"/>
      <c r="BD51" s="3056" t="s">
        <v>139</v>
      </c>
      <c r="BE51" s="3056"/>
      <c r="BF51" s="3057" t="s">
        <v>2562</v>
      </c>
      <c r="BG51" s="3057"/>
      <c r="BH51" s="3057"/>
      <c r="BI51" s="3057"/>
      <c r="BJ51" s="3057"/>
      <c r="BK51" s="3057"/>
      <c r="BL51" s="3057"/>
      <c r="BM51" s="3058"/>
      <c r="BN51" s="811"/>
      <c r="BO51" s="811"/>
      <c r="BP51" s="811"/>
      <c r="BQ51" s="811"/>
      <c r="BR51" s="811"/>
      <c r="BS51" s="811"/>
    </row>
    <row r="52" spans="2:127" s="809" customFormat="1" ht="10.5" customHeight="1">
      <c r="B52" s="3041"/>
      <c r="C52" s="3042"/>
      <c r="D52" s="3042"/>
      <c r="E52" s="3042"/>
      <c r="F52" s="3042"/>
      <c r="G52" s="3042"/>
      <c r="H52" s="3042"/>
      <c r="I52" s="3042"/>
      <c r="J52" s="3042"/>
      <c r="K52" s="3042"/>
      <c r="L52" s="3042"/>
      <c r="M52" s="3042"/>
      <c r="N52" s="3043"/>
      <c r="O52" s="3045"/>
      <c r="P52" s="3045"/>
      <c r="Q52" s="3045"/>
      <c r="R52" s="3045"/>
      <c r="S52" s="3045"/>
      <c r="T52" s="3045"/>
      <c r="U52" s="3045"/>
      <c r="V52" s="3045"/>
      <c r="W52" s="3045"/>
      <c r="X52" s="3045"/>
      <c r="Y52" s="3045"/>
      <c r="Z52" s="3045"/>
      <c r="AA52" s="3045"/>
      <c r="AB52" s="3045"/>
      <c r="AC52" s="3045"/>
      <c r="AD52" s="3045"/>
      <c r="AE52" s="3045"/>
      <c r="AF52" s="3045"/>
      <c r="AG52" s="3045"/>
      <c r="AH52" s="3045"/>
      <c r="AI52" s="3045"/>
      <c r="AJ52" s="3050"/>
      <c r="AK52" s="3051"/>
      <c r="AL52" s="3051"/>
      <c r="AM52" s="3051"/>
      <c r="AN52" s="3051"/>
      <c r="AO52" s="3051"/>
      <c r="AP52" s="3051"/>
      <c r="AQ52" s="3051"/>
      <c r="AR52" s="3051"/>
      <c r="AS52" s="3052"/>
      <c r="AT52" s="3056"/>
      <c r="AU52" s="3056"/>
      <c r="AV52" s="3057"/>
      <c r="AW52" s="3057"/>
      <c r="AX52" s="3057"/>
      <c r="AY52" s="3057"/>
      <c r="AZ52" s="3057"/>
      <c r="BA52" s="3057"/>
      <c r="BB52" s="3057"/>
      <c r="BC52" s="3057"/>
      <c r="BD52" s="3056"/>
      <c r="BE52" s="3056"/>
      <c r="BF52" s="3057"/>
      <c r="BG52" s="3057"/>
      <c r="BH52" s="3057"/>
      <c r="BI52" s="3057"/>
      <c r="BJ52" s="3057"/>
      <c r="BK52" s="3057"/>
      <c r="BL52" s="3057"/>
      <c r="BM52" s="3058"/>
      <c r="BN52" s="811"/>
      <c r="BO52" s="811"/>
      <c r="BP52" s="811"/>
      <c r="BQ52" s="811"/>
      <c r="BR52" s="811"/>
      <c r="BS52" s="811"/>
    </row>
    <row r="53" spans="2:127" s="809" customFormat="1" ht="4.5" customHeight="1">
      <c r="B53" s="3041"/>
      <c r="C53" s="3042"/>
      <c r="D53" s="3042"/>
      <c r="E53" s="3042"/>
      <c r="F53" s="3042"/>
      <c r="G53" s="3042"/>
      <c r="H53" s="3042"/>
      <c r="I53" s="3042"/>
      <c r="J53" s="3042"/>
      <c r="K53" s="3042"/>
      <c r="L53" s="3042"/>
      <c r="M53" s="3042"/>
      <c r="N53" s="3043"/>
      <c r="O53" s="3046"/>
      <c r="P53" s="3046"/>
      <c r="Q53" s="3046"/>
      <c r="R53" s="3046"/>
      <c r="S53" s="3046"/>
      <c r="T53" s="3046"/>
      <c r="U53" s="3046"/>
      <c r="V53" s="3046"/>
      <c r="W53" s="3046"/>
      <c r="X53" s="3046"/>
      <c r="Y53" s="3046"/>
      <c r="Z53" s="3046"/>
      <c r="AA53" s="3046"/>
      <c r="AB53" s="3046"/>
      <c r="AC53" s="3046"/>
      <c r="AD53" s="3046"/>
      <c r="AE53" s="3046"/>
      <c r="AF53" s="3046"/>
      <c r="AG53" s="3046"/>
      <c r="AH53" s="3046"/>
      <c r="AI53" s="3046"/>
      <c r="AJ53" s="3053"/>
      <c r="AK53" s="3054"/>
      <c r="AL53" s="3054"/>
      <c r="AM53" s="3054"/>
      <c r="AN53" s="3054"/>
      <c r="AO53" s="3054"/>
      <c r="AP53" s="3054"/>
      <c r="AQ53" s="3054"/>
      <c r="AR53" s="3054"/>
      <c r="AS53" s="3055"/>
      <c r="AT53" s="853"/>
      <c r="AU53" s="853"/>
      <c r="AV53" s="853"/>
      <c r="AW53" s="854"/>
      <c r="AX53" s="855"/>
      <c r="AY53" s="855"/>
      <c r="AZ53" s="855"/>
      <c r="BA53" s="855"/>
      <c r="BB53" s="855"/>
      <c r="BC53" s="855"/>
      <c r="BD53" s="853"/>
      <c r="BE53" s="853"/>
      <c r="BF53" s="854"/>
      <c r="BG53" s="855"/>
      <c r="BH53" s="855"/>
      <c r="BI53" s="855"/>
      <c r="BJ53" s="855"/>
      <c r="BK53" s="855"/>
      <c r="BL53" s="855"/>
      <c r="BM53" s="856"/>
      <c r="BN53" s="811"/>
      <c r="BO53" s="811"/>
      <c r="BP53" s="811"/>
      <c r="BQ53" s="811"/>
      <c r="BR53" s="811"/>
      <c r="BS53" s="811"/>
      <c r="BT53" s="811"/>
      <c r="BU53" s="811"/>
      <c r="BV53" s="811"/>
      <c r="BW53" s="811"/>
      <c r="BX53" s="811"/>
      <c r="BY53" s="811"/>
      <c r="BZ53" s="811"/>
      <c r="CA53" s="811"/>
      <c r="CB53" s="811"/>
      <c r="CC53" s="811"/>
      <c r="CD53" s="811"/>
    </row>
    <row r="54" spans="2:127" ht="4.5" customHeight="1">
      <c r="B54" s="3059" t="s">
        <v>3758</v>
      </c>
      <c r="C54" s="3060"/>
      <c r="D54" s="3060"/>
      <c r="E54" s="3060"/>
      <c r="F54" s="3060"/>
      <c r="G54" s="3060" t="s">
        <v>2563</v>
      </c>
      <c r="H54" s="3060"/>
      <c r="I54" s="3060"/>
      <c r="J54" s="3060"/>
      <c r="K54" s="3060"/>
      <c r="L54" s="3060"/>
      <c r="M54" s="3060"/>
      <c r="N54" s="3060"/>
      <c r="O54" s="3065"/>
      <c r="P54" s="3065"/>
      <c r="Q54" s="3065"/>
      <c r="R54" s="3065"/>
      <c r="S54" s="3065"/>
      <c r="T54" s="3065"/>
      <c r="U54" s="3065"/>
      <c r="V54" s="3065"/>
      <c r="W54" s="3065"/>
      <c r="X54" s="3065"/>
      <c r="Y54" s="3065"/>
      <c r="Z54" s="3065"/>
      <c r="AA54" s="3065"/>
      <c r="AB54" s="3065"/>
      <c r="AC54" s="3065"/>
      <c r="AD54" s="3065"/>
      <c r="AE54" s="3065"/>
      <c r="AF54" s="3065"/>
      <c r="AG54" s="3065"/>
      <c r="AH54" s="3065"/>
      <c r="AI54" s="3065"/>
      <c r="AJ54" s="3065"/>
      <c r="AK54" s="3065"/>
      <c r="AL54" s="3065"/>
      <c r="AM54" s="3065"/>
      <c r="AN54" s="3065"/>
      <c r="AO54" s="3065"/>
      <c r="AP54" s="3065"/>
      <c r="AQ54" s="3065"/>
      <c r="AR54" s="3065"/>
      <c r="AS54" s="3065"/>
      <c r="AT54" s="3065"/>
      <c r="AU54" s="3065"/>
      <c r="AV54" s="3065"/>
      <c r="AW54" s="3065"/>
      <c r="AX54" s="3065"/>
      <c r="AY54" s="3065"/>
      <c r="AZ54" s="3065"/>
      <c r="BA54" s="3065"/>
      <c r="BB54" s="3065"/>
      <c r="BC54" s="3065"/>
      <c r="BD54" s="3065"/>
      <c r="BE54" s="3065"/>
      <c r="BF54" s="3065"/>
      <c r="BG54" s="3065"/>
      <c r="BH54" s="3065"/>
      <c r="BI54" s="3065"/>
      <c r="BJ54" s="3065"/>
      <c r="BK54" s="3065"/>
      <c r="BL54" s="3065"/>
      <c r="BM54" s="3066"/>
      <c r="BT54" s="845"/>
      <c r="BU54" s="845"/>
      <c r="BV54" s="845"/>
      <c r="BW54" s="845"/>
      <c r="BX54" s="845"/>
      <c r="BY54" s="845"/>
      <c r="BZ54" s="832"/>
      <c r="CA54" s="832"/>
      <c r="CB54" s="832"/>
      <c r="CC54" s="832"/>
      <c r="CD54" s="832"/>
      <c r="CE54" s="832"/>
      <c r="CF54" s="832"/>
      <c r="CG54" s="832"/>
      <c r="CH54" s="832"/>
      <c r="CI54" s="832"/>
      <c r="CJ54" s="832"/>
      <c r="CK54" s="832"/>
      <c r="CL54" s="832"/>
      <c r="CM54" s="832"/>
      <c r="CN54" s="832"/>
      <c r="CO54" s="832"/>
      <c r="CP54" s="832"/>
      <c r="CQ54" s="832"/>
      <c r="CR54" s="832"/>
      <c r="CS54" s="832"/>
      <c r="CT54" s="832"/>
      <c r="CU54" s="832"/>
      <c r="CV54" s="832"/>
      <c r="CW54" s="832"/>
      <c r="CX54" s="832"/>
      <c r="CY54" s="832"/>
      <c r="CZ54" s="832"/>
      <c r="DA54" s="832"/>
      <c r="DB54" s="832"/>
      <c r="DC54" s="832"/>
      <c r="DD54" s="832"/>
      <c r="DE54" s="832"/>
      <c r="DF54" s="832"/>
      <c r="DG54" s="832"/>
      <c r="DH54" s="832"/>
      <c r="DI54" s="832"/>
      <c r="DJ54" s="832"/>
      <c r="DK54" s="832"/>
      <c r="DL54" s="832"/>
      <c r="DM54" s="832"/>
      <c r="DN54" s="832"/>
      <c r="DO54" s="832"/>
    </row>
    <row r="55" spans="2:127" ht="9" customHeight="1">
      <c r="B55" s="3061"/>
      <c r="C55" s="3060"/>
      <c r="D55" s="3060"/>
      <c r="E55" s="3060"/>
      <c r="F55" s="3060"/>
      <c r="G55" s="3060"/>
      <c r="H55" s="3060"/>
      <c r="I55" s="3060"/>
      <c r="J55" s="3060"/>
      <c r="K55" s="3060"/>
      <c r="L55" s="3060"/>
      <c r="M55" s="3060"/>
      <c r="N55" s="3060"/>
      <c r="O55" s="3067"/>
      <c r="P55" s="3067"/>
      <c r="Q55" s="3067"/>
      <c r="R55" s="3067"/>
      <c r="S55" s="3067"/>
      <c r="T55" s="3067"/>
      <c r="U55" s="3067"/>
      <c r="V55" s="3067"/>
      <c r="W55" s="3067"/>
      <c r="X55" s="3067"/>
      <c r="Y55" s="3067"/>
      <c r="Z55" s="3067"/>
      <c r="AA55" s="3067"/>
      <c r="AB55" s="3067"/>
      <c r="AC55" s="3067"/>
      <c r="AD55" s="3067"/>
      <c r="AE55" s="3067"/>
      <c r="AF55" s="3067"/>
      <c r="AG55" s="3067"/>
      <c r="AH55" s="3067"/>
      <c r="AI55" s="3067"/>
      <c r="AJ55" s="3067"/>
      <c r="AK55" s="3067"/>
      <c r="AL55" s="3067"/>
      <c r="AM55" s="3067"/>
      <c r="AN55" s="3067"/>
      <c r="AO55" s="3067"/>
      <c r="AP55" s="3067"/>
      <c r="AQ55" s="3067"/>
      <c r="AR55" s="3067"/>
      <c r="AS55" s="3067"/>
      <c r="AT55" s="3067"/>
      <c r="AU55" s="3067"/>
      <c r="AV55" s="3067"/>
      <c r="AW55" s="3067"/>
      <c r="AX55" s="3067"/>
      <c r="AY55" s="3067"/>
      <c r="AZ55" s="3067"/>
      <c r="BA55" s="3067"/>
      <c r="BB55" s="3067"/>
      <c r="BC55" s="3067"/>
      <c r="BD55" s="3067"/>
      <c r="BE55" s="3067"/>
      <c r="BF55" s="3067"/>
      <c r="BG55" s="3067"/>
      <c r="BH55" s="3067"/>
      <c r="BI55" s="3067"/>
      <c r="BJ55" s="3067"/>
      <c r="BK55" s="3067"/>
      <c r="BL55" s="3067"/>
      <c r="BM55" s="3068"/>
      <c r="BT55" s="845"/>
      <c r="BU55" s="845"/>
      <c r="BV55" s="845"/>
      <c r="BW55" s="845"/>
      <c r="BX55" s="845"/>
      <c r="BY55" s="845"/>
      <c r="BZ55" s="832"/>
      <c r="CA55" s="832"/>
      <c r="CB55" s="832"/>
      <c r="CC55" s="832"/>
      <c r="CD55" s="832"/>
      <c r="CE55" s="832"/>
      <c r="CF55" s="832"/>
      <c r="CG55" s="832"/>
      <c r="CH55" s="832"/>
      <c r="CI55" s="832"/>
      <c r="CJ55" s="832"/>
      <c r="CK55" s="832"/>
      <c r="CL55" s="832"/>
      <c r="CM55" s="832"/>
      <c r="CN55" s="832"/>
      <c r="CO55" s="832"/>
      <c r="CP55" s="832"/>
      <c r="CQ55" s="832"/>
      <c r="CR55" s="832"/>
      <c r="CS55" s="832"/>
      <c r="CT55" s="832"/>
      <c r="CU55" s="832"/>
      <c r="CV55" s="832"/>
      <c r="CW55" s="832"/>
      <c r="CX55" s="832"/>
      <c r="CY55" s="832"/>
      <c r="CZ55" s="832"/>
      <c r="DA55" s="832"/>
      <c r="DB55" s="832"/>
      <c r="DC55" s="832"/>
      <c r="DD55" s="832"/>
      <c r="DE55" s="832"/>
      <c r="DF55" s="832"/>
      <c r="DG55" s="832"/>
      <c r="DH55" s="832"/>
      <c r="DI55" s="832"/>
      <c r="DJ55" s="832"/>
      <c r="DK55" s="832"/>
      <c r="DL55" s="832"/>
      <c r="DM55" s="832"/>
      <c r="DN55" s="832"/>
      <c r="DO55" s="832"/>
    </row>
    <row r="56" spans="2:127" ht="9" customHeight="1">
      <c r="B56" s="3061"/>
      <c r="C56" s="3060"/>
      <c r="D56" s="3060"/>
      <c r="E56" s="3060"/>
      <c r="F56" s="3060"/>
      <c r="G56" s="3060"/>
      <c r="H56" s="3060"/>
      <c r="I56" s="3060"/>
      <c r="J56" s="3060"/>
      <c r="K56" s="3060"/>
      <c r="L56" s="3060"/>
      <c r="M56" s="3060"/>
      <c r="N56" s="3060"/>
      <c r="O56" s="3067"/>
      <c r="P56" s="3067"/>
      <c r="Q56" s="3067"/>
      <c r="R56" s="3067"/>
      <c r="S56" s="3067"/>
      <c r="T56" s="3067"/>
      <c r="U56" s="3067"/>
      <c r="V56" s="3067"/>
      <c r="W56" s="3067"/>
      <c r="X56" s="3067"/>
      <c r="Y56" s="3067"/>
      <c r="Z56" s="3067"/>
      <c r="AA56" s="3067"/>
      <c r="AB56" s="3067"/>
      <c r="AC56" s="3067"/>
      <c r="AD56" s="3067"/>
      <c r="AE56" s="3067"/>
      <c r="AF56" s="3067"/>
      <c r="AG56" s="3067"/>
      <c r="AH56" s="3067"/>
      <c r="AI56" s="3067"/>
      <c r="AJ56" s="3067"/>
      <c r="AK56" s="3067"/>
      <c r="AL56" s="3067"/>
      <c r="AM56" s="3067"/>
      <c r="AN56" s="3067"/>
      <c r="AO56" s="3067"/>
      <c r="AP56" s="3067"/>
      <c r="AQ56" s="3067"/>
      <c r="AR56" s="3067"/>
      <c r="AS56" s="3067"/>
      <c r="AT56" s="3067"/>
      <c r="AU56" s="3067"/>
      <c r="AV56" s="3067"/>
      <c r="AW56" s="3067"/>
      <c r="AX56" s="3067"/>
      <c r="AY56" s="3067"/>
      <c r="AZ56" s="3067"/>
      <c r="BA56" s="3067"/>
      <c r="BB56" s="3067"/>
      <c r="BC56" s="3067"/>
      <c r="BD56" s="3067"/>
      <c r="BE56" s="3067"/>
      <c r="BF56" s="3067"/>
      <c r="BG56" s="3067"/>
      <c r="BH56" s="3067"/>
      <c r="BI56" s="3067"/>
      <c r="BJ56" s="3067"/>
      <c r="BK56" s="3067"/>
      <c r="BL56" s="3067"/>
      <c r="BM56" s="3068"/>
      <c r="BT56" s="845"/>
      <c r="BU56" s="845"/>
      <c r="BV56" s="845"/>
      <c r="BW56" s="845"/>
      <c r="BX56" s="845"/>
      <c r="BY56" s="845"/>
      <c r="BZ56" s="832"/>
      <c r="CA56" s="832"/>
      <c r="CB56" s="832"/>
      <c r="CC56" s="832"/>
      <c r="CD56" s="832"/>
      <c r="CE56" s="832"/>
      <c r="CF56" s="832"/>
      <c r="CG56" s="832"/>
      <c r="CH56" s="832"/>
      <c r="CI56" s="832"/>
      <c r="CJ56" s="832"/>
      <c r="CK56" s="832"/>
      <c r="CL56" s="832"/>
      <c r="CM56" s="832"/>
      <c r="CN56" s="832"/>
      <c r="CO56" s="832"/>
      <c r="CP56" s="832"/>
      <c r="CQ56" s="832"/>
      <c r="CR56" s="832"/>
      <c r="CS56" s="832"/>
      <c r="CT56" s="832"/>
      <c r="CU56" s="832"/>
      <c r="CV56" s="832"/>
      <c r="CW56" s="832"/>
      <c r="CZ56" s="832"/>
      <c r="DA56" s="832"/>
      <c r="DB56" s="832"/>
      <c r="DC56" s="832"/>
      <c r="DD56" s="832"/>
      <c r="DE56" s="832"/>
      <c r="DI56" s="832"/>
      <c r="DJ56" s="832"/>
      <c r="DK56" s="832"/>
      <c r="DL56" s="832"/>
      <c r="DM56" s="832"/>
      <c r="DN56" s="832"/>
      <c r="DO56" s="832"/>
    </row>
    <row r="57" spans="2:127" ht="4.5" customHeight="1">
      <c r="B57" s="3061"/>
      <c r="C57" s="3060"/>
      <c r="D57" s="3060"/>
      <c r="E57" s="3060"/>
      <c r="F57" s="3060"/>
      <c r="G57" s="3064"/>
      <c r="H57" s="3064"/>
      <c r="I57" s="3064"/>
      <c r="J57" s="3064"/>
      <c r="K57" s="3064"/>
      <c r="L57" s="3064"/>
      <c r="M57" s="3064"/>
      <c r="N57" s="3064"/>
      <c r="O57" s="3069"/>
      <c r="P57" s="3069"/>
      <c r="Q57" s="3069"/>
      <c r="R57" s="3069"/>
      <c r="S57" s="3069"/>
      <c r="T57" s="3069"/>
      <c r="U57" s="3069"/>
      <c r="V57" s="3069"/>
      <c r="W57" s="3069"/>
      <c r="X57" s="3069"/>
      <c r="Y57" s="3069"/>
      <c r="Z57" s="3069"/>
      <c r="AA57" s="3069"/>
      <c r="AB57" s="3069"/>
      <c r="AC57" s="3069"/>
      <c r="AD57" s="3069"/>
      <c r="AE57" s="3069"/>
      <c r="AF57" s="3069"/>
      <c r="AG57" s="3069"/>
      <c r="AH57" s="3069"/>
      <c r="AI57" s="3069"/>
      <c r="AJ57" s="3069"/>
      <c r="AK57" s="3069"/>
      <c r="AL57" s="3069"/>
      <c r="AM57" s="3069"/>
      <c r="AN57" s="3069"/>
      <c r="AO57" s="3069"/>
      <c r="AP57" s="3069"/>
      <c r="AQ57" s="3069"/>
      <c r="AR57" s="3069"/>
      <c r="AS57" s="3069"/>
      <c r="AT57" s="3069"/>
      <c r="AU57" s="3069"/>
      <c r="AV57" s="3069"/>
      <c r="AW57" s="3069"/>
      <c r="AX57" s="3069"/>
      <c r="AY57" s="3069"/>
      <c r="AZ57" s="3069"/>
      <c r="BA57" s="3069"/>
      <c r="BB57" s="3069"/>
      <c r="BC57" s="3069"/>
      <c r="BD57" s="3069"/>
      <c r="BE57" s="3069"/>
      <c r="BF57" s="3069"/>
      <c r="BG57" s="3069"/>
      <c r="BH57" s="3069"/>
      <c r="BI57" s="3069"/>
      <c r="BJ57" s="3069"/>
      <c r="BK57" s="3069"/>
      <c r="BL57" s="3069"/>
      <c r="BM57" s="3070"/>
      <c r="BT57" s="845"/>
      <c r="BU57" s="845"/>
      <c r="BV57" s="845"/>
      <c r="BW57" s="845"/>
      <c r="BX57" s="845"/>
      <c r="BY57" s="845"/>
      <c r="BZ57" s="832"/>
      <c r="CA57" s="832"/>
      <c r="CB57" s="832"/>
      <c r="CC57" s="832"/>
      <c r="CD57" s="832"/>
      <c r="CE57" s="832"/>
      <c r="CF57" s="832"/>
      <c r="CG57" s="832"/>
      <c r="CH57" s="832"/>
      <c r="CI57" s="832"/>
      <c r="CJ57" s="832"/>
      <c r="CK57" s="832"/>
      <c r="CL57" s="832"/>
      <c r="CM57" s="832"/>
      <c r="CN57" s="832"/>
      <c r="CO57" s="832"/>
      <c r="CP57" s="832"/>
      <c r="CQ57" s="832"/>
      <c r="CR57" s="832"/>
      <c r="CS57" s="832"/>
      <c r="CT57" s="832"/>
      <c r="CU57" s="832"/>
      <c r="CV57" s="832"/>
      <c r="CW57" s="832"/>
      <c r="CX57" s="832"/>
      <c r="CY57" s="832"/>
      <c r="CZ57" s="832"/>
      <c r="DA57" s="832"/>
      <c r="DB57" s="832"/>
      <c r="DC57" s="832"/>
      <c r="DD57" s="832"/>
      <c r="DE57" s="832"/>
      <c r="DF57" s="832"/>
      <c r="DG57" s="832"/>
      <c r="DH57" s="832"/>
      <c r="DI57" s="832"/>
      <c r="DJ57" s="832"/>
      <c r="DK57" s="832"/>
      <c r="DL57" s="832"/>
      <c r="DM57" s="832"/>
      <c r="DN57" s="832"/>
      <c r="DO57" s="832"/>
      <c r="DP57" s="832"/>
      <c r="DQ57" s="832"/>
      <c r="DR57" s="832"/>
      <c r="DS57" s="832"/>
      <c r="DT57" s="832"/>
      <c r="DU57" s="832"/>
      <c r="DV57" s="832"/>
      <c r="DW57" s="832"/>
    </row>
    <row r="58" spans="2:127" ht="15" customHeight="1">
      <c r="B58" s="3061"/>
      <c r="C58" s="3060"/>
      <c r="D58" s="3060"/>
      <c r="E58" s="3060"/>
      <c r="F58" s="3060"/>
      <c r="G58" s="3071" t="s">
        <v>2564</v>
      </c>
      <c r="H58" s="3071"/>
      <c r="I58" s="3071"/>
      <c r="J58" s="3071"/>
      <c r="K58" s="3071"/>
      <c r="L58" s="3071"/>
      <c r="M58" s="3071"/>
      <c r="N58" s="3071"/>
      <c r="O58" s="3072" t="s">
        <v>3759</v>
      </c>
      <c r="P58" s="3072"/>
      <c r="Q58" s="3073"/>
      <c r="R58" s="3073"/>
      <c r="S58" s="3073"/>
      <c r="T58" s="3074" t="s">
        <v>3760</v>
      </c>
      <c r="U58" s="3074"/>
      <c r="V58" s="3075"/>
      <c r="W58" s="3075"/>
      <c r="X58" s="3075"/>
      <c r="Y58" s="3075"/>
      <c r="Z58" s="3067"/>
      <c r="AA58" s="3067"/>
      <c r="AB58" s="3067"/>
      <c r="AC58" s="3067"/>
      <c r="AD58" s="3067"/>
      <c r="AE58" s="3067"/>
      <c r="AF58" s="3067"/>
      <c r="AG58" s="3067"/>
      <c r="AH58" s="3067"/>
      <c r="AI58" s="3067"/>
      <c r="AJ58" s="3067"/>
      <c r="AK58" s="3067"/>
      <c r="AL58" s="3067"/>
      <c r="AM58" s="3067"/>
      <c r="AN58" s="3067"/>
      <c r="AO58" s="3067"/>
      <c r="AP58" s="3067"/>
      <c r="AQ58" s="3067"/>
      <c r="AR58" s="3067"/>
      <c r="AS58" s="3067"/>
      <c r="AT58" s="3067"/>
      <c r="AU58" s="3067"/>
      <c r="AV58" s="3067"/>
      <c r="AW58" s="3067"/>
      <c r="AX58" s="3067"/>
      <c r="AY58" s="3067"/>
      <c r="AZ58" s="3067"/>
      <c r="BA58" s="3067"/>
      <c r="BB58" s="3067"/>
      <c r="BC58" s="3067"/>
      <c r="BD58" s="3067"/>
      <c r="BE58" s="3067"/>
      <c r="BF58" s="3067"/>
      <c r="BG58" s="3067"/>
      <c r="BH58" s="3067"/>
      <c r="BI58" s="3067"/>
      <c r="BJ58" s="3067"/>
      <c r="BK58" s="3067"/>
      <c r="BL58" s="3067"/>
      <c r="BM58" s="3068"/>
      <c r="BT58" s="857"/>
      <c r="BU58" s="858"/>
      <c r="BV58" s="858"/>
      <c r="BW58" s="859"/>
      <c r="BX58" s="859"/>
      <c r="BY58" s="859"/>
      <c r="BZ58" s="858"/>
      <c r="CA58" s="858"/>
      <c r="CB58" s="860"/>
      <c r="CC58" s="860"/>
      <c r="CD58" s="860"/>
      <c r="CE58" s="860"/>
      <c r="CF58" s="858"/>
      <c r="CG58" s="858"/>
      <c r="CH58" s="858"/>
      <c r="CI58" s="858"/>
      <c r="CJ58" s="858"/>
    </row>
    <row r="59" spans="2:127" ht="15" customHeight="1">
      <c r="B59" s="3062"/>
      <c r="C59" s="3063"/>
      <c r="D59" s="3063"/>
      <c r="E59" s="3063"/>
      <c r="F59" s="3063"/>
      <c r="G59" s="3063"/>
      <c r="H59" s="3063"/>
      <c r="I59" s="3063"/>
      <c r="J59" s="3063"/>
      <c r="K59" s="3063"/>
      <c r="L59" s="3063"/>
      <c r="M59" s="3063"/>
      <c r="N59" s="3063"/>
      <c r="O59" s="3072"/>
      <c r="P59" s="3072"/>
      <c r="Q59" s="3073"/>
      <c r="R59" s="3073"/>
      <c r="S59" s="3073"/>
      <c r="T59" s="3074"/>
      <c r="U59" s="3074"/>
      <c r="V59" s="3075"/>
      <c r="W59" s="3075"/>
      <c r="X59" s="3075"/>
      <c r="Y59" s="3075"/>
      <c r="Z59" s="3067"/>
      <c r="AA59" s="3067"/>
      <c r="AB59" s="3067"/>
      <c r="AC59" s="3067"/>
      <c r="AD59" s="3067"/>
      <c r="AE59" s="3067"/>
      <c r="AF59" s="3067"/>
      <c r="AG59" s="3067"/>
      <c r="AH59" s="3067"/>
      <c r="AI59" s="3067"/>
      <c r="AJ59" s="3067"/>
      <c r="AK59" s="3067"/>
      <c r="AL59" s="3067"/>
      <c r="AM59" s="3067"/>
      <c r="AN59" s="3067"/>
      <c r="AO59" s="3067"/>
      <c r="AP59" s="3067"/>
      <c r="AQ59" s="3067"/>
      <c r="AR59" s="3067"/>
      <c r="AS59" s="3067"/>
      <c r="AT59" s="3067"/>
      <c r="AU59" s="3067"/>
      <c r="AV59" s="3067"/>
      <c r="AW59" s="3067"/>
      <c r="AX59" s="3067"/>
      <c r="AY59" s="3067"/>
      <c r="AZ59" s="3067"/>
      <c r="BA59" s="3067"/>
      <c r="BB59" s="3067"/>
      <c r="BC59" s="3067"/>
      <c r="BD59" s="3067"/>
      <c r="BE59" s="3067"/>
      <c r="BF59" s="3067"/>
      <c r="BG59" s="3067"/>
      <c r="BH59" s="3067"/>
      <c r="BI59" s="3067"/>
      <c r="BJ59" s="3067"/>
      <c r="BK59" s="3067"/>
      <c r="BL59" s="3067"/>
      <c r="BM59" s="3068"/>
      <c r="BT59" s="857"/>
      <c r="BU59" s="858"/>
      <c r="BV59" s="858"/>
      <c r="BW59" s="859"/>
      <c r="BX59" s="859"/>
      <c r="BY59" s="859"/>
      <c r="BZ59" s="858"/>
      <c r="CA59" s="858"/>
      <c r="CB59" s="860"/>
      <c r="CC59" s="860"/>
      <c r="CD59" s="860"/>
      <c r="CE59" s="860"/>
      <c r="CF59" s="858"/>
      <c r="CG59" s="858"/>
      <c r="CH59" s="858"/>
      <c r="CI59" s="858"/>
      <c r="CJ59" s="858"/>
    </row>
    <row r="60" spans="2:127" ht="7.5" customHeight="1">
      <c r="B60" s="3091" t="s">
        <v>3761</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3762</v>
      </c>
      <c r="AP60" s="3105"/>
      <c r="AQ60" s="3105"/>
      <c r="AR60" s="3105"/>
      <c r="AS60" s="3105"/>
      <c r="AT60" s="3105"/>
      <c r="AU60" s="3105"/>
      <c r="AV60" s="3105"/>
      <c r="AW60" s="3105"/>
      <c r="AX60" s="3106"/>
      <c r="AY60" s="3113" t="s">
        <v>2566</v>
      </c>
      <c r="AZ60" s="3114"/>
      <c r="BA60" s="3114"/>
      <c r="BB60" s="851"/>
      <c r="BC60" s="851"/>
      <c r="BD60" s="851"/>
      <c r="BE60" s="851"/>
      <c r="BF60" s="851"/>
      <c r="BG60" s="851"/>
      <c r="BH60" s="851"/>
      <c r="BI60" s="851"/>
      <c r="BJ60" s="851"/>
      <c r="BK60" s="851"/>
      <c r="BL60" s="851"/>
      <c r="BM60" s="861"/>
      <c r="BY60" s="859"/>
      <c r="BZ60" s="858"/>
      <c r="CA60" s="858"/>
      <c r="CB60" s="860"/>
      <c r="CC60" s="860"/>
      <c r="CD60" s="860"/>
      <c r="CE60" s="860"/>
      <c r="CF60" s="858"/>
      <c r="CG60" s="858"/>
      <c r="CH60" s="858"/>
      <c r="CI60" s="858"/>
      <c r="CJ60" s="858"/>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115" t="s">
        <v>140</v>
      </c>
      <c r="AZ61" s="3115"/>
      <c r="BA61" s="3116"/>
      <c r="BB61" s="3087"/>
      <c r="BC61" s="3088"/>
      <c r="BD61" s="3086" t="s">
        <v>477</v>
      </c>
      <c r="BE61" s="3086"/>
      <c r="BF61" s="3087"/>
      <c r="BG61" s="3088"/>
      <c r="BH61" s="3086" t="s">
        <v>5</v>
      </c>
      <c r="BI61" s="3086"/>
      <c r="BJ61" s="3087"/>
      <c r="BK61" s="3088"/>
      <c r="BL61" s="3086" t="s">
        <v>478</v>
      </c>
      <c r="BM61" s="3121"/>
      <c r="CU61" s="862"/>
      <c r="CV61" s="862"/>
      <c r="CW61" s="858"/>
      <c r="CX61" s="858"/>
      <c r="CY61" s="858"/>
      <c r="CZ61" s="862"/>
      <c r="DA61" s="862"/>
      <c r="DB61" s="862"/>
      <c r="DC61" s="862"/>
      <c r="DD61" s="858"/>
      <c r="DE61" s="858"/>
      <c r="DF61" s="858"/>
      <c r="DG61" s="862"/>
      <c r="DH61" s="862"/>
      <c r="DI61" s="862"/>
      <c r="DJ61" s="862"/>
      <c r="DK61" s="858"/>
      <c r="DL61" s="857"/>
      <c r="DM61" s="857"/>
      <c r="DP61" s="863"/>
      <c r="DQ61" s="863"/>
      <c r="DR61" s="863"/>
    </row>
    <row r="62" spans="2:127" ht="10.5" customHeight="1">
      <c r="B62" s="3094"/>
      <c r="C62" s="3095"/>
      <c r="D62" s="3095"/>
      <c r="E62" s="3095"/>
      <c r="F62" s="3095"/>
      <c r="G62" s="3095"/>
      <c r="H62" s="3095"/>
      <c r="I62" s="3095"/>
      <c r="J62" s="3095"/>
      <c r="K62" s="3095"/>
      <c r="L62" s="3095"/>
      <c r="M62" s="3095"/>
      <c r="N62" s="3096"/>
      <c r="O62" s="3117" t="s">
        <v>139</v>
      </c>
      <c r="P62" s="3117"/>
      <c r="Q62" s="3118" t="s">
        <v>3763</v>
      </c>
      <c r="R62" s="3118"/>
      <c r="S62" s="3118"/>
      <c r="T62" s="3118"/>
      <c r="U62" s="3118"/>
      <c r="V62" s="3118"/>
      <c r="W62" s="3118"/>
      <c r="X62" s="3118"/>
      <c r="Y62" s="3118"/>
      <c r="Z62" s="3118"/>
      <c r="AA62" s="3118"/>
      <c r="AB62" s="3118"/>
      <c r="AC62" s="3118"/>
      <c r="AD62" s="3118"/>
      <c r="AE62" s="3118"/>
      <c r="AF62" s="3118"/>
      <c r="AG62" s="3118"/>
      <c r="AH62" s="3118"/>
      <c r="AI62" s="3118"/>
      <c r="AJ62" s="3118"/>
      <c r="AK62" s="3118"/>
      <c r="AL62" s="3118"/>
      <c r="AM62" s="3118"/>
      <c r="AN62" s="3118"/>
      <c r="AO62" s="3107"/>
      <c r="AP62" s="3108"/>
      <c r="AQ62" s="3108"/>
      <c r="AR62" s="3108"/>
      <c r="AS62" s="3108"/>
      <c r="AT62" s="3108"/>
      <c r="AU62" s="3108"/>
      <c r="AV62" s="3108"/>
      <c r="AW62" s="3108"/>
      <c r="AX62" s="3109"/>
      <c r="AY62" s="3115"/>
      <c r="AZ62" s="3115"/>
      <c r="BA62" s="3116"/>
      <c r="BB62" s="3089"/>
      <c r="BC62" s="3090"/>
      <c r="BD62" s="3086"/>
      <c r="BE62" s="3086"/>
      <c r="BF62" s="3089"/>
      <c r="BG62" s="3090"/>
      <c r="BH62" s="3086"/>
      <c r="BI62" s="3086"/>
      <c r="BJ62" s="3089"/>
      <c r="BK62" s="3090"/>
      <c r="BL62" s="3086"/>
      <c r="BM62" s="3121"/>
      <c r="CU62" s="862"/>
      <c r="CV62" s="862"/>
      <c r="CW62" s="858"/>
      <c r="CX62" s="858"/>
      <c r="CY62" s="858"/>
      <c r="CZ62" s="862"/>
      <c r="DA62" s="862"/>
      <c r="DB62" s="862"/>
      <c r="DC62" s="862"/>
      <c r="DD62" s="858"/>
      <c r="DE62" s="858"/>
      <c r="DF62" s="858"/>
      <c r="DG62" s="862"/>
      <c r="DH62" s="862"/>
      <c r="DI62" s="862"/>
      <c r="DJ62" s="862"/>
      <c r="DK62" s="858"/>
      <c r="DL62" s="857"/>
      <c r="DM62" s="857"/>
      <c r="DP62" s="863"/>
      <c r="DQ62" s="863"/>
      <c r="DR62" s="863"/>
    </row>
    <row r="63" spans="2:127" ht="7.5" customHeight="1">
      <c r="B63" s="3094"/>
      <c r="C63" s="3095"/>
      <c r="D63" s="3095"/>
      <c r="E63" s="3095"/>
      <c r="F63" s="3095"/>
      <c r="G63" s="3095"/>
      <c r="H63" s="3095"/>
      <c r="I63" s="3095"/>
      <c r="J63" s="3095"/>
      <c r="K63" s="3095"/>
      <c r="L63" s="3095"/>
      <c r="M63" s="3095"/>
      <c r="N63" s="3096"/>
      <c r="O63" s="3117"/>
      <c r="P63" s="3117"/>
      <c r="Q63" s="3118"/>
      <c r="R63" s="3118"/>
      <c r="S63" s="3118"/>
      <c r="T63" s="3118"/>
      <c r="U63" s="3118"/>
      <c r="V63" s="3118"/>
      <c r="W63" s="3118"/>
      <c r="X63" s="3118"/>
      <c r="Y63" s="3118"/>
      <c r="Z63" s="3118"/>
      <c r="AA63" s="3118"/>
      <c r="AB63" s="3118"/>
      <c r="AC63" s="3118"/>
      <c r="AD63" s="3118"/>
      <c r="AE63" s="3118"/>
      <c r="AF63" s="3118"/>
      <c r="AG63" s="3118"/>
      <c r="AH63" s="3118"/>
      <c r="AI63" s="3118"/>
      <c r="AJ63" s="3118"/>
      <c r="AK63" s="3118"/>
      <c r="AL63" s="3118"/>
      <c r="AM63" s="3118"/>
      <c r="AN63" s="3118"/>
      <c r="AO63" s="3110"/>
      <c r="AP63" s="3111"/>
      <c r="AQ63" s="3111"/>
      <c r="AR63" s="3111"/>
      <c r="AS63" s="3111"/>
      <c r="AT63" s="3111"/>
      <c r="AU63" s="3111"/>
      <c r="AV63" s="3111"/>
      <c r="AW63" s="3111"/>
      <c r="AX63" s="3112"/>
      <c r="AY63" s="864"/>
      <c r="AZ63" s="864"/>
      <c r="BA63" s="864"/>
      <c r="BB63" s="864"/>
      <c r="BC63" s="864"/>
      <c r="BD63" s="864"/>
      <c r="BE63" s="864"/>
      <c r="BF63" s="864"/>
      <c r="BG63" s="864"/>
      <c r="BH63" s="864"/>
      <c r="BI63" s="864"/>
      <c r="BJ63" s="864"/>
      <c r="BK63" s="864"/>
      <c r="BL63" s="864"/>
      <c r="BM63" s="865"/>
      <c r="CD63" s="811"/>
      <c r="CE63" s="811"/>
      <c r="CF63" s="811"/>
      <c r="CG63" s="811"/>
      <c r="CH63" s="811"/>
      <c r="CI63" s="811"/>
      <c r="CJ63" s="866"/>
    </row>
    <row r="64" spans="2:127" ht="7.5" customHeight="1">
      <c r="B64" s="3094"/>
      <c r="C64" s="3095"/>
      <c r="D64" s="3095"/>
      <c r="E64" s="3095"/>
      <c r="F64" s="3095"/>
      <c r="G64" s="3095"/>
      <c r="H64" s="3095"/>
      <c r="I64" s="3095"/>
      <c r="J64" s="3095"/>
      <c r="K64" s="3095"/>
      <c r="L64" s="3095"/>
      <c r="M64" s="3095"/>
      <c r="N64" s="3096"/>
      <c r="O64" s="867"/>
      <c r="P64" s="868"/>
      <c r="Q64" s="3056" t="s">
        <v>139</v>
      </c>
      <c r="R64" s="3056"/>
      <c r="S64" s="3119" t="s">
        <v>3764</v>
      </c>
      <c r="T64" s="3119"/>
      <c r="U64" s="3119"/>
      <c r="V64" s="3119"/>
      <c r="W64" s="3119"/>
      <c r="X64" s="3119"/>
      <c r="Y64" s="3119"/>
      <c r="Z64" s="3119"/>
      <c r="AA64" s="3119"/>
      <c r="AB64" s="3119"/>
      <c r="AC64" s="3119"/>
      <c r="AD64" s="3119"/>
      <c r="AE64" s="3119"/>
      <c r="AF64" s="3119"/>
      <c r="AG64" s="3119"/>
      <c r="AH64" s="3119"/>
      <c r="AI64" s="3119"/>
      <c r="AJ64" s="3119"/>
      <c r="AK64" s="3119"/>
      <c r="AL64" s="3119"/>
      <c r="AM64" s="3119"/>
      <c r="AN64" s="3119"/>
      <c r="AO64" s="3119"/>
      <c r="AP64" s="3119"/>
      <c r="AQ64" s="3119"/>
      <c r="AR64" s="3119"/>
      <c r="AS64" s="3119"/>
      <c r="AT64" s="3119"/>
      <c r="AU64" s="3119"/>
      <c r="AV64" s="3119"/>
      <c r="AW64" s="3119"/>
      <c r="AX64" s="3119"/>
      <c r="AY64" s="3119"/>
      <c r="AZ64" s="3119"/>
      <c r="BA64" s="3119"/>
      <c r="BB64" s="3119"/>
      <c r="BC64" s="3119"/>
      <c r="BD64" s="3119"/>
      <c r="BE64" s="3119"/>
      <c r="BF64" s="3119"/>
      <c r="BG64" s="3119"/>
      <c r="BH64" s="3119"/>
      <c r="BI64" s="3119"/>
      <c r="BJ64" s="3119"/>
      <c r="BK64" s="3119"/>
      <c r="BL64" s="3119"/>
      <c r="BM64" s="3120"/>
      <c r="BN64" s="869"/>
      <c r="BO64" s="869"/>
      <c r="CF64" s="811"/>
      <c r="CG64" s="811"/>
      <c r="CH64" s="811"/>
      <c r="CI64" s="811"/>
      <c r="CJ64" s="811"/>
    </row>
    <row r="65" spans="2:88" ht="7.5" customHeight="1">
      <c r="B65" s="3094"/>
      <c r="C65" s="3095"/>
      <c r="D65" s="3095"/>
      <c r="E65" s="3095"/>
      <c r="F65" s="3095"/>
      <c r="G65" s="3095"/>
      <c r="H65" s="3095"/>
      <c r="I65" s="3095"/>
      <c r="J65" s="3095"/>
      <c r="K65" s="3095"/>
      <c r="L65" s="3095"/>
      <c r="M65" s="3095"/>
      <c r="N65" s="3096"/>
      <c r="O65" s="870"/>
      <c r="P65" s="868"/>
      <c r="Q65" s="3056"/>
      <c r="R65" s="3056"/>
      <c r="S65" s="3119"/>
      <c r="T65" s="3119"/>
      <c r="U65" s="3119"/>
      <c r="V65" s="3119"/>
      <c r="W65" s="3119"/>
      <c r="X65" s="3119"/>
      <c r="Y65" s="3119"/>
      <c r="Z65" s="3119"/>
      <c r="AA65" s="3119"/>
      <c r="AB65" s="3119"/>
      <c r="AC65" s="3119"/>
      <c r="AD65" s="3119"/>
      <c r="AE65" s="3119"/>
      <c r="AF65" s="3119"/>
      <c r="AG65" s="3119"/>
      <c r="AH65" s="3119"/>
      <c r="AI65" s="3119"/>
      <c r="AJ65" s="3119"/>
      <c r="AK65" s="3119"/>
      <c r="AL65" s="3119"/>
      <c r="AM65" s="3119"/>
      <c r="AN65" s="3119"/>
      <c r="AO65" s="3119"/>
      <c r="AP65" s="3119"/>
      <c r="AQ65" s="3119"/>
      <c r="AR65" s="3119"/>
      <c r="AS65" s="3119"/>
      <c r="AT65" s="3119"/>
      <c r="AU65" s="3119"/>
      <c r="AV65" s="3119"/>
      <c r="AW65" s="3119"/>
      <c r="AX65" s="3119"/>
      <c r="AY65" s="3119"/>
      <c r="AZ65" s="3119"/>
      <c r="BA65" s="3119"/>
      <c r="BB65" s="3119"/>
      <c r="BC65" s="3119"/>
      <c r="BD65" s="3119"/>
      <c r="BE65" s="3119"/>
      <c r="BF65" s="3119"/>
      <c r="BG65" s="3119"/>
      <c r="BH65" s="3119"/>
      <c r="BI65" s="3119"/>
      <c r="BJ65" s="3119"/>
      <c r="BK65" s="3119"/>
      <c r="BL65" s="3119"/>
      <c r="BM65" s="3120"/>
      <c r="BN65" s="869"/>
      <c r="BO65" s="869"/>
      <c r="BV65" s="871"/>
      <c r="BW65" s="871"/>
      <c r="BX65" s="871"/>
      <c r="BY65" s="871"/>
      <c r="BZ65" s="871"/>
      <c r="CA65" s="871"/>
      <c r="CB65" s="871"/>
      <c r="CC65" s="871"/>
      <c r="CD65" s="871"/>
      <c r="CE65" s="871"/>
      <c r="CF65" s="871"/>
      <c r="CG65" s="871"/>
      <c r="CH65" s="871"/>
      <c r="CI65" s="871"/>
      <c r="CJ65" s="871"/>
    </row>
    <row r="66" spans="2:88" ht="7.5" customHeight="1">
      <c r="B66" s="3094"/>
      <c r="C66" s="3095"/>
      <c r="D66" s="3095"/>
      <c r="E66" s="3095"/>
      <c r="F66" s="3095"/>
      <c r="G66" s="3095"/>
      <c r="H66" s="3095"/>
      <c r="I66" s="3095"/>
      <c r="J66" s="3095"/>
      <c r="K66" s="3095"/>
      <c r="L66" s="3095"/>
      <c r="M66" s="3095"/>
      <c r="N66" s="3096"/>
      <c r="O66" s="870"/>
      <c r="P66" s="868"/>
      <c r="Q66" s="3056" t="s">
        <v>139</v>
      </c>
      <c r="R66" s="3056"/>
      <c r="S66" s="3119" t="s">
        <v>3765</v>
      </c>
      <c r="T66" s="3119"/>
      <c r="U66" s="3119"/>
      <c r="V66" s="3119"/>
      <c r="W66" s="3119"/>
      <c r="X66" s="3119"/>
      <c r="Y66" s="3119"/>
      <c r="Z66" s="3119"/>
      <c r="AA66" s="3119"/>
      <c r="AB66" s="3119"/>
      <c r="AC66" s="3119"/>
      <c r="AD66" s="3119"/>
      <c r="AE66" s="3119"/>
      <c r="AF66" s="3119"/>
      <c r="AG66" s="3119"/>
      <c r="AH66" s="3119"/>
      <c r="AI66" s="3119"/>
      <c r="AJ66" s="3119"/>
      <c r="AK66" s="3119"/>
      <c r="AL66" s="3119"/>
      <c r="AM66" s="3119"/>
      <c r="AN66" s="3119"/>
      <c r="AO66" s="3119"/>
      <c r="AP66" s="3119"/>
      <c r="AQ66" s="3119"/>
      <c r="AR66" s="3119"/>
      <c r="AS66" s="3119"/>
      <c r="AT66" s="3119"/>
      <c r="AU66" s="3119"/>
      <c r="AV66" s="3119"/>
      <c r="AW66" s="3119"/>
      <c r="AX66" s="3119"/>
      <c r="AY66" s="3119"/>
      <c r="AZ66" s="3119"/>
      <c r="BA66" s="3119"/>
      <c r="BB66" s="3119"/>
      <c r="BC66" s="3119"/>
      <c r="BD66" s="3119"/>
      <c r="BE66" s="3119"/>
      <c r="BF66" s="3119"/>
      <c r="BG66" s="3119"/>
      <c r="BH66" s="3119"/>
      <c r="BI66" s="3119"/>
      <c r="BJ66" s="3119"/>
      <c r="BK66" s="3119"/>
      <c r="BL66" s="3119"/>
      <c r="BM66" s="3120"/>
      <c r="BN66" s="869"/>
      <c r="BO66" s="869"/>
      <c r="BV66" s="871"/>
      <c r="BW66" s="871"/>
      <c r="BX66" s="871"/>
      <c r="BY66" s="871"/>
      <c r="BZ66" s="871"/>
      <c r="CA66" s="871"/>
      <c r="CB66" s="871"/>
      <c r="CC66" s="871"/>
      <c r="CD66" s="871"/>
      <c r="CE66" s="871"/>
      <c r="CF66" s="871"/>
      <c r="CG66" s="871"/>
      <c r="CH66" s="871"/>
      <c r="CI66" s="871"/>
      <c r="CJ66" s="871"/>
    </row>
    <row r="67" spans="2:88" ht="7.5" customHeight="1">
      <c r="B67" s="3097"/>
      <c r="C67" s="3098"/>
      <c r="D67" s="3098"/>
      <c r="E67" s="3098"/>
      <c r="F67" s="3098"/>
      <c r="G67" s="3098"/>
      <c r="H67" s="3098"/>
      <c r="I67" s="3098"/>
      <c r="J67" s="3098"/>
      <c r="K67" s="3098"/>
      <c r="L67" s="3098"/>
      <c r="M67" s="3098"/>
      <c r="N67" s="3099"/>
      <c r="O67" s="872"/>
      <c r="P67" s="873"/>
      <c r="Q67" s="3140"/>
      <c r="R67" s="3140"/>
      <c r="S67" s="3141"/>
      <c r="T67" s="3141"/>
      <c r="U67" s="3141"/>
      <c r="V67" s="3141"/>
      <c r="W67" s="3141"/>
      <c r="X67" s="3141"/>
      <c r="Y67" s="3141"/>
      <c r="Z67" s="3141"/>
      <c r="AA67" s="3141"/>
      <c r="AB67" s="3141"/>
      <c r="AC67" s="3141"/>
      <c r="AD67" s="3141"/>
      <c r="AE67" s="3141"/>
      <c r="AF67" s="3141"/>
      <c r="AG67" s="3141"/>
      <c r="AH67" s="3141"/>
      <c r="AI67" s="3141"/>
      <c r="AJ67" s="3141"/>
      <c r="AK67" s="3141"/>
      <c r="AL67" s="3141"/>
      <c r="AM67" s="3141"/>
      <c r="AN67" s="3141"/>
      <c r="AO67" s="3141"/>
      <c r="AP67" s="3141"/>
      <c r="AQ67" s="3141"/>
      <c r="AR67" s="3141"/>
      <c r="AS67" s="3141"/>
      <c r="AT67" s="3141"/>
      <c r="AU67" s="3141"/>
      <c r="AV67" s="3141"/>
      <c r="AW67" s="3141"/>
      <c r="AX67" s="3141"/>
      <c r="AY67" s="3141"/>
      <c r="AZ67" s="3141"/>
      <c r="BA67" s="3141"/>
      <c r="BB67" s="3141"/>
      <c r="BC67" s="3141"/>
      <c r="BD67" s="3141"/>
      <c r="BE67" s="3141"/>
      <c r="BF67" s="3141"/>
      <c r="BG67" s="3141"/>
      <c r="BH67" s="3141"/>
      <c r="BI67" s="3141"/>
      <c r="BJ67" s="3141"/>
      <c r="BK67" s="3141"/>
      <c r="BL67" s="3141"/>
      <c r="BM67" s="3142"/>
      <c r="BN67" s="869"/>
      <c r="BO67" s="869"/>
      <c r="CF67" s="811"/>
      <c r="CG67" s="811"/>
      <c r="CH67" s="811"/>
      <c r="CI67" s="811"/>
      <c r="CJ67" s="811"/>
    </row>
    <row r="68" spans="2:88" ht="7.5" customHeight="1">
      <c r="B68" s="3122" t="s">
        <v>3766</v>
      </c>
      <c r="C68" s="3123"/>
      <c r="D68" s="3123"/>
      <c r="E68" s="3123"/>
      <c r="F68" s="3123"/>
      <c r="G68" s="3123"/>
      <c r="H68" s="3123"/>
      <c r="I68" s="3123"/>
      <c r="J68" s="3123"/>
      <c r="K68" s="3123"/>
      <c r="L68" s="3123"/>
      <c r="M68" s="3123"/>
      <c r="N68" s="3124"/>
      <c r="O68" s="874"/>
      <c r="P68" s="3114" t="s">
        <v>2566</v>
      </c>
      <c r="Q68" s="3114"/>
      <c r="R68" s="3114"/>
      <c r="S68" s="874"/>
      <c r="T68" s="874"/>
      <c r="U68" s="874"/>
      <c r="V68" s="874"/>
      <c r="W68" s="874"/>
      <c r="X68" s="874"/>
      <c r="Y68" s="874"/>
      <c r="Z68" s="874"/>
      <c r="AA68" s="874"/>
      <c r="AB68" s="874"/>
      <c r="AC68" s="874"/>
      <c r="AD68" s="875"/>
      <c r="AE68" s="875"/>
      <c r="AF68" s="875"/>
      <c r="AG68" s="875"/>
      <c r="AH68" s="876"/>
      <c r="AI68" s="876"/>
      <c r="AJ68" s="3128" t="s">
        <v>3767</v>
      </c>
      <c r="AK68" s="3129"/>
      <c r="AL68" s="3129"/>
      <c r="AM68" s="3129"/>
      <c r="AN68" s="3129"/>
      <c r="AO68" s="3129"/>
      <c r="AP68" s="3129"/>
      <c r="AQ68" s="3129"/>
      <c r="AR68" s="3130"/>
      <c r="AS68" s="3131"/>
      <c r="AT68" s="877"/>
      <c r="AU68" s="3114" t="s">
        <v>2566</v>
      </c>
      <c r="AV68" s="3114"/>
      <c r="AW68" s="3114"/>
      <c r="AX68" s="874"/>
      <c r="AY68" s="874"/>
      <c r="AZ68" s="874"/>
      <c r="BA68" s="874"/>
      <c r="BB68" s="874"/>
      <c r="BC68" s="874"/>
      <c r="BD68" s="874"/>
      <c r="BE68" s="874"/>
      <c r="BF68" s="874"/>
      <c r="BG68" s="875"/>
      <c r="BH68" s="875"/>
      <c r="BI68" s="875"/>
      <c r="BJ68" s="875"/>
      <c r="BK68" s="874"/>
      <c r="BL68" s="874"/>
      <c r="BM68" s="878"/>
    </row>
    <row r="69" spans="2:88" ht="7.5" customHeight="1">
      <c r="B69" s="3076"/>
      <c r="C69" s="3077"/>
      <c r="D69" s="3077"/>
      <c r="E69" s="3077"/>
      <c r="F69" s="3077"/>
      <c r="G69" s="3077"/>
      <c r="H69" s="3077"/>
      <c r="I69" s="3077"/>
      <c r="J69" s="3077"/>
      <c r="K69" s="3077"/>
      <c r="L69" s="3077"/>
      <c r="M69" s="3077"/>
      <c r="N69" s="3078"/>
      <c r="O69" s="879"/>
      <c r="P69" s="3115" t="s">
        <v>140</v>
      </c>
      <c r="Q69" s="3115"/>
      <c r="R69" s="3116"/>
      <c r="S69" s="3087"/>
      <c r="T69" s="3088"/>
      <c r="U69" s="3086" t="s">
        <v>477</v>
      </c>
      <c r="V69" s="3086"/>
      <c r="W69" s="3087"/>
      <c r="X69" s="3088"/>
      <c r="Y69" s="3086" t="s">
        <v>5</v>
      </c>
      <c r="Z69" s="3086"/>
      <c r="AA69" s="3087"/>
      <c r="AB69" s="3088"/>
      <c r="AC69" s="3086" t="s">
        <v>478</v>
      </c>
      <c r="AD69" s="3086"/>
      <c r="AE69" s="827"/>
      <c r="AF69" s="827"/>
      <c r="AG69" s="827"/>
      <c r="AH69" s="880"/>
      <c r="AI69" s="880"/>
      <c r="AJ69" s="3132"/>
      <c r="AK69" s="3133"/>
      <c r="AL69" s="3133"/>
      <c r="AM69" s="3133"/>
      <c r="AN69" s="3133"/>
      <c r="AO69" s="3133"/>
      <c r="AP69" s="3133"/>
      <c r="AQ69" s="3133"/>
      <c r="AR69" s="3134"/>
      <c r="AS69" s="3135"/>
      <c r="AT69" s="879"/>
      <c r="AU69" s="3115" t="s">
        <v>140</v>
      </c>
      <c r="AV69" s="3115"/>
      <c r="AW69" s="3116"/>
      <c r="AX69" s="3087"/>
      <c r="AY69" s="3088"/>
      <c r="AZ69" s="3086" t="s">
        <v>477</v>
      </c>
      <c r="BA69" s="3086"/>
      <c r="BB69" s="3087"/>
      <c r="BC69" s="3088"/>
      <c r="BD69" s="3086" t="s">
        <v>5</v>
      </c>
      <c r="BE69" s="3086"/>
      <c r="BF69" s="3087"/>
      <c r="BG69" s="3088"/>
      <c r="BH69" s="3086" t="s">
        <v>478</v>
      </c>
      <c r="BI69" s="3086"/>
      <c r="BJ69" s="870"/>
      <c r="BK69" s="870"/>
      <c r="BL69" s="820"/>
      <c r="BM69" s="881"/>
    </row>
    <row r="70" spans="2:88" ht="10.5" customHeight="1">
      <c r="B70" s="3076"/>
      <c r="C70" s="3077"/>
      <c r="D70" s="3077"/>
      <c r="E70" s="3077"/>
      <c r="F70" s="3077"/>
      <c r="G70" s="3077"/>
      <c r="H70" s="3077"/>
      <c r="I70" s="3077"/>
      <c r="J70" s="3077"/>
      <c r="K70" s="3077"/>
      <c r="L70" s="3077"/>
      <c r="M70" s="3077"/>
      <c r="N70" s="3078"/>
      <c r="O70" s="879"/>
      <c r="P70" s="3115"/>
      <c r="Q70" s="3115"/>
      <c r="R70" s="3116"/>
      <c r="S70" s="3089"/>
      <c r="T70" s="3090"/>
      <c r="U70" s="3086"/>
      <c r="V70" s="3086"/>
      <c r="W70" s="3089"/>
      <c r="X70" s="3090"/>
      <c r="Y70" s="3086"/>
      <c r="Z70" s="3086"/>
      <c r="AA70" s="3089"/>
      <c r="AB70" s="3090"/>
      <c r="AC70" s="3086"/>
      <c r="AD70" s="3086"/>
      <c r="AE70" s="827"/>
      <c r="AF70" s="827"/>
      <c r="AG70" s="827"/>
      <c r="AH70" s="880"/>
      <c r="AI70" s="880"/>
      <c r="AJ70" s="3132"/>
      <c r="AK70" s="3133"/>
      <c r="AL70" s="3133"/>
      <c r="AM70" s="3133"/>
      <c r="AN70" s="3133"/>
      <c r="AO70" s="3133"/>
      <c r="AP70" s="3133"/>
      <c r="AQ70" s="3133"/>
      <c r="AR70" s="3134"/>
      <c r="AS70" s="3135"/>
      <c r="AT70" s="879"/>
      <c r="AU70" s="3115"/>
      <c r="AV70" s="3115"/>
      <c r="AW70" s="3116"/>
      <c r="AX70" s="3089"/>
      <c r="AY70" s="3090"/>
      <c r="AZ70" s="3086"/>
      <c r="BA70" s="3086"/>
      <c r="BB70" s="3089"/>
      <c r="BC70" s="3090"/>
      <c r="BD70" s="3086"/>
      <c r="BE70" s="3086"/>
      <c r="BF70" s="3089"/>
      <c r="BG70" s="3090"/>
      <c r="BH70" s="3086"/>
      <c r="BI70" s="3086"/>
      <c r="BJ70" s="870"/>
      <c r="BK70" s="870"/>
      <c r="BL70" s="820"/>
      <c r="BM70" s="881"/>
    </row>
    <row r="71" spans="2:88" ht="4.5" customHeight="1">
      <c r="B71" s="3125"/>
      <c r="C71" s="3126"/>
      <c r="D71" s="3126"/>
      <c r="E71" s="3126"/>
      <c r="F71" s="3126"/>
      <c r="G71" s="3126"/>
      <c r="H71" s="3126"/>
      <c r="I71" s="3126"/>
      <c r="J71" s="3126"/>
      <c r="K71" s="3126"/>
      <c r="L71" s="3126"/>
      <c r="M71" s="3126"/>
      <c r="N71" s="3127"/>
      <c r="O71" s="882"/>
      <c r="P71" s="882"/>
      <c r="Q71" s="882"/>
      <c r="R71" s="882"/>
      <c r="S71" s="882"/>
      <c r="T71" s="882"/>
      <c r="U71" s="882"/>
      <c r="V71" s="882"/>
      <c r="W71" s="882"/>
      <c r="X71" s="882"/>
      <c r="Y71" s="882"/>
      <c r="Z71" s="882"/>
      <c r="AA71" s="882"/>
      <c r="AB71" s="882"/>
      <c r="AC71" s="882"/>
      <c r="AD71" s="883"/>
      <c r="AE71" s="883"/>
      <c r="AF71" s="883"/>
      <c r="AG71" s="883"/>
      <c r="AH71" s="882"/>
      <c r="AI71" s="882"/>
      <c r="AJ71" s="3136"/>
      <c r="AK71" s="3137"/>
      <c r="AL71" s="3137"/>
      <c r="AM71" s="3137"/>
      <c r="AN71" s="3137"/>
      <c r="AO71" s="3137"/>
      <c r="AP71" s="3137"/>
      <c r="AQ71" s="3137"/>
      <c r="AR71" s="3138"/>
      <c r="AS71" s="3139"/>
      <c r="AT71" s="884"/>
      <c r="AU71" s="884"/>
      <c r="AV71" s="882"/>
      <c r="AW71" s="882"/>
      <c r="AX71" s="882"/>
      <c r="AY71" s="882"/>
      <c r="AZ71" s="882"/>
      <c r="BA71" s="882"/>
      <c r="BB71" s="882"/>
      <c r="BC71" s="882"/>
      <c r="BD71" s="882"/>
      <c r="BE71" s="882"/>
      <c r="BF71" s="882"/>
      <c r="BG71" s="883"/>
      <c r="BH71" s="883"/>
      <c r="BI71" s="883"/>
      <c r="BJ71" s="883"/>
      <c r="BK71" s="882"/>
      <c r="BL71" s="882"/>
      <c r="BM71" s="885"/>
    </row>
    <row r="72" spans="2:88" ht="8.25" customHeight="1">
      <c r="B72" s="3076" t="s">
        <v>2567</v>
      </c>
      <c r="C72" s="3077"/>
      <c r="D72" s="3077"/>
      <c r="E72" s="3077"/>
      <c r="F72" s="3077"/>
      <c r="G72" s="3077"/>
      <c r="H72" s="3077"/>
      <c r="I72" s="3077"/>
      <c r="J72" s="3077"/>
      <c r="K72" s="3077"/>
      <c r="L72" s="3077"/>
      <c r="M72" s="3077"/>
      <c r="N72" s="3078"/>
      <c r="O72" s="3082"/>
      <c r="P72" s="3082"/>
      <c r="Q72" s="3082"/>
      <c r="R72" s="3082"/>
      <c r="S72" s="3082"/>
      <c r="T72" s="3082"/>
      <c r="U72" s="3082"/>
      <c r="V72" s="3082"/>
      <c r="W72" s="3082"/>
      <c r="X72" s="3082"/>
      <c r="Y72" s="3082"/>
      <c r="Z72" s="3082"/>
      <c r="AA72" s="3082"/>
      <c r="AB72" s="3082"/>
      <c r="AC72" s="3082"/>
      <c r="AD72" s="3082"/>
      <c r="AE72" s="3082"/>
      <c r="AF72" s="3082"/>
      <c r="AG72" s="3082"/>
      <c r="AH72" s="3082"/>
      <c r="AI72" s="3082"/>
      <c r="AJ72" s="3082"/>
      <c r="AK72" s="3082"/>
      <c r="AL72" s="3082"/>
      <c r="AM72" s="3082"/>
      <c r="AN72" s="3082"/>
      <c r="AO72" s="3082"/>
      <c r="AP72" s="3082"/>
      <c r="AQ72" s="3082"/>
      <c r="AR72" s="3082"/>
      <c r="AS72" s="3082"/>
      <c r="AT72" s="3082"/>
      <c r="AU72" s="3082"/>
      <c r="AV72" s="3082"/>
      <c r="AW72" s="3082"/>
      <c r="AX72" s="3082"/>
      <c r="AY72" s="3082"/>
      <c r="AZ72" s="3082"/>
      <c r="BA72" s="3082"/>
      <c r="BB72" s="3082"/>
      <c r="BC72" s="3082"/>
      <c r="BD72" s="3082"/>
      <c r="BE72" s="3082"/>
      <c r="BF72" s="3082"/>
      <c r="BG72" s="3082"/>
      <c r="BH72" s="3082"/>
      <c r="BI72" s="3082"/>
      <c r="BJ72" s="3082"/>
      <c r="BK72" s="3082"/>
      <c r="BL72" s="3082"/>
      <c r="BM72" s="3083"/>
    </row>
    <row r="73" spans="2:88" ht="8.25" customHeight="1">
      <c r="B73" s="3076"/>
      <c r="C73" s="3077"/>
      <c r="D73" s="3077"/>
      <c r="E73" s="3077"/>
      <c r="F73" s="3077"/>
      <c r="G73" s="3077"/>
      <c r="H73" s="3077"/>
      <c r="I73" s="3077"/>
      <c r="J73" s="3077"/>
      <c r="K73" s="3077"/>
      <c r="L73" s="3077"/>
      <c r="M73" s="3077"/>
      <c r="N73" s="3078"/>
      <c r="O73" s="3082"/>
      <c r="P73" s="3082"/>
      <c r="Q73" s="3082"/>
      <c r="R73" s="3082"/>
      <c r="S73" s="3082"/>
      <c r="T73" s="3082"/>
      <c r="U73" s="3082"/>
      <c r="V73" s="3082"/>
      <c r="W73" s="3082"/>
      <c r="X73" s="3082"/>
      <c r="Y73" s="3082"/>
      <c r="Z73" s="3082"/>
      <c r="AA73" s="3082"/>
      <c r="AB73" s="3082"/>
      <c r="AC73" s="3082"/>
      <c r="AD73" s="3082"/>
      <c r="AE73" s="3082"/>
      <c r="AF73" s="3082"/>
      <c r="AG73" s="3082"/>
      <c r="AH73" s="3082"/>
      <c r="AI73" s="3082"/>
      <c r="AJ73" s="3082"/>
      <c r="AK73" s="3082"/>
      <c r="AL73" s="3082"/>
      <c r="AM73" s="3082"/>
      <c r="AN73" s="3082"/>
      <c r="AO73" s="3082"/>
      <c r="AP73" s="3082"/>
      <c r="AQ73" s="3082"/>
      <c r="AR73" s="3082"/>
      <c r="AS73" s="3082"/>
      <c r="AT73" s="3082"/>
      <c r="AU73" s="3082"/>
      <c r="AV73" s="3082"/>
      <c r="AW73" s="3082"/>
      <c r="AX73" s="3082"/>
      <c r="AY73" s="3082"/>
      <c r="AZ73" s="3082"/>
      <c r="BA73" s="3082"/>
      <c r="BB73" s="3082"/>
      <c r="BC73" s="3082"/>
      <c r="BD73" s="3082"/>
      <c r="BE73" s="3082"/>
      <c r="BF73" s="3082"/>
      <c r="BG73" s="3082"/>
      <c r="BH73" s="3082"/>
      <c r="BI73" s="3082"/>
      <c r="BJ73" s="3082"/>
      <c r="BK73" s="3082"/>
      <c r="BL73" s="3082"/>
      <c r="BM73" s="3083"/>
    </row>
    <row r="74" spans="2:88" ht="8.25" customHeight="1">
      <c r="B74" s="3076"/>
      <c r="C74" s="3077"/>
      <c r="D74" s="3077"/>
      <c r="E74" s="3077"/>
      <c r="F74" s="3077"/>
      <c r="G74" s="3077"/>
      <c r="H74" s="3077"/>
      <c r="I74" s="3077"/>
      <c r="J74" s="3077"/>
      <c r="K74" s="3077"/>
      <c r="L74" s="3077"/>
      <c r="M74" s="3077"/>
      <c r="N74" s="3078"/>
      <c r="O74" s="3082"/>
      <c r="P74" s="3082"/>
      <c r="Q74" s="3082"/>
      <c r="R74" s="3082"/>
      <c r="S74" s="3082"/>
      <c r="T74" s="3082"/>
      <c r="U74" s="3082"/>
      <c r="V74" s="3082"/>
      <c r="W74" s="3082"/>
      <c r="X74" s="3082"/>
      <c r="Y74" s="3082"/>
      <c r="Z74" s="3082"/>
      <c r="AA74" s="3082"/>
      <c r="AB74" s="3082"/>
      <c r="AC74" s="3082"/>
      <c r="AD74" s="3082"/>
      <c r="AE74" s="3082"/>
      <c r="AF74" s="3082"/>
      <c r="AG74" s="3082"/>
      <c r="AH74" s="3082"/>
      <c r="AI74" s="3082"/>
      <c r="AJ74" s="3082"/>
      <c r="AK74" s="3082"/>
      <c r="AL74" s="3082"/>
      <c r="AM74" s="3082"/>
      <c r="AN74" s="3082"/>
      <c r="AO74" s="3082"/>
      <c r="AP74" s="3082"/>
      <c r="AQ74" s="3082"/>
      <c r="AR74" s="3082"/>
      <c r="AS74" s="3082"/>
      <c r="AT74" s="3082"/>
      <c r="AU74" s="3082"/>
      <c r="AV74" s="3082"/>
      <c r="AW74" s="3082"/>
      <c r="AX74" s="3082"/>
      <c r="AY74" s="3082"/>
      <c r="AZ74" s="3082"/>
      <c r="BA74" s="3082"/>
      <c r="BB74" s="3082"/>
      <c r="BC74" s="3082"/>
      <c r="BD74" s="3082"/>
      <c r="BE74" s="3082"/>
      <c r="BF74" s="3082"/>
      <c r="BG74" s="3082"/>
      <c r="BH74" s="3082"/>
      <c r="BI74" s="3082"/>
      <c r="BJ74" s="3082"/>
      <c r="BK74" s="3082"/>
      <c r="BL74" s="3082"/>
      <c r="BM74" s="3083"/>
    </row>
    <row r="75" spans="2:88" ht="8.25" customHeight="1">
      <c r="B75" s="3076"/>
      <c r="C75" s="3077"/>
      <c r="D75" s="3077"/>
      <c r="E75" s="3077"/>
      <c r="F75" s="3077"/>
      <c r="G75" s="3077"/>
      <c r="H75" s="3077"/>
      <c r="I75" s="3077"/>
      <c r="J75" s="3077"/>
      <c r="K75" s="3077"/>
      <c r="L75" s="3077"/>
      <c r="M75" s="3077"/>
      <c r="N75" s="3078"/>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2"/>
      <c r="AK75" s="3082"/>
      <c r="AL75" s="3082"/>
      <c r="AM75" s="3082"/>
      <c r="AN75" s="3082"/>
      <c r="AO75" s="3082"/>
      <c r="AP75" s="3082"/>
      <c r="AQ75" s="3082"/>
      <c r="AR75" s="3082"/>
      <c r="AS75" s="3082"/>
      <c r="AT75" s="3082"/>
      <c r="AU75" s="3082"/>
      <c r="AV75" s="3082"/>
      <c r="AW75" s="3082"/>
      <c r="AX75" s="3082"/>
      <c r="AY75" s="3082"/>
      <c r="AZ75" s="3082"/>
      <c r="BA75" s="3082"/>
      <c r="BB75" s="3082"/>
      <c r="BC75" s="3082"/>
      <c r="BD75" s="3082"/>
      <c r="BE75" s="3082"/>
      <c r="BF75" s="3082"/>
      <c r="BG75" s="3082"/>
      <c r="BH75" s="3082"/>
      <c r="BI75" s="3082"/>
      <c r="BJ75" s="3082"/>
      <c r="BK75" s="3082"/>
      <c r="BL75" s="3082"/>
      <c r="BM75" s="3083"/>
    </row>
    <row r="76" spans="2:88" ht="8.25" customHeight="1">
      <c r="B76" s="3076"/>
      <c r="C76" s="3077"/>
      <c r="D76" s="3077"/>
      <c r="E76" s="3077"/>
      <c r="F76" s="3077"/>
      <c r="G76" s="3077"/>
      <c r="H76" s="3077"/>
      <c r="I76" s="3077"/>
      <c r="J76" s="3077"/>
      <c r="K76" s="3077"/>
      <c r="L76" s="3077"/>
      <c r="M76" s="3077"/>
      <c r="N76" s="3078"/>
      <c r="O76" s="3082"/>
      <c r="P76" s="3082"/>
      <c r="Q76" s="3082"/>
      <c r="R76" s="3082"/>
      <c r="S76" s="3082"/>
      <c r="T76" s="3082"/>
      <c r="U76" s="3082"/>
      <c r="V76" s="3082"/>
      <c r="W76" s="3082"/>
      <c r="X76" s="3082"/>
      <c r="Y76" s="3082"/>
      <c r="Z76" s="3082"/>
      <c r="AA76" s="3082"/>
      <c r="AB76" s="3082"/>
      <c r="AC76" s="3082"/>
      <c r="AD76" s="3082"/>
      <c r="AE76" s="3082"/>
      <c r="AF76" s="3082"/>
      <c r="AG76" s="3082"/>
      <c r="AH76" s="3082"/>
      <c r="AI76" s="3082"/>
      <c r="AJ76" s="3082"/>
      <c r="AK76" s="3082"/>
      <c r="AL76" s="3082"/>
      <c r="AM76" s="3082"/>
      <c r="AN76" s="3082"/>
      <c r="AO76" s="3082"/>
      <c r="AP76" s="3082"/>
      <c r="AQ76" s="3082"/>
      <c r="AR76" s="3082"/>
      <c r="AS76" s="3082"/>
      <c r="AT76" s="3082"/>
      <c r="AU76" s="3082"/>
      <c r="AV76" s="3082"/>
      <c r="AW76" s="3082"/>
      <c r="AX76" s="3082"/>
      <c r="AY76" s="3082"/>
      <c r="AZ76" s="3082"/>
      <c r="BA76" s="3082"/>
      <c r="BB76" s="3082"/>
      <c r="BC76" s="3082"/>
      <c r="BD76" s="3082"/>
      <c r="BE76" s="3082"/>
      <c r="BF76" s="3082"/>
      <c r="BG76" s="3082"/>
      <c r="BH76" s="3082"/>
      <c r="BI76" s="3082"/>
      <c r="BJ76" s="3082"/>
      <c r="BK76" s="3082"/>
      <c r="BL76" s="3082"/>
      <c r="BM76" s="3083"/>
    </row>
    <row r="77" spans="2:88" ht="8.25" customHeight="1">
      <c r="B77" s="3076"/>
      <c r="C77" s="3077"/>
      <c r="D77" s="3077"/>
      <c r="E77" s="3077"/>
      <c r="F77" s="3077"/>
      <c r="G77" s="3077"/>
      <c r="H77" s="3077"/>
      <c r="I77" s="3077"/>
      <c r="J77" s="3077"/>
      <c r="K77" s="3077"/>
      <c r="L77" s="3077"/>
      <c r="M77" s="3077"/>
      <c r="N77" s="3078"/>
      <c r="O77" s="3082"/>
      <c r="P77" s="3082"/>
      <c r="Q77" s="3082"/>
      <c r="R77" s="3082"/>
      <c r="S77" s="3082"/>
      <c r="T77" s="3082"/>
      <c r="U77" s="3082"/>
      <c r="V77" s="3082"/>
      <c r="W77" s="3082"/>
      <c r="X77" s="3082"/>
      <c r="Y77" s="3082"/>
      <c r="Z77" s="3082"/>
      <c r="AA77" s="3082"/>
      <c r="AB77" s="3082"/>
      <c r="AC77" s="3082"/>
      <c r="AD77" s="3082"/>
      <c r="AE77" s="3082"/>
      <c r="AF77" s="3082"/>
      <c r="AG77" s="3082"/>
      <c r="AH77" s="3082"/>
      <c r="AI77" s="3082"/>
      <c r="AJ77" s="3082"/>
      <c r="AK77" s="3082"/>
      <c r="AL77" s="3082"/>
      <c r="AM77" s="3082"/>
      <c r="AN77" s="3082"/>
      <c r="AO77" s="3082"/>
      <c r="AP77" s="3082"/>
      <c r="AQ77" s="3082"/>
      <c r="AR77" s="3082"/>
      <c r="AS77" s="3082"/>
      <c r="AT77" s="3082"/>
      <c r="AU77" s="3082"/>
      <c r="AV77" s="3082"/>
      <c r="AW77" s="3082"/>
      <c r="AX77" s="3082"/>
      <c r="AY77" s="3082"/>
      <c r="AZ77" s="3082"/>
      <c r="BA77" s="3082"/>
      <c r="BB77" s="3082"/>
      <c r="BC77" s="3082"/>
      <c r="BD77" s="3082"/>
      <c r="BE77" s="3082"/>
      <c r="BF77" s="3082"/>
      <c r="BG77" s="3082"/>
      <c r="BH77" s="3082"/>
      <c r="BI77" s="3082"/>
      <c r="BJ77" s="3082"/>
      <c r="BK77" s="3082"/>
      <c r="BL77" s="3082"/>
      <c r="BM77" s="3083"/>
    </row>
    <row r="78" spans="2:88" ht="8.25" customHeight="1" thickBot="1">
      <c r="B78" s="3079"/>
      <c r="C78" s="3080"/>
      <c r="D78" s="3080"/>
      <c r="E78" s="3080"/>
      <c r="F78" s="3080"/>
      <c r="G78" s="3080"/>
      <c r="H78" s="3080"/>
      <c r="I78" s="3080"/>
      <c r="J78" s="3080"/>
      <c r="K78" s="3080"/>
      <c r="L78" s="3080"/>
      <c r="M78" s="3080"/>
      <c r="N78" s="3081"/>
      <c r="O78" s="3084"/>
      <c r="P78" s="3084"/>
      <c r="Q78" s="3084"/>
      <c r="R78" s="3084"/>
      <c r="S78" s="3084"/>
      <c r="T78" s="3084"/>
      <c r="U78" s="3084"/>
      <c r="V78" s="3084"/>
      <c r="W78" s="3084"/>
      <c r="X78" s="3084"/>
      <c r="Y78" s="3084"/>
      <c r="Z78" s="3084"/>
      <c r="AA78" s="3084"/>
      <c r="AB78" s="3084"/>
      <c r="AC78" s="3084"/>
      <c r="AD78" s="3084"/>
      <c r="AE78" s="3084"/>
      <c r="AF78" s="3084"/>
      <c r="AG78" s="3084"/>
      <c r="AH78" s="3084"/>
      <c r="AI78" s="3084"/>
      <c r="AJ78" s="3084"/>
      <c r="AK78" s="3084"/>
      <c r="AL78" s="3084"/>
      <c r="AM78" s="3084"/>
      <c r="AN78" s="3084"/>
      <c r="AO78" s="3084"/>
      <c r="AP78" s="3084"/>
      <c r="AQ78" s="3084"/>
      <c r="AR78" s="3084"/>
      <c r="AS78" s="3084"/>
      <c r="AT78" s="3084"/>
      <c r="AU78" s="3084"/>
      <c r="AV78" s="3084"/>
      <c r="AW78" s="3084"/>
      <c r="AX78" s="3084"/>
      <c r="AY78" s="3084"/>
      <c r="AZ78" s="3084"/>
      <c r="BA78" s="3084"/>
      <c r="BB78" s="3084"/>
      <c r="BC78" s="3084"/>
      <c r="BD78" s="3084"/>
      <c r="BE78" s="3084"/>
      <c r="BF78" s="3084"/>
      <c r="BG78" s="3084"/>
      <c r="BH78" s="3084"/>
      <c r="BI78" s="3084"/>
      <c r="BJ78" s="3084"/>
      <c r="BK78" s="3084"/>
      <c r="BL78" s="3084"/>
      <c r="BM78" s="3085"/>
    </row>
    <row r="79" spans="2:88" ht="7.5" customHeight="1">
      <c r="B79" s="886"/>
      <c r="C79" s="886"/>
      <c r="D79" s="886"/>
      <c r="E79" s="886"/>
      <c r="F79" s="886"/>
      <c r="G79" s="886"/>
      <c r="H79" s="886"/>
      <c r="I79" s="886"/>
      <c r="J79" s="886"/>
      <c r="K79" s="886"/>
      <c r="L79" s="886"/>
      <c r="M79" s="886"/>
      <c r="N79" s="886"/>
      <c r="O79" s="887"/>
      <c r="P79" s="887"/>
      <c r="Q79" s="887"/>
      <c r="R79" s="887"/>
      <c r="S79" s="887"/>
      <c r="T79" s="887"/>
      <c r="U79" s="887"/>
      <c r="V79" s="887"/>
      <c r="W79" s="887"/>
      <c r="X79" s="887"/>
      <c r="Y79" s="887"/>
      <c r="Z79" s="887"/>
      <c r="AA79" s="887"/>
      <c r="AB79" s="887"/>
      <c r="AC79" s="887"/>
      <c r="AD79" s="887"/>
      <c r="AE79" s="887"/>
      <c r="AF79" s="887"/>
      <c r="AG79" s="887"/>
      <c r="AH79" s="887"/>
      <c r="AI79" s="887"/>
      <c r="AJ79" s="887"/>
      <c r="AK79" s="887"/>
      <c r="AL79" s="887"/>
      <c r="AM79" s="887"/>
      <c r="AN79" s="887"/>
      <c r="AO79" s="887"/>
      <c r="AP79" s="887"/>
      <c r="AQ79" s="887"/>
      <c r="AR79" s="887"/>
      <c r="AS79" s="887"/>
      <c r="AT79" s="887"/>
      <c r="AU79" s="887"/>
      <c r="AV79" s="887"/>
      <c r="AW79" s="887"/>
      <c r="AX79" s="887"/>
      <c r="AY79" s="887"/>
      <c r="AZ79" s="887"/>
      <c r="BA79" s="887"/>
      <c r="BB79" s="887"/>
      <c r="BC79" s="887"/>
      <c r="BD79" s="887"/>
      <c r="BE79" s="887"/>
      <c r="BF79" s="887"/>
      <c r="BG79" s="887"/>
      <c r="BH79" s="887"/>
      <c r="BI79" s="887"/>
      <c r="BJ79" s="887"/>
      <c r="BK79" s="887"/>
      <c r="BL79" s="887"/>
      <c r="BM79" s="887"/>
    </row>
    <row r="80" spans="2:88" ht="7.5" customHeight="1">
      <c r="B80" s="3150" t="s">
        <v>2568</v>
      </c>
      <c r="C80" s="3151"/>
      <c r="D80" s="3151"/>
      <c r="E80" s="3151"/>
      <c r="F80" s="3151"/>
      <c r="G80" s="3151"/>
      <c r="H80" s="3151"/>
      <c r="I80" s="3151"/>
      <c r="J80" s="3151"/>
      <c r="K80" s="3151"/>
      <c r="L80" s="3151"/>
      <c r="M80" s="3151"/>
      <c r="N80" s="3151"/>
      <c r="O80" s="3154" t="s">
        <v>2569</v>
      </c>
      <c r="P80" s="3154"/>
      <c r="Q80" s="3154"/>
      <c r="R80" s="3154"/>
      <c r="S80" s="3154"/>
      <c r="T80" s="3154"/>
      <c r="U80" s="3154"/>
      <c r="V80" s="3154"/>
      <c r="W80" s="3154"/>
      <c r="X80" s="3154"/>
      <c r="Y80" s="3154"/>
      <c r="Z80" s="3154" t="s">
        <v>2570</v>
      </c>
      <c r="AA80" s="3154"/>
      <c r="AB80" s="3154"/>
      <c r="AC80" s="3154"/>
      <c r="AD80" s="3154"/>
      <c r="AE80" s="3154"/>
      <c r="AF80" s="3154"/>
      <c r="AG80" s="3154"/>
      <c r="AH80" s="3154"/>
      <c r="AI80" s="3154"/>
      <c r="AJ80" s="3154"/>
      <c r="AK80" s="3154" t="s">
        <v>2571</v>
      </c>
      <c r="AL80" s="3154"/>
      <c r="AM80" s="3154"/>
      <c r="AN80" s="3154"/>
      <c r="AO80" s="3154"/>
      <c r="AP80" s="3154"/>
      <c r="AQ80" s="3154"/>
      <c r="AR80" s="3154"/>
      <c r="AS80" s="3154"/>
      <c r="AT80" s="3154"/>
      <c r="AU80" s="3154"/>
      <c r="AV80" s="3151" t="s">
        <v>2572</v>
      </c>
      <c r="AW80" s="3151"/>
      <c r="AX80" s="3151"/>
      <c r="AY80" s="3151"/>
      <c r="AZ80" s="3151"/>
      <c r="BA80" s="3151"/>
      <c r="BB80" s="3151"/>
      <c r="BC80" s="3151"/>
      <c r="BD80" s="3151"/>
      <c r="BE80" s="3151"/>
      <c r="BF80" s="3151"/>
      <c r="BG80" s="3151"/>
      <c r="BH80" s="3151"/>
      <c r="BI80" s="3151"/>
      <c r="BJ80" s="3151"/>
      <c r="BK80" s="3151"/>
      <c r="BL80" s="3151"/>
      <c r="BM80" s="3155"/>
    </row>
    <row r="81" spans="2:65" ht="7.5" customHeight="1">
      <c r="B81" s="3152"/>
      <c r="C81" s="3153"/>
      <c r="D81" s="3153"/>
      <c r="E81" s="3153"/>
      <c r="F81" s="3153"/>
      <c r="G81" s="3153"/>
      <c r="H81" s="3153"/>
      <c r="I81" s="3153"/>
      <c r="J81" s="3153"/>
      <c r="K81" s="3153"/>
      <c r="L81" s="3153"/>
      <c r="M81" s="3153"/>
      <c r="N81" s="3153"/>
      <c r="O81" s="3154"/>
      <c r="P81" s="3154"/>
      <c r="Q81" s="3154"/>
      <c r="R81" s="3154"/>
      <c r="S81" s="3154"/>
      <c r="T81" s="3154"/>
      <c r="U81" s="3154"/>
      <c r="V81" s="3154"/>
      <c r="W81" s="3154"/>
      <c r="X81" s="3154"/>
      <c r="Y81" s="3154"/>
      <c r="Z81" s="3154"/>
      <c r="AA81" s="3154"/>
      <c r="AB81" s="3154"/>
      <c r="AC81" s="3154"/>
      <c r="AD81" s="3154"/>
      <c r="AE81" s="3154"/>
      <c r="AF81" s="3154"/>
      <c r="AG81" s="3154"/>
      <c r="AH81" s="3154"/>
      <c r="AI81" s="3154"/>
      <c r="AJ81" s="3154"/>
      <c r="AK81" s="3154"/>
      <c r="AL81" s="3154"/>
      <c r="AM81" s="3154"/>
      <c r="AN81" s="3154"/>
      <c r="AO81" s="3154"/>
      <c r="AP81" s="3154"/>
      <c r="AQ81" s="3154"/>
      <c r="AR81" s="3154"/>
      <c r="AS81" s="3154"/>
      <c r="AT81" s="3154"/>
      <c r="AU81" s="3154"/>
      <c r="AV81" s="3153"/>
      <c r="AW81" s="3153"/>
      <c r="AX81" s="3153"/>
      <c r="AY81" s="3153"/>
      <c r="AZ81" s="3153"/>
      <c r="BA81" s="3153"/>
      <c r="BB81" s="3153"/>
      <c r="BC81" s="3153"/>
      <c r="BD81" s="3153"/>
      <c r="BE81" s="3153"/>
      <c r="BF81" s="3153"/>
      <c r="BG81" s="3153"/>
      <c r="BH81" s="3153"/>
      <c r="BI81" s="3153"/>
      <c r="BJ81" s="3153"/>
      <c r="BK81" s="3153"/>
      <c r="BL81" s="3153"/>
      <c r="BM81" s="3156"/>
    </row>
    <row r="82" spans="2:65" ht="7.5" customHeight="1">
      <c r="B82" s="3157"/>
      <c r="C82" s="3158"/>
      <c r="D82" s="3158"/>
      <c r="E82" s="3158"/>
      <c r="F82" s="3158"/>
      <c r="G82" s="3158"/>
      <c r="H82" s="3158"/>
      <c r="I82" s="3158"/>
      <c r="J82" s="3158"/>
      <c r="K82" s="3158"/>
      <c r="L82" s="3158"/>
      <c r="M82" s="3158"/>
      <c r="N82" s="3159"/>
      <c r="O82" s="3144"/>
      <c r="P82" s="3144"/>
      <c r="Q82" s="3144"/>
      <c r="R82" s="3144"/>
      <c r="S82" s="3144"/>
      <c r="T82" s="3144"/>
      <c r="U82" s="3144"/>
      <c r="V82" s="3144"/>
      <c r="W82" s="3144"/>
      <c r="X82" s="3144"/>
      <c r="Y82" s="3144"/>
      <c r="Z82" s="3144"/>
      <c r="AA82" s="3144"/>
      <c r="AB82" s="3144"/>
      <c r="AC82" s="3144"/>
      <c r="AD82" s="3144"/>
      <c r="AE82" s="3144"/>
      <c r="AF82" s="3144"/>
      <c r="AG82" s="3144"/>
      <c r="AH82" s="3144"/>
      <c r="AI82" s="3144"/>
      <c r="AJ82" s="3144"/>
      <c r="AK82" s="3144"/>
      <c r="AL82" s="3144"/>
      <c r="AM82" s="3144"/>
      <c r="AN82" s="3144"/>
      <c r="AO82" s="3144"/>
      <c r="AP82" s="3144"/>
      <c r="AQ82" s="3144"/>
      <c r="AR82" s="3144"/>
      <c r="AS82" s="3144"/>
      <c r="AT82" s="3144"/>
      <c r="AU82" s="3144"/>
      <c r="AV82" s="3143" t="s">
        <v>2542</v>
      </c>
      <c r="AW82" s="3143"/>
      <c r="AX82" s="3143"/>
      <c r="AY82" s="3143"/>
      <c r="AZ82" s="3143"/>
      <c r="BA82" s="3143"/>
      <c r="BB82" s="3143" t="s">
        <v>477</v>
      </c>
      <c r="BC82" s="3143"/>
      <c r="BD82" s="3143"/>
      <c r="BE82" s="3143"/>
      <c r="BF82" s="3143"/>
      <c r="BG82" s="3143" t="s">
        <v>5</v>
      </c>
      <c r="BH82" s="3143"/>
      <c r="BI82" s="3143"/>
      <c r="BJ82" s="3143"/>
      <c r="BK82" s="3143"/>
      <c r="BL82" s="3143" t="s">
        <v>478</v>
      </c>
      <c r="BM82" s="3148"/>
    </row>
    <row r="83" spans="2:65" ht="7.5" customHeight="1">
      <c r="B83" s="3160"/>
      <c r="C83" s="3161"/>
      <c r="D83" s="3161"/>
      <c r="E83" s="3161"/>
      <c r="F83" s="3161"/>
      <c r="G83" s="3161"/>
      <c r="H83" s="3161"/>
      <c r="I83" s="3161"/>
      <c r="J83" s="3161"/>
      <c r="K83" s="3161"/>
      <c r="L83" s="3161"/>
      <c r="M83" s="3161"/>
      <c r="N83" s="3162"/>
      <c r="O83" s="3144"/>
      <c r="P83" s="3144"/>
      <c r="Q83" s="3144"/>
      <c r="R83" s="3144"/>
      <c r="S83" s="3144"/>
      <c r="T83" s="3144"/>
      <c r="U83" s="3144"/>
      <c r="V83" s="3144"/>
      <c r="W83" s="3144"/>
      <c r="X83" s="3144"/>
      <c r="Y83" s="3144"/>
      <c r="Z83" s="3144"/>
      <c r="AA83" s="3144"/>
      <c r="AB83" s="3144"/>
      <c r="AC83" s="3144"/>
      <c r="AD83" s="3144"/>
      <c r="AE83" s="3144"/>
      <c r="AF83" s="3144"/>
      <c r="AG83" s="3144"/>
      <c r="AH83" s="3144"/>
      <c r="AI83" s="3144"/>
      <c r="AJ83" s="3144"/>
      <c r="AK83" s="3144"/>
      <c r="AL83" s="3144"/>
      <c r="AM83" s="3144"/>
      <c r="AN83" s="3144"/>
      <c r="AO83" s="3144"/>
      <c r="AP83" s="3144"/>
      <c r="AQ83" s="3144"/>
      <c r="AR83" s="3144"/>
      <c r="AS83" s="3144"/>
      <c r="AT83" s="3144"/>
      <c r="AU83" s="3144"/>
      <c r="AV83" s="3086"/>
      <c r="AW83" s="3086"/>
      <c r="AX83" s="3086"/>
      <c r="AY83" s="3086"/>
      <c r="AZ83" s="3086"/>
      <c r="BA83" s="3086"/>
      <c r="BB83" s="3086"/>
      <c r="BC83" s="3086"/>
      <c r="BD83" s="3086"/>
      <c r="BE83" s="3086"/>
      <c r="BF83" s="3086"/>
      <c r="BG83" s="3086"/>
      <c r="BH83" s="3086"/>
      <c r="BI83" s="3086"/>
      <c r="BJ83" s="3086"/>
      <c r="BK83" s="3086"/>
      <c r="BL83" s="3086"/>
      <c r="BM83" s="3149"/>
    </row>
    <row r="84" spans="2:65" ht="7.5" customHeight="1">
      <c r="B84" s="3160"/>
      <c r="C84" s="3161"/>
      <c r="D84" s="3161"/>
      <c r="E84" s="3161"/>
      <c r="F84" s="3161"/>
      <c r="G84" s="3161"/>
      <c r="H84" s="3161"/>
      <c r="I84" s="3161"/>
      <c r="J84" s="3161"/>
      <c r="K84" s="3161"/>
      <c r="L84" s="3161"/>
      <c r="M84" s="3161"/>
      <c r="N84" s="3162"/>
      <c r="O84" s="3144"/>
      <c r="P84" s="3144"/>
      <c r="Q84" s="3144"/>
      <c r="R84" s="3144"/>
      <c r="S84" s="3144"/>
      <c r="T84" s="3144"/>
      <c r="U84" s="3144"/>
      <c r="V84" s="3144"/>
      <c r="W84" s="3144"/>
      <c r="X84" s="3144"/>
      <c r="Y84" s="3144"/>
      <c r="Z84" s="3144"/>
      <c r="AA84" s="3144"/>
      <c r="AB84" s="3144"/>
      <c r="AC84" s="3144"/>
      <c r="AD84" s="3144"/>
      <c r="AE84" s="3144"/>
      <c r="AF84" s="3144"/>
      <c r="AG84" s="3144"/>
      <c r="AH84" s="3144"/>
      <c r="AI84" s="3144"/>
      <c r="AJ84" s="3144"/>
      <c r="AK84" s="3144"/>
      <c r="AL84" s="3144"/>
      <c r="AM84" s="3144"/>
      <c r="AN84" s="3144"/>
      <c r="AO84" s="3144"/>
      <c r="AP84" s="3144"/>
      <c r="AQ84" s="3144"/>
      <c r="AR84" s="3144"/>
      <c r="AS84" s="3144"/>
      <c r="AT84" s="3144"/>
      <c r="AU84" s="3144"/>
      <c r="AV84" s="3086"/>
      <c r="AW84" s="3086"/>
      <c r="AX84" s="3086"/>
      <c r="AY84" s="3086"/>
      <c r="AZ84" s="3086"/>
      <c r="BA84" s="3086"/>
      <c r="BB84" s="3086"/>
      <c r="BC84" s="3086"/>
      <c r="BD84" s="3086"/>
      <c r="BE84" s="3086"/>
      <c r="BF84" s="3086"/>
      <c r="BG84" s="3086"/>
      <c r="BH84" s="3086"/>
      <c r="BI84" s="3086"/>
      <c r="BJ84" s="3086"/>
      <c r="BK84" s="3086"/>
      <c r="BL84" s="3086"/>
      <c r="BM84" s="3149"/>
    </row>
    <row r="85" spans="2:65" ht="7.5" customHeight="1">
      <c r="B85" s="3160"/>
      <c r="C85" s="3161"/>
      <c r="D85" s="3161"/>
      <c r="E85" s="3161"/>
      <c r="F85" s="3161"/>
      <c r="G85" s="3161"/>
      <c r="H85" s="3161"/>
      <c r="I85" s="3161"/>
      <c r="J85" s="3161"/>
      <c r="K85" s="3161"/>
      <c r="L85" s="3161"/>
      <c r="M85" s="3161"/>
      <c r="N85" s="3162"/>
      <c r="O85" s="3144"/>
      <c r="P85" s="3144"/>
      <c r="Q85" s="3144"/>
      <c r="R85" s="3144"/>
      <c r="S85" s="3144"/>
      <c r="T85" s="3144"/>
      <c r="U85" s="3144"/>
      <c r="V85" s="3144"/>
      <c r="W85" s="3144"/>
      <c r="X85" s="3144"/>
      <c r="Y85" s="3144"/>
      <c r="Z85" s="3144"/>
      <c r="AA85" s="3144"/>
      <c r="AB85" s="3144"/>
      <c r="AC85" s="3144"/>
      <c r="AD85" s="3144"/>
      <c r="AE85" s="3144"/>
      <c r="AF85" s="3144"/>
      <c r="AG85" s="3144"/>
      <c r="AH85" s="3144"/>
      <c r="AI85" s="3144"/>
      <c r="AJ85" s="3144"/>
      <c r="AK85" s="3144"/>
      <c r="AL85" s="3144"/>
      <c r="AM85" s="3144"/>
      <c r="AN85" s="3144"/>
      <c r="AO85" s="3144"/>
      <c r="AP85" s="3144"/>
      <c r="AQ85" s="3144"/>
      <c r="AR85" s="3144"/>
      <c r="AS85" s="3144"/>
      <c r="AT85" s="3144"/>
      <c r="AU85" s="3144"/>
      <c r="AV85" s="3086" t="s">
        <v>6</v>
      </c>
      <c r="AW85" s="3086"/>
      <c r="AX85" s="3086"/>
      <c r="AY85" s="3146"/>
      <c r="AZ85" s="3146"/>
      <c r="BA85" s="3146"/>
      <c r="BB85" s="3146"/>
      <c r="BC85" s="3146"/>
      <c r="BD85" s="3146"/>
      <c r="BE85" s="3146"/>
      <c r="BF85" s="3146"/>
      <c r="BG85" s="3146"/>
      <c r="BH85" s="3146"/>
      <c r="BI85" s="3146"/>
      <c r="BJ85" s="3146"/>
      <c r="BK85" s="3146"/>
      <c r="BL85" s="3086" t="s">
        <v>7</v>
      </c>
      <c r="BM85" s="3149"/>
    </row>
    <row r="86" spans="2:65" ht="7.5" customHeight="1">
      <c r="B86" s="3160"/>
      <c r="C86" s="3161"/>
      <c r="D86" s="3161"/>
      <c r="E86" s="3161"/>
      <c r="F86" s="3161"/>
      <c r="G86" s="3161"/>
      <c r="H86" s="3161"/>
      <c r="I86" s="3161"/>
      <c r="J86" s="3161"/>
      <c r="K86" s="3161"/>
      <c r="L86" s="3161"/>
      <c r="M86" s="3161"/>
      <c r="N86" s="3162"/>
      <c r="O86" s="3144"/>
      <c r="P86" s="3144"/>
      <c r="Q86" s="3144"/>
      <c r="R86" s="3144"/>
      <c r="S86" s="3144"/>
      <c r="T86" s="3144"/>
      <c r="U86" s="3144"/>
      <c r="V86" s="3144"/>
      <c r="W86" s="3144"/>
      <c r="X86" s="3144"/>
      <c r="Y86" s="3144"/>
      <c r="Z86" s="3144"/>
      <c r="AA86" s="3144"/>
      <c r="AB86" s="3144"/>
      <c r="AC86" s="3144"/>
      <c r="AD86" s="3144"/>
      <c r="AE86" s="3144"/>
      <c r="AF86" s="3144"/>
      <c r="AG86" s="3144"/>
      <c r="AH86" s="3144"/>
      <c r="AI86" s="3144"/>
      <c r="AJ86" s="3144"/>
      <c r="AK86" s="3144"/>
      <c r="AL86" s="3144"/>
      <c r="AM86" s="3144"/>
      <c r="AN86" s="3144"/>
      <c r="AO86" s="3144"/>
      <c r="AP86" s="3144"/>
      <c r="AQ86" s="3144"/>
      <c r="AR86" s="3144"/>
      <c r="AS86" s="3144"/>
      <c r="AT86" s="3144"/>
      <c r="AU86" s="3144"/>
      <c r="AV86" s="3086"/>
      <c r="AW86" s="3086"/>
      <c r="AX86" s="3086"/>
      <c r="AY86" s="3146"/>
      <c r="AZ86" s="3146"/>
      <c r="BA86" s="3146"/>
      <c r="BB86" s="3146"/>
      <c r="BC86" s="3146"/>
      <c r="BD86" s="3146"/>
      <c r="BE86" s="3146"/>
      <c r="BF86" s="3146"/>
      <c r="BG86" s="3146"/>
      <c r="BH86" s="3146"/>
      <c r="BI86" s="3146"/>
      <c r="BJ86" s="3146"/>
      <c r="BK86" s="3146"/>
      <c r="BL86" s="3086"/>
      <c r="BM86" s="3149"/>
    </row>
    <row r="87" spans="2:65" ht="7.5" customHeight="1">
      <c r="B87" s="3160"/>
      <c r="C87" s="3161"/>
      <c r="D87" s="3161"/>
      <c r="E87" s="3161"/>
      <c r="F87" s="3161"/>
      <c r="G87" s="3161"/>
      <c r="H87" s="3161"/>
      <c r="I87" s="3161"/>
      <c r="J87" s="3161"/>
      <c r="K87" s="3161"/>
      <c r="L87" s="3161"/>
      <c r="M87" s="3161"/>
      <c r="N87" s="3162"/>
      <c r="O87" s="3144"/>
      <c r="P87" s="3144"/>
      <c r="Q87" s="3144"/>
      <c r="R87" s="3144"/>
      <c r="S87" s="3144"/>
      <c r="T87" s="3144"/>
      <c r="U87" s="3144"/>
      <c r="V87" s="3144"/>
      <c r="W87" s="3144"/>
      <c r="X87" s="3144"/>
      <c r="Y87" s="3144"/>
      <c r="Z87" s="3144"/>
      <c r="AA87" s="3144"/>
      <c r="AB87" s="3144"/>
      <c r="AC87" s="3144"/>
      <c r="AD87" s="3144"/>
      <c r="AE87" s="3144"/>
      <c r="AF87" s="3144"/>
      <c r="AG87" s="3144"/>
      <c r="AH87" s="3144"/>
      <c r="AI87" s="3144"/>
      <c r="AJ87" s="3144"/>
      <c r="AK87" s="3144"/>
      <c r="AL87" s="3144"/>
      <c r="AM87" s="3144"/>
      <c r="AN87" s="3144"/>
      <c r="AO87" s="3144"/>
      <c r="AP87" s="3144"/>
      <c r="AQ87" s="3144"/>
      <c r="AR87" s="3144"/>
      <c r="AS87" s="3144"/>
      <c r="AT87" s="3144"/>
      <c r="AU87" s="3144"/>
      <c r="AV87" s="3145"/>
      <c r="AW87" s="3145"/>
      <c r="AX87" s="3145"/>
      <c r="AY87" s="3147"/>
      <c r="AZ87" s="3147"/>
      <c r="BA87" s="3147"/>
      <c r="BB87" s="3147"/>
      <c r="BC87" s="3147"/>
      <c r="BD87" s="3147"/>
      <c r="BE87" s="3147"/>
      <c r="BF87" s="3147"/>
      <c r="BG87" s="3147"/>
      <c r="BH87" s="3147"/>
      <c r="BI87" s="3147"/>
      <c r="BJ87" s="3147"/>
      <c r="BK87" s="3147"/>
      <c r="BL87" s="3145"/>
      <c r="BM87" s="3170"/>
    </row>
    <row r="88" spans="2:65" s="193" customFormat="1" ht="7.5" customHeight="1">
      <c r="B88" s="3160"/>
      <c r="C88" s="3161"/>
      <c r="D88" s="3161"/>
      <c r="E88" s="3161"/>
      <c r="F88" s="3161"/>
      <c r="G88" s="3161"/>
      <c r="H88" s="3161"/>
      <c r="I88" s="3161"/>
      <c r="J88" s="3161"/>
      <c r="K88" s="3161"/>
      <c r="L88" s="3161"/>
      <c r="M88" s="3161"/>
      <c r="N88" s="3162"/>
      <c r="O88" s="3171" t="s">
        <v>2573</v>
      </c>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3"/>
    </row>
    <row r="89" spans="2:65" s="193" customFormat="1" ht="7.5" customHeight="1">
      <c r="B89" s="3160"/>
      <c r="C89" s="3161"/>
      <c r="D89" s="3161"/>
      <c r="E89" s="3161"/>
      <c r="F89" s="3161"/>
      <c r="G89" s="3161"/>
      <c r="H89" s="3161"/>
      <c r="I89" s="3161"/>
      <c r="J89" s="3161"/>
      <c r="K89" s="3161"/>
      <c r="L89" s="3161"/>
      <c r="M89" s="3161"/>
      <c r="N89" s="3162"/>
      <c r="O89" s="3174"/>
      <c r="P89" s="3175"/>
      <c r="Q89" s="3175"/>
      <c r="R89" s="3175"/>
      <c r="S89" s="3175"/>
      <c r="T89" s="3175"/>
      <c r="U89" s="3175"/>
      <c r="V89" s="3175"/>
      <c r="W89" s="3175"/>
      <c r="X89" s="3175"/>
      <c r="Y89" s="3175"/>
      <c r="Z89" s="3175"/>
      <c r="AA89" s="3175"/>
      <c r="AB89" s="3175"/>
      <c r="AC89" s="3175"/>
      <c r="AD89" s="3175"/>
      <c r="AE89" s="3175"/>
      <c r="AF89" s="3175"/>
      <c r="AG89" s="3175"/>
      <c r="AH89" s="3175"/>
      <c r="AI89" s="3175"/>
      <c r="AJ89" s="3175"/>
      <c r="AK89" s="3175"/>
      <c r="AL89" s="3175"/>
      <c r="AM89" s="3175"/>
      <c r="AN89" s="3175"/>
      <c r="AO89" s="3175"/>
      <c r="AP89" s="3175"/>
      <c r="AQ89" s="3175"/>
      <c r="AR89" s="3175"/>
      <c r="AS89" s="3175"/>
      <c r="AT89" s="3175"/>
      <c r="AU89" s="3175"/>
      <c r="AV89" s="3175"/>
      <c r="AW89" s="3175"/>
      <c r="AX89" s="3175"/>
      <c r="AY89" s="3175"/>
      <c r="AZ89" s="3175"/>
      <c r="BA89" s="3175"/>
      <c r="BB89" s="3175"/>
      <c r="BC89" s="3175"/>
      <c r="BD89" s="3175"/>
      <c r="BE89" s="3175"/>
      <c r="BF89" s="3175"/>
      <c r="BG89" s="3175"/>
      <c r="BH89" s="3175"/>
      <c r="BI89" s="3175"/>
      <c r="BJ89" s="3175"/>
      <c r="BK89" s="3175"/>
      <c r="BL89" s="3175"/>
      <c r="BM89" s="3176"/>
    </row>
    <row r="90" spans="2:65" s="193" customFormat="1" ht="7.5" customHeight="1">
      <c r="B90" s="3160"/>
      <c r="C90" s="3161"/>
      <c r="D90" s="3161"/>
      <c r="E90" s="3161"/>
      <c r="F90" s="3161"/>
      <c r="G90" s="3161"/>
      <c r="H90" s="3161"/>
      <c r="I90" s="3161"/>
      <c r="J90" s="3161"/>
      <c r="K90" s="3161"/>
      <c r="L90" s="3161"/>
      <c r="M90" s="3161"/>
      <c r="N90" s="3162"/>
      <c r="O90" s="3177"/>
      <c r="P90" s="3178"/>
      <c r="Q90" s="3178"/>
      <c r="R90" s="3178"/>
      <c r="S90" s="3178"/>
      <c r="T90" s="3178"/>
      <c r="U90" s="3178"/>
      <c r="V90" s="3178"/>
      <c r="W90" s="3178"/>
      <c r="X90" s="3178"/>
      <c r="Y90" s="3178"/>
      <c r="Z90" s="3178"/>
      <c r="AA90" s="3178"/>
      <c r="AB90" s="3178"/>
      <c r="AC90" s="3178"/>
      <c r="AD90" s="3178"/>
      <c r="AE90" s="3178"/>
      <c r="AF90" s="3178"/>
      <c r="AG90" s="3178"/>
      <c r="AH90" s="3178"/>
      <c r="AI90" s="3178"/>
      <c r="AJ90" s="3178"/>
      <c r="AK90" s="3178"/>
      <c r="AL90" s="3178"/>
      <c r="AM90" s="3178"/>
      <c r="AN90" s="3178"/>
      <c r="AO90" s="3178"/>
      <c r="AP90" s="3178"/>
      <c r="AQ90" s="3178"/>
      <c r="AR90" s="3178"/>
      <c r="AS90" s="3178"/>
      <c r="AT90" s="3178"/>
      <c r="AU90" s="3178"/>
      <c r="AV90" s="3178"/>
      <c r="AW90" s="3178"/>
      <c r="AX90" s="3178"/>
      <c r="AY90" s="3178"/>
      <c r="AZ90" s="3178"/>
      <c r="BA90" s="3178"/>
      <c r="BB90" s="3178"/>
      <c r="BC90" s="3178"/>
      <c r="BD90" s="3178"/>
      <c r="BE90" s="3178"/>
      <c r="BF90" s="3178"/>
      <c r="BG90" s="3178"/>
      <c r="BH90" s="3178"/>
      <c r="BI90" s="3178"/>
      <c r="BJ90" s="3178"/>
      <c r="BK90" s="3178"/>
      <c r="BL90" s="3178"/>
      <c r="BM90" s="3179"/>
    </row>
    <row r="91" spans="2:65" s="193" customFormat="1" ht="30" customHeight="1">
      <c r="B91" s="3160"/>
      <c r="C91" s="3161"/>
      <c r="D91" s="3161"/>
      <c r="E91" s="3161"/>
      <c r="F91" s="3161"/>
      <c r="G91" s="3161"/>
      <c r="H91" s="3161"/>
      <c r="I91" s="3161"/>
      <c r="J91" s="3161"/>
      <c r="K91" s="3161"/>
      <c r="L91" s="3161"/>
      <c r="M91" s="3161"/>
      <c r="N91" s="3162"/>
      <c r="O91" s="3180"/>
      <c r="P91" s="3181"/>
      <c r="Q91" s="3181"/>
      <c r="R91" s="3181"/>
      <c r="S91" s="3181"/>
      <c r="T91" s="3181"/>
      <c r="U91" s="3181"/>
      <c r="V91" s="3181"/>
      <c r="W91" s="3181"/>
      <c r="X91" s="3181"/>
      <c r="Y91" s="3181"/>
      <c r="Z91" s="3181"/>
      <c r="AA91" s="3181"/>
      <c r="AB91" s="3181"/>
      <c r="AC91" s="3181"/>
      <c r="AD91" s="3181"/>
      <c r="AE91" s="3181"/>
      <c r="AF91" s="3181"/>
      <c r="AG91" s="3181"/>
      <c r="AH91" s="3181"/>
      <c r="AI91" s="3181"/>
      <c r="AJ91" s="3181"/>
      <c r="AK91" s="3181"/>
      <c r="AL91" s="3181"/>
      <c r="AM91" s="3181"/>
      <c r="AN91" s="3181"/>
      <c r="AO91" s="3181"/>
      <c r="AP91" s="3181"/>
      <c r="AQ91" s="3181"/>
      <c r="AR91" s="3181"/>
      <c r="AS91" s="3181"/>
      <c r="AT91" s="3181"/>
      <c r="AU91" s="3181"/>
      <c r="AV91" s="3181"/>
      <c r="AW91" s="3181"/>
      <c r="AX91" s="3181"/>
      <c r="AY91" s="3181"/>
      <c r="AZ91" s="3181"/>
      <c r="BA91" s="3181"/>
      <c r="BB91" s="3181"/>
      <c r="BC91" s="3181"/>
      <c r="BD91" s="3181"/>
      <c r="BE91" s="3181"/>
      <c r="BF91" s="3181"/>
      <c r="BG91" s="3181"/>
      <c r="BH91" s="3181"/>
      <c r="BI91" s="3181"/>
      <c r="BJ91" s="3181"/>
      <c r="BK91" s="3181"/>
      <c r="BL91" s="3181"/>
      <c r="BM91" s="3182"/>
    </row>
    <row r="92" spans="2:65" s="193" customFormat="1" ht="10.5" customHeight="1">
      <c r="B92" s="3160"/>
      <c r="C92" s="3161"/>
      <c r="D92" s="3161"/>
      <c r="E92" s="3161"/>
      <c r="F92" s="3161"/>
      <c r="G92" s="3161"/>
      <c r="H92" s="3161"/>
      <c r="I92" s="3161"/>
      <c r="J92" s="3161"/>
      <c r="K92" s="3161"/>
      <c r="L92" s="3161"/>
      <c r="M92" s="3161"/>
      <c r="N92" s="3162"/>
      <c r="O92" s="3163" t="s">
        <v>2574</v>
      </c>
      <c r="P92" s="3164"/>
      <c r="Q92" s="3164"/>
      <c r="R92" s="3164"/>
      <c r="S92" s="3164"/>
      <c r="T92" s="3164"/>
      <c r="U92" s="3164"/>
      <c r="V92" s="3164"/>
      <c r="W92" s="3164"/>
      <c r="X92" s="3164"/>
      <c r="Y92" s="3164"/>
      <c r="Z92" s="3164"/>
      <c r="AA92" s="3164"/>
      <c r="AB92" s="3164"/>
      <c r="AC92" s="3164"/>
      <c r="AD92" s="3164"/>
      <c r="AE92" s="3164"/>
      <c r="AF92" s="3164"/>
      <c r="AG92" s="3164"/>
      <c r="AH92" s="3164"/>
      <c r="AI92" s="3164"/>
      <c r="AJ92" s="3164"/>
      <c r="AK92" s="3164"/>
      <c r="AL92" s="3164"/>
      <c r="AM92" s="3164"/>
      <c r="AN92" s="3164"/>
      <c r="AO92" s="3164"/>
      <c r="AP92" s="3164"/>
      <c r="AQ92" s="3164"/>
      <c r="AR92" s="3164"/>
      <c r="AS92" s="3164"/>
      <c r="AT92" s="3164"/>
      <c r="AU92" s="3164"/>
      <c r="AV92" s="3164"/>
      <c r="AW92" s="3164"/>
      <c r="AX92" s="3164"/>
      <c r="AY92" s="3164"/>
      <c r="AZ92" s="3164"/>
      <c r="BA92" s="3164"/>
      <c r="BB92" s="1413"/>
      <c r="BC92" s="1414"/>
      <c r="BD92" s="3167" t="s">
        <v>139</v>
      </c>
      <c r="BE92" s="3167"/>
      <c r="BF92" s="3168" t="s">
        <v>497</v>
      </c>
      <c r="BG92" s="3168"/>
      <c r="BH92" s="3169" t="s">
        <v>139</v>
      </c>
      <c r="BI92" s="3169"/>
      <c r="BJ92" s="1415"/>
      <c r="BK92" s="1416" t="s">
        <v>498</v>
      </c>
      <c r="BL92" s="1416"/>
      <c r="BM92" s="1417"/>
    </row>
    <row r="93" spans="2:65" s="193" customFormat="1" ht="10.5" customHeight="1">
      <c r="B93" s="3160"/>
      <c r="C93" s="3161"/>
      <c r="D93" s="3161"/>
      <c r="E93" s="3161"/>
      <c r="F93" s="3161"/>
      <c r="G93" s="3161"/>
      <c r="H93" s="3161"/>
      <c r="I93" s="3161"/>
      <c r="J93" s="3161"/>
      <c r="K93" s="3161"/>
      <c r="L93" s="3161"/>
      <c r="M93" s="3161"/>
      <c r="N93" s="3162"/>
      <c r="O93" s="3163" t="s">
        <v>5030</v>
      </c>
      <c r="P93" s="3164"/>
      <c r="Q93" s="3164"/>
      <c r="R93" s="3164"/>
      <c r="S93" s="3164"/>
      <c r="T93" s="3164"/>
      <c r="U93" s="3164"/>
      <c r="V93" s="3164"/>
      <c r="W93" s="3164"/>
      <c r="X93" s="3164"/>
      <c r="Y93" s="3164"/>
      <c r="Z93" s="3164"/>
      <c r="AA93" s="3164"/>
      <c r="AB93" s="3164"/>
      <c r="AC93" s="3164"/>
      <c r="AD93" s="3164"/>
      <c r="AE93" s="3164"/>
      <c r="AF93" s="3164"/>
      <c r="AG93" s="3164"/>
      <c r="AH93" s="3164"/>
      <c r="AI93" s="3164"/>
      <c r="AJ93" s="3164"/>
      <c r="AK93" s="3164"/>
      <c r="AL93" s="3164"/>
      <c r="AM93" s="3164"/>
      <c r="AN93" s="3164"/>
      <c r="AO93" s="3164"/>
      <c r="AP93" s="3164"/>
      <c r="AQ93" s="3164"/>
      <c r="AR93" s="3164"/>
      <c r="AS93" s="3164"/>
      <c r="AT93" s="3164"/>
      <c r="AU93" s="3164"/>
      <c r="AV93" s="3164"/>
      <c r="AW93" s="3164"/>
      <c r="BB93" s="1418"/>
      <c r="BC93" s="1418"/>
      <c r="BD93" s="3167" t="s">
        <v>139</v>
      </c>
      <c r="BE93" s="3167"/>
      <c r="BF93" s="3168" t="s">
        <v>497</v>
      </c>
      <c r="BG93" s="3168"/>
      <c r="BH93" s="3169" t="s">
        <v>139</v>
      </c>
      <c r="BI93" s="3169"/>
      <c r="BJ93" s="1415"/>
      <c r="BK93" s="1416" t="s">
        <v>498</v>
      </c>
      <c r="BL93" s="1416"/>
      <c r="BM93" s="1419"/>
    </row>
    <row r="94" spans="2:65" s="193" customFormat="1" ht="10.5" customHeight="1">
      <c r="B94" s="3160"/>
      <c r="C94" s="3161"/>
      <c r="D94" s="3161"/>
      <c r="E94" s="3161"/>
      <c r="F94" s="3161"/>
      <c r="G94" s="3161"/>
      <c r="H94" s="3161"/>
      <c r="I94" s="3161"/>
      <c r="J94" s="3161"/>
      <c r="K94" s="3161"/>
      <c r="L94" s="3161"/>
      <c r="M94" s="3161"/>
      <c r="N94" s="3162"/>
      <c r="O94" s="3163" t="s">
        <v>5031</v>
      </c>
      <c r="P94" s="3164"/>
      <c r="Q94" s="3164"/>
      <c r="R94" s="3164"/>
      <c r="S94" s="3164"/>
      <c r="T94" s="3164"/>
      <c r="U94" s="3164"/>
      <c r="V94" s="3164"/>
      <c r="W94" s="3164"/>
      <c r="X94" s="3164"/>
      <c r="Y94" s="3164"/>
      <c r="Z94" s="3164"/>
      <c r="AA94" s="3164"/>
      <c r="AB94" s="3164"/>
      <c r="AC94" s="3164"/>
      <c r="AD94" s="3164"/>
      <c r="AE94" s="3164"/>
      <c r="AF94" s="3164"/>
      <c r="AG94" s="3164"/>
      <c r="AH94" s="3164"/>
      <c r="AI94" s="3164"/>
      <c r="AJ94" s="3164"/>
      <c r="AK94" s="3164"/>
      <c r="AL94" s="3164"/>
      <c r="AM94" s="3164"/>
      <c r="AN94" s="3164"/>
      <c r="AO94" s="3164"/>
      <c r="AP94" s="3164"/>
      <c r="AQ94" s="3164"/>
      <c r="AR94" s="3164"/>
      <c r="AS94" s="3164"/>
      <c r="AT94" s="3164"/>
      <c r="AU94" s="3164"/>
      <c r="AV94" s="3164"/>
      <c r="AW94" s="3164"/>
      <c r="BB94" s="1418"/>
      <c r="BC94" s="1418"/>
      <c r="BD94" s="3167" t="s">
        <v>139</v>
      </c>
      <c r="BE94" s="3167"/>
      <c r="BF94" s="3168" t="s">
        <v>497</v>
      </c>
      <c r="BG94" s="3168"/>
      <c r="BH94" s="3169" t="s">
        <v>139</v>
      </c>
      <c r="BI94" s="3169"/>
      <c r="BJ94" s="1415"/>
      <c r="BK94" s="1416" t="s">
        <v>498</v>
      </c>
      <c r="BL94" s="1416"/>
      <c r="BM94" s="1419"/>
    </row>
    <row r="95" spans="2:65" s="193" customFormat="1" ht="10.5" customHeight="1">
      <c r="B95" s="3160"/>
      <c r="C95" s="3161"/>
      <c r="D95" s="3161"/>
      <c r="E95" s="3161"/>
      <c r="F95" s="3161"/>
      <c r="G95" s="3161"/>
      <c r="H95" s="3161"/>
      <c r="I95" s="3161"/>
      <c r="J95" s="3161"/>
      <c r="K95" s="3161"/>
      <c r="L95" s="3161"/>
      <c r="M95" s="3161"/>
      <c r="N95" s="3162"/>
      <c r="O95" s="3165" t="s">
        <v>4854</v>
      </c>
      <c r="P95" s="3166"/>
      <c r="Q95" s="3166"/>
      <c r="R95" s="3166"/>
      <c r="S95" s="3166"/>
      <c r="T95" s="3166"/>
      <c r="U95" s="3166"/>
      <c r="V95" s="3166"/>
      <c r="W95" s="3166"/>
      <c r="X95" s="3166"/>
      <c r="Y95" s="3166"/>
      <c r="Z95" s="3166"/>
      <c r="AA95" s="3166"/>
      <c r="AB95" s="3166"/>
      <c r="AC95" s="3166"/>
      <c r="AD95" s="3166"/>
      <c r="AE95" s="3166"/>
      <c r="AF95" s="3166"/>
      <c r="AG95" s="3166"/>
      <c r="AH95" s="3166"/>
      <c r="AI95" s="3166"/>
      <c r="AJ95" s="3166"/>
      <c r="AK95" s="3166"/>
      <c r="AL95" s="3166"/>
      <c r="AM95" s="3166"/>
      <c r="AN95" s="3166"/>
      <c r="AO95" s="3166"/>
      <c r="AP95" s="3166"/>
      <c r="AQ95" s="3166"/>
      <c r="AR95" s="3166"/>
      <c r="AS95" s="3166"/>
      <c r="AT95" s="3166"/>
      <c r="AU95" s="3166"/>
      <c r="AV95" s="3166"/>
      <c r="AW95" s="3166"/>
      <c r="AX95" s="3166"/>
      <c r="AY95" s="3166"/>
      <c r="AZ95" s="3166"/>
      <c r="BA95" s="3166"/>
      <c r="BB95" s="3166"/>
      <c r="BC95" s="3166"/>
      <c r="BD95" s="3167" t="s">
        <v>139</v>
      </c>
      <c r="BE95" s="3167"/>
      <c r="BF95" s="3168" t="s">
        <v>497</v>
      </c>
      <c r="BG95" s="3168"/>
      <c r="BH95" s="3169" t="s">
        <v>139</v>
      </c>
      <c r="BI95" s="3169"/>
      <c r="BJ95" s="1415"/>
      <c r="BK95" s="1416" t="s">
        <v>498</v>
      </c>
      <c r="BL95" s="1416"/>
      <c r="BM95" s="1419"/>
    </row>
    <row r="96" spans="2:65" s="193" customFormat="1" ht="10.5" customHeight="1">
      <c r="B96" s="3160"/>
      <c r="C96" s="3161"/>
      <c r="D96" s="3161"/>
      <c r="E96" s="3161"/>
      <c r="F96" s="3161"/>
      <c r="G96" s="3161"/>
      <c r="H96" s="3161"/>
      <c r="I96" s="3161"/>
      <c r="J96" s="3161"/>
      <c r="K96" s="3161"/>
      <c r="L96" s="3161"/>
      <c r="M96" s="3161"/>
      <c r="N96" s="3162"/>
      <c r="O96" s="3165" t="s">
        <v>5032</v>
      </c>
      <c r="P96" s="3166"/>
      <c r="Q96" s="3166"/>
      <c r="R96" s="3166"/>
      <c r="S96" s="3166"/>
      <c r="T96" s="3166"/>
      <c r="U96" s="3166"/>
      <c r="V96" s="3166"/>
      <c r="W96" s="3166"/>
      <c r="X96" s="3166"/>
      <c r="Y96" s="3166"/>
      <c r="Z96" s="3166"/>
      <c r="AA96" s="3166"/>
      <c r="AB96" s="3166"/>
      <c r="AC96" s="3166"/>
      <c r="AD96" s="3166"/>
      <c r="AE96" s="3166"/>
      <c r="AF96" s="3166"/>
      <c r="AG96" s="3166"/>
      <c r="AH96" s="3166"/>
      <c r="AI96" s="3166"/>
      <c r="AJ96" s="3166"/>
      <c r="AK96" s="3166"/>
      <c r="AL96" s="3166"/>
      <c r="AM96" s="3166"/>
      <c r="AN96" s="3166"/>
      <c r="AO96" s="3166"/>
      <c r="AP96" s="3166"/>
      <c r="AQ96" s="3166"/>
      <c r="AR96" s="3166"/>
      <c r="AS96" s="3166"/>
      <c r="AT96" s="3166"/>
      <c r="AU96" s="3166"/>
      <c r="AV96" s="3166"/>
      <c r="AW96" s="3166"/>
      <c r="AX96" s="3166"/>
      <c r="AY96" s="3166"/>
      <c r="AZ96" s="3166"/>
      <c r="BA96" s="3166"/>
      <c r="BB96" s="3166"/>
      <c r="BC96" s="3166"/>
      <c r="BD96" s="3167" t="s">
        <v>139</v>
      </c>
      <c r="BE96" s="3167"/>
      <c r="BF96" s="3168" t="s">
        <v>497</v>
      </c>
      <c r="BG96" s="3168"/>
      <c r="BH96" s="3169" t="s">
        <v>139</v>
      </c>
      <c r="BI96" s="3169"/>
      <c r="BJ96" s="1415"/>
      <c r="BK96" s="1416" t="s">
        <v>498</v>
      </c>
      <c r="BL96" s="1416"/>
      <c r="BM96" s="1419"/>
    </row>
    <row r="97" spans="2:65" s="193" customFormat="1" ht="10.5" customHeight="1">
      <c r="B97" s="3160"/>
      <c r="C97" s="3161"/>
      <c r="D97" s="3161"/>
      <c r="E97" s="3161"/>
      <c r="F97" s="3161"/>
      <c r="G97" s="3161"/>
      <c r="H97" s="3161"/>
      <c r="I97" s="3161"/>
      <c r="J97" s="3161"/>
      <c r="K97" s="3161"/>
      <c r="L97" s="3161"/>
      <c r="M97" s="3161"/>
      <c r="N97" s="3162"/>
      <c r="O97" s="3184" t="s">
        <v>5033</v>
      </c>
      <c r="P97" s="3185"/>
      <c r="Q97" s="3185"/>
      <c r="R97" s="3185"/>
      <c r="S97" s="3185"/>
      <c r="T97" s="3185"/>
      <c r="U97" s="3185"/>
      <c r="V97" s="3185"/>
      <c r="W97" s="3185"/>
      <c r="X97" s="3185"/>
      <c r="Y97" s="3185"/>
      <c r="Z97" s="3185"/>
      <c r="AA97" s="3185"/>
      <c r="AB97" s="3185"/>
      <c r="AC97" s="3185"/>
      <c r="AD97" s="3185"/>
      <c r="AE97" s="3185"/>
      <c r="AF97" s="3185"/>
      <c r="AG97" s="3185"/>
      <c r="AH97" s="3185"/>
      <c r="AI97" s="3185"/>
      <c r="AJ97" s="3185"/>
      <c r="AK97" s="3185"/>
      <c r="AL97" s="3185"/>
      <c r="AM97" s="3185"/>
      <c r="AN97" s="3185"/>
      <c r="AO97" s="3185"/>
      <c r="AP97" s="3185"/>
      <c r="AQ97" s="3185"/>
      <c r="AR97" s="3185"/>
      <c r="AS97" s="3185"/>
      <c r="AT97" s="3185"/>
      <c r="AU97" s="3185"/>
      <c r="AV97" s="3185"/>
      <c r="AW97" s="3185"/>
      <c r="AX97" s="3185"/>
      <c r="AY97" s="3185"/>
      <c r="AZ97" s="3185"/>
      <c r="BA97" s="3185"/>
      <c r="BB97" s="1420"/>
      <c r="BC97" s="1420"/>
      <c r="BD97" s="3186" t="s">
        <v>139</v>
      </c>
      <c r="BE97" s="3186"/>
      <c r="BF97" s="3187" t="s">
        <v>497</v>
      </c>
      <c r="BG97" s="3187"/>
      <c r="BH97" s="3188" t="s">
        <v>139</v>
      </c>
      <c r="BI97" s="3188"/>
      <c r="BJ97" s="1421"/>
      <c r="BK97" s="1422" t="s">
        <v>498</v>
      </c>
      <c r="BL97" s="1422"/>
      <c r="BM97" s="1423"/>
    </row>
    <row r="98" spans="2:65" ht="51.75" customHeight="1">
      <c r="B98" s="3189" t="s">
        <v>2575</v>
      </c>
      <c r="C98" s="3189"/>
      <c r="D98" s="3190" t="s">
        <v>3768</v>
      </c>
      <c r="E98" s="3190"/>
      <c r="F98" s="3190"/>
      <c r="G98" s="3190"/>
      <c r="H98" s="3190"/>
      <c r="I98" s="3190"/>
      <c r="J98" s="3190"/>
      <c r="K98" s="3190"/>
      <c r="L98" s="3190"/>
      <c r="M98" s="3190"/>
      <c r="N98" s="3190"/>
      <c r="O98" s="3190"/>
      <c r="P98" s="3190"/>
      <c r="Q98" s="3190"/>
      <c r="R98" s="3190"/>
      <c r="S98" s="3190"/>
      <c r="T98" s="3190"/>
      <c r="U98" s="3190"/>
      <c r="V98" s="3190"/>
      <c r="W98" s="3190"/>
      <c r="X98" s="3190"/>
      <c r="Y98" s="3190"/>
      <c r="Z98" s="3190"/>
      <c r="AA98" s="3190"/>
      <c r="AB98" s="3190"/>
      <c r="AC98" s="3190"/>
      <c r="AD98" s="3190"/>
      <c r="AE98" s="3190"/>
      <c r="AF98" s="3190"/>
      <c r="AG98" s="3190"/>
      <c r="AH98" s="3190"/>
      <c r="AI98" s="3190"/>
      <c r="AJ98" s="3190"/>
      <c r="AK98" s="3190"/>
      <c r="AL98" s="3190"/>
      <c r="AM98" s="3190"/>
      <c r="AN98" s="3190"/>
      <c r="AO98" s="3190"/>
      <c r="AP98" s="3190"/>
      <c r="AQ98" s="3190"/>
      <c r="AR98" s="3190"/>
      <c r="AS98" s="3190"/>
      <c r="AT98" s="3190"/>
      <c r="AU98" s="3190"/>
      <c r="AV98" s="3190"/>
      <c r="AW98" s="3190"/>
      <c r="AX98" s="3190"/>
      <c r="AY98" s="3190"/>
      <c r="AZ98" s="3190"/>
      <c r="BA98" s="3190"/>
      <c r="BB98" s="3190"/>
      <c r="BC98" s="3190"/>
      <c r="BD98" s="3190"/>
      <c r="BE98" s="3190"/>
      <c r="BF98" s="3190"/>
      <c r="BG98" s="3190"/>
      <c r="BH98" s="3190"/>
      <c r="BI98" s="3190"/>
      <c r="BJ98" s="3190"/>
      <c r="BK98" s="3190"/>
      <c r="BL98" s="3190"/>
      <c r="BM98" s="3190"/>
    </row>
    <row r="99" spans="2:65" ht="29.25" customHeight="1">
      <c r="B99" s="3191" t="s">
        <v>2576</v>
      </c>
      <c r="C99" s="3191"/>
      <c r="D99" s="3192" t="s">
        <v>3769</v>
      </c>
      <c r="E99" s="3192"/>
      <c r="F99" s="3192"/>
      <c r="G99" s="3192"/>
      <c r="H99" s="3192"/>
      <c r="I99" s="3192"/>
      <c r="J99" s="3192"/>
      <c r="K99" s="3192"/>
      <c r="L99" s="3192"/>
      <c r="M99" s="3192"/>
      <c r="N99" s="3192"/>
      <c r="O99" s="3192"/>
      <c r="P99" s="3192"/>
      <c r="Q99" s="3192"/>
      <c r="R99" s="3192"/>
      <c r="S99" s="3192"/>
      <c r="T99" s="3192"/>
      <c r="U99" s="3192"/>
      <c r="V99" s="3192"/>
      <c r="W99" s="3192"/>
      <c r="X99" s="3192"/>
      <c r="Y99" s="3192"/>
      <c r="Z99" s="3192"/>
      <c r="AA99" s="3192"/>
      <c r="AB99" s="3192"/>
      <c r="AC99" s="3192"/>
      <c r="AD99" s="3192"/>
      <c r="AE99" s="3192"/>
      <c r="AF99" s="3192"/>
      <c r="AG99" s="3192"/>
      <c r="AH99" s="3192"/>
      <c r="AI99" s="3192"/>
      <c r="AJ99" s="3192"/>
      <c r="AK99" s="3192"/>
      <c r="AL99" s="3192"/>
      <c r="AM99" s="3192"/>
      <c r="AN99" s="3192"/>
      <c r="AO99" s="3192"/>
      <c r="AP99" s="3192"/>
      <c r="AQ99" s="3192"/>
      <c r="AR99" s="3192"/>
      <c r="AS99" s="3192"/>
      <c r="AT99" s="3192"/>
      <c r="AU99" s="3192"/>
      <c r="AV99" s="3192"/>
      <c r="AW99" s="3192"/>
      <c r="AX99" s="3192"/>
      <c r="AY99" s="3192"/>
      <c r="AZ99" s="3192"/>
      <c r="BA99" s="3192"/>
      <c r="BB99" s="3192"/>
      <c r="BC99" s="3192"/>
      <c r="BD99" s="3192"/>
      <c r="BE99" s="3192"/>
      <c r="BF99" s="3192"/>
      <c r="BG99" s="3192"/>
      <c r="BH99" s="3192"/>
      <c r="BI99" s="3192"/>
      <c r="BJ99" s="3192"/>
      <c r="BK99" s="3192"/>
      <c r="BL99" s="3192"/>
      <c r="BM99" s="3192"/>
    </row>
    <row r="100" spans="2:65" ht="12.75" customHeight="1">
      <c r="BB100" s="3183" t="s">
        <v>5034</v>
      </c>
      <c r="BC100" s="3183"/>
      <c r="BD100" s="3183"/>
      <c r="BE100" s="3183"/>
      <c r="BF100" s="3183"/>
      <c r="BG100" s="3183"/>
      <c r="BH100" s="3183"/>
      <c r="BI100" s="3183"/>
      <c r="BJ100" s="3183"/>
      <c r="BK100" s="3183"/>
      <c r="BL100" s="3183"/>
      <c r="BM100" s="3183"/>
    </row>
    <row r="101" spans="2:65" ht="8.85" customHeight="1">
      <c r="BI101" s="802" t="s">
        <v>3770</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6"/>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424" customWidth="1"/>
    <col min="2" max="76" width="1.875" style="1424" customWidth="1"/>
    <col min="77" max="256" width="1.5" style="1424" customWidth="1"/>
    <col min="257" max="257" width="1.375" style="1424" customWidth="1"/>
    <col min="258" max="332" width="1.875" style="1424" customWidth="1"/>
    <col min="333" max="512" width="1.5" style="1424" customWidth="1"/>
    <col min="513" max="513" width="1.375" style="1424" customWidth="1"/>
    <col min="514" max="588" width="1.875" style="1424" customWidth="1"/>
    <col min="589" max="768" width="1.5" style="1424" customWidth="1"/>
    <col min="769" max="769" width="1.375" style="1424" customWidth="1"/>
    <col min="770" max="844" width="1.875" style="1424" customWidth="1"/>
    <col min="845" max="1024" width="1.5" style="1424" customWidth="1"/>
    <col min="1025" max="1025" width="1.375" style="1424" customWidth="1"/>
    <col min="1026" max="1100" width="1.875" style="1424" customWidth="1"/>
    <col min="1101" max="1280" width="1.5" style="1424" customWidth="1"/>
    <col min="1281" max="1281" width="1.375" style="1424" customWidth="1"/>
    <col min="1282" max="1356" width="1.875" style="1424" customWidth="1"/>
    <col min="1357" max="1536" width="1.5" style="1424" customWidth="1"/>
    <col min="1537" max="1537" width="1.375" style="1424" customWidth="1"/>
    <col min="1538" max="1612" width="1.875" style="1424" customWidth="1"/>
    <col min="1613" max="1792" width="1.5" style="1424" customWidth="1"/>
    <col min="1793" max="1793" width="1.375" style="1424" customWidth="1"/>
    <col min="1794" max="1868" width="1.875" style="1424" customWidth="1"/>
    <col min="1869" max="2048" width="1.5" style="1424" customWidth="1"/>
    <col min="2049" max="2049" width="1.375" style="1424" customWidth="1"/>
    <col min="2050" max="2124" width="1.875" style="1424" customWidth="1"/>
    <col min="2125" max="2304" width="1.5" style="1424" customWidth="1"/>
    <col min="2305" max="2305" width="1.375" style="1424" customWidth="1"/>
    <col min="2306" max="2380" width="1.875" style="1424" customWidth="1"/>
    <col min="2381" max="2560" width="1.5" style="1424" customWidth="1"/>
    <col min="2561" max="2561" width="1.375" style="1424" customWidth="1"/>
    <col min="2562" max="2636" width="1.875" style="1424" customWidth="1"/>
    <col min="2637" max="2816" width="1.5" style="1424" customWidth="1"/>
    <col min="2817" max="2817" width="1.375" style="1424" customWidth="1"/>
    <col min="2818" max="2892" width="1.875" style="1424" customWidth="1"/>
    <col min="2893" max="3072" width="1.5" style="1424" customWidth="1"/>
    <col min="3073" max="3073" width="1.375" style="1424" customWidth="1"/>
    <col min="3074" max="3148" width="1.875" style="1424" customWidth="1"/>
    <col min="3149" max="3328" width="1.5" style="1424" customWidth="1"/>
    <col min="3329" max="3329" width="1.375" style="1424" customWidth="1"/>
    <col min="3330" max="3404" width="1.875" style="1424" customWidth="1"/>
    <col min="3405" max="3584" width="1.5" style="1424" customWidth="1"/>
    <col min="3585" max="3585" width="1.375" style="1424" customWidth="1"/>
    <col min="3586" max="3660" width="1.875" style="1424" customWidth="1"/>
    <col min="3661" max="3840" width="1.5" style="1424" customWidth="1"/>
    <col min="3841" max="3841" width="1.375" style="1424" customWidth="1"/>
    <col min="3842" max="3916" width="1.875" style="1424" customWidth="1"/>
    <col min="3917" max="4096" width="1.5" style="1424" customWidth="1"/>
    <col min="4097" max="4097" width="1.375" style="1424" customWidth="1"/>
    <col min="4098" max="4172" width="1.875" style="1424" customWidth="1"/>
    <col min="4173" max="4352" width="1.5" style="1424" customWidth="1"/>
    <col min="4353" max="4353" width="1.375" style="1424" customWidth="1"/>
    <col min="4354" max="4428" width="1.875" style="1424" customWidth="1"/>
    <col min="4429" max="4608" width="1.5" style="1424" customWidth="1"/>
    <col min="4609" max="4609" width="1.375" style="1424" customWidth="1"/>
    <col min="4610" max="4684" width="1.875" style="1424" customWidth="1"/>
    <col min="4685" max="4864" width="1.5" style="1424" customWidth="1"/>
    <col min="4865" max="4865" width="1.375" style="1424" customWidth="1"/>
    <col min="4866" max="4940" width="1.875" style="1424" customWidth="1"/>
    <col min="4941" max="5120" width="1.5" style="1424" customWidth="1"/>
    <col min="5121" max="5121" width="1.375" style="1424" customWidth="1"/>
    <col min="5122" max="5196" width="1.875" style="1424" customWidth="1"/>
    <col min="5197" max="5376" width="1.5" style="1424" customWidth="1"/>
    <col min="5377" max="5377" width="1.375" style="1424" customWidth="1"/>
    <col min="5378" max="5452" width="1.875" style="1424" customWidth="1"/>
    <col min="5453" max="5632" width="1.5" style="1424" customWidth="1"/>
    <col min="5633" max="5633" width="1.375" style="1424" customWidth="1"/>
    <col min="5634" max="5708" width="1.875" style="1424" customWidth="1"/>
    <col min="5709" max="5888" width="1.5" style="1424" customWidth="1"/>
    <col min="5889" max="5889" width="1.375" style="1424" customWidth="1"/>
    <col min="5890" max="5964" width="1.875" style="1424" customWidth="1"/>
    <col min="5965" max="6144" width="1.5" style="1424" customWidth="1"/>
    <col min="6145" max="6145" width="1.375" style="1424" customWidth="1"/>
    <col min="6146" max="6220" width="1.875" style="1424" customWidth="1"/>
    <col min="6221" max="6400" width="1.5" style="1424" customWidth="1"/>
    <col min="6401" max="6401" width="1.375" style="1424" customWidth="1"/>
    <col min="6402" max="6476" width="1.875" style="1424" customWidth="1"/>
    <col min="6477" max="6656" width="1.5" style="1424" customWidth="1"/>
    <col min="6657" max="6657" width="1.375" style="1424" customWidth="1"/>
    <col min="6658" max="6732" width="1.875" style="1424" customWidth="1"/>
    <col min="6733" max="6912" width="1.5" style="1424" customWidth="1"/>
    <col min="6913" max="6913" width="1.375" style="1424" customWidth="1"/>
    <col min="6914" max="6988" width="1.875" style="1424" customWidth="1"/>
    <col min="6989" max="7168" width="1.5" style="1424" customWidth="1"/>
    <col min="7169" max="7169" width="1.375" style="1424" customWidth="1"/>
    <col min="7170" max="7244" width="1.875" style="1424" customWidth="1"/>
    <col min="7245" max="7424" width="1.5" style="1424" customWidth="1"/>
    <col min="7425" max="7425" width="1.375" style="1424" customWidth="1"/>
    <col min="7426" max="7500" width="1.875" style="1424" customWidth="1"/>
    <col min="7501" max="7680" width="1.5" style="1424" customWidth="1"/>
    <col min="7681" max="7681" width="1.375" style="1424" customWidth="1"/>
    <col min="7682" max="7756" width="1.875" style="1424" customWidth="1"/>
    <col min="7757" max="7936" width="1.5" style="1424" customWidth="1"/>
    <col min="7937" max="7937" width="1.375" style="1424" customWidth="1"/>
    <col min="7938" max="8012" width="1.875" style="1424" customWidth="1"/>
    <col min="8013" max="8192" width="1.5" style="1424" customWidth="1"/>
    <col min="8193" max="8193" width="1.375" style="1424" customWidth="1"/>
    <col min="8194" max="8268" width="1.875" style="1424" customWidth="1"/>
    <col min="8269" max="8448" width="1.5" style="1424" customWidth="1"/>
    <col min="8449" max="8449" width="1.375" style="1424" customWidth="1"/>
    <col min="8450" max="8524" width="1.875" style="1424" customWidth="1"/>
    <col min="8525" max="8704" width="1.5" style="1424" customWidth="1"/>
    <col min="8705" max="8705" width="1.375" style="1424" customWidth="1"/>
    <col min="8706" max="8780" width="1.875" style="1424" customWidth="1"/>
    <col min="8781" max="8960" width="1.5" style="1424" customWidth="1"/>
    <col min="8961" max="8961" width="1.375" style="1424" customWidth="1"/>
    <col min="8962" max="9036" width="1.875" style="1424" customWidth="1"/>
    <col min="9037" max="9216" width="1.5" style="1424" customWidth="1"/>
    <col min="9217" max="9217" width="1.375" style="1424" customWidth="1"/>
    <col min="9218" max="9292" width="1.875" style="1424" customWidth="1"/>
    <col min="9293" max="9472" width="1.5" style="1424" customWidth="1"/>
    <col min="9473" max="9473" width="1.375" style="1424" customWidth="1"/>
    <col min="9474" max="9548" width="1.875" style="1424" customWidth="1"/>
    <col min="9549" max="9728" width="1.5" style="1424" customWidth="1"/>
    <col min="9729" max="9729" width="1.375" style="1424" customWidth="1"/>
    <col min="9730" max="9804" width="1.875" style="1424" customWidth="1"/>
    <col min="9805" max="9984" width="1.5" style="1424" customWidth="1"/>
    <col min="9985" max="9985" width="1.375" style="1424" customWidth="1"/>
    <col min="9986" max="10060" width="1.875" style="1424" customWidth="1"/>
    <col min="10061" max="10240" width="1.5" style="1424" customWidth="1"/>
    <col min="10241" max="10241" width="1.375" style="1424" customWidth="1"/>
    <col min="10242" max="10316" width="1.875" style="1424" customWidth="1"/>
    <col min="10317" max="10496" width="1.5" style="1424" customWidth="1"/>
    <col min="10497" max="10497" width="1.375" style="1424" customWidth="1"/>
    <col min="10498" max="10572" width="1.875" style="1424" customWidth="1"/>
    <col min="10573" max="10752" width="1.5" style="1424" customWidth="1"/>
    <col min="10753" max="10753" width="1.375" style="1424" customWidth="1"/>
    <col min="10754" max="10828" width="1.875" style="1424" customWidth="1"/>
    <col min="10829" max="11008" width="1.5" style="1424" customWidth="1"/>
    <col min="11009" max="11009" width="1.375" style="1424" customWidth="1"/>
    <col min="11010" max="11084" width="1.875" style="1424" customWidth="1"/>
    <col min="11085" max="11264" width="1.5" style="1424" customWidth="1"/>
    <col min="11265" max="11265" width="1.375" style="1424" customWidth="1"/>
    <col min="11266" max="11340" width="1.875" style="1424" customWidth="1"/>
    <col min="11341" max="11520" width="1.5" style="1424" customWidth="1"/>
    <col min="11521" max="11521" width="1.375" style="1424" customWidth="1"/>
    <col min="11522" max="11596" width="1.875" style="1424" customWidth="1"/>
    <col min="11597" max="11776" width="1.5" style="1424" customWidth="1"/>
    <col min="11777" max="11777" width="1.375" style="1424" customWidth="1"/>
    <col min="11778" max="11852" width="1.875" style="1424" customWidth="1"/>
    <col min="11853" max="12032" width="1.5" style="1424" customWidth="1"/>
    <col min="12033" max="12033" width="1.375" style="1424" customWidth="1"/>
    <col min="12034" max="12108" width="1.875" style="1424" customWidth="1"/>
    <col min="12109" max="12288" width="1.5" style="1424" customWidth="1"/>
    <col min="12289" max="12289" width="1.375" style="1424" customWidth="1"/>
    <col min="12290" max="12364" width="1.875" style="1424" customWidth="1"/>
    <col min="12365" max="12544" width="1.5" style="1424" customWidth="1"/>
    <col min="12545" max="12545" width="1.375" style="1424" customWidth="1"/>
    <col min="12546" max="12620" width="1.875" style="1424" customWidth="1"/>
    <col min="12621" max="12800" width="1.5" style="1424" customWidth="1"/>
    <col min="12801" max="12801" width="1.375" style="1424" customWidth="1"/>
    <col min="12802" max="12876" width="1.875" style="1424" customWidth="1"/>
    <col min="12877" max="13056" width="1.5" style="1424" customWidth="1"/>
    <col min="13057" max="13057" width="1.375" style="1424" customWidth="1"/>
    <col min="13058" max="13132" width="1.875" style="1424" customWidth="1"/>
    <col min="13133" max="13312" width="1.5" style="1424" customWidth="1"/>
    <col min="13313" max="13313" width="1.375" style="1424" customWidth="1"/>
    <col min="13314" max="13388" width="1.875" style="1424" customWidth="1"/>
    <col min="13389" max="13568" width="1.5" style="1424" customWidth="1"/>
    <col min="13569" max="13569" width="1.375" style="1424" customWidth="1"/>
    <col min="13570" max="13644" width="1.875" style="1424" customWidth="1"/>
    <col min="13645" max="13824" width="1.5" style="1424" customWidth="1"/>
    <col min="13825" max="13825" width="1.375" style="1424" customWidth="1"/>
    <col min="13826" max="13900" width="1.875" style="1424" customWidth="1"/>
    <col min="13901" max="14080" width="1.5" style="1424" customWidth="1"/>
    <col min="14081" max="14081" width="1.375" style="1424" customWidth="1"/>
    <col min="14082" max="14156" width="1.875" style="1424" customWidth="1"/>
    <col min="14157" max="14336" width="1.5" style="1424" customWidth="1"/>
    <col min="14337" max="14337" width="1.375" style="1424" customWidth="1"/>
    <col min="14338" max="14412" width="1.875" style="1424" customWidth="1"/>
    <col min="14413" max="14592" width="1.5" style="1424" customWidth="1"/>
    <col min="14593" max="14593" width="1.375" style="1424" customWidth="1"/>
    <col min="14594" max="14668" width="1.875" style="1424" customWidth="1"/>
    <col min="14669" max="14848" width="1.5" style="1424" customWidth="1"/>
    <col min="14849" max="14849" width="1.375" style="1424" customWidth="1"/>
    <col min="14850" max="14924" width="1.875" style="1424" customWidth="1"/>
    <col min="14925" max="15104" width="1.5" style="1424" customWidth="1"/>
    <col min="15105" max="15105" width="1.375" style="1424" customWidth="1"/>
    <col min="15106" max="15180" width="1.875" style="1424" customWidth="1"/>
    <col min="15181" max="15360" width="1.5" style="1424" customWidth="1"/>
    <col min="15361" max="15361" width="1.375" style="1424" customWidth="1"/>
    <col min="15362" max="15436" width="1.875" style="1424" customWidth="1"/>
    <col min="15437" max="15616" width="1.5" style="1424" customWidth="1"/>
    <col min="15617" max="15617" width="1.375" style="1424" customWidth="1"/>
    <col min="15618" max="15692" width="1.875" style="1424" customWidth="1"/>
    <col min="15693" max="15872" width="1.5" style="1424" customWidth="1"/>
    <col min="15873" max="15873" width="1.375" style="1424" customWidth="1"/>
    <col min="15874" max="15948" width="1.875" style="1424" customWidth="1"/>
    <col min="15949" max="16128" width="1.5" style="1424" customWidth="1"/>
    <col min="16129" max="16129" width="1.375" style="1424" customWidth="1"/>
    <col min="16130" max="16204" width="1.875" style="1424" customWidth="1"/>
    <col min="16205" max="16384" width="1.5" style="1424" customWidth="1"/>
  </cols>
  <sheetData>
    <row r="1" spans="2:84" ht="12" customHeight="1">
      <c r="B1" s="3193" t="s">
        <v>3752</v>
      </c>
      <c r="C1" s="3193"/>
      <c r="D1" s="3193"/>
      <c r="E1" s="3193"/>
      <c r="F1" s="3193"/>
      <c r="G1" s="3193"/>
      <c r="H1" s="3193"/>
      <c r="I1" s="3193"/>
      <c r="J1" s="3193"/>
      <c r="K1" s="3193"/>
      <c r="L1" s="3193"/>
      <c r="M1" s="3193"/>
      <c r="N1" s="3193"/>
      <c r="O1" s="3193"/>
    </row>
    <row r="2" spans="2:84" ht="12.75" customHeight="1">
      <c r="Q2" s="1425"/>
      <c r="R2" s="3194" t="s">
        <v>3753</v>
      </c>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195"/>
      <c r="AZ2" s="3195"/>
      <c r="BA2" s="3195"/>
      <c r="BB2" s="3195"/>
      <c r="BC2" s="3195"/>
      <c r="BD2" s="3195"/>
      <c r="BE2" s="3195"/>
    </row>
    <row r="3" spans="2:84" ht="8.85" customHeight="1">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195"/>
      <c r="AZ3" s="3195"/>
      <c r="BA3" s="3195"/>
      <c r="BB3" s="3195"/>
      <c r="BC3" s="3195"/>
      <c r="BD3" s="3195"/>
      <c r="BE3" s="3195"/>
    </row>
    <row r="4" spans="2:84" ht="14.25">
      <c r="R4" s="3196" t="s">
        <v>2526</v>
      </c>
      <c r="S4" s="3197"/>
      <c r="T4" s="3197"/>
      <c r="U4" s="3197"/>
      <c r="V4" s="3197"/>
      <c r="W4" s="3197"/>
      <c r="X4" s="3197"/>
      <c r="Y4" s="3197"/>
      <c r="Z4" s="3197"/>
      <c r="AA4" s="3197"/>
      <c r="AB4" s="3197"/>
      <c r="AC4" s="3197"/>
      <c r="AD4" s="3197"/>
      <c r="AE4" s="3197"/>
      <c r="AF4" s="3197"/>
      <c r="AG4" s="3197"/>
      <c r="AH4" s="3197"/>
      <c r="AI4" s="3197"/>
      <c r="AJ4" s="3197"/>
      <c r="AK4" s="3197"/>
      <c r="AL4" s="3197"/>
      <c r="AM4" s="3197"/>
      <c r="AN4" s="3197"/>
      <c r="AO4" s="3197"/>
      <c r="AP4" s="3197"/>
      <c r="AQ4" s="3197"/>
      <c r="AR4" s="3197"/>
      <c r="AS4" s="3197"/>
      <c r="AT4" s="3197"/>
      <c r="AU4" s="3197"/>
      <c r="AV4" s="3197"/>
      <c r="AW4" s="3197"/>
      <c r="AX4" s="3197"/>
      <c r="AY4" s="3197"/>
      <c r="AZ4" s="3197"/>
      <c r="BA4" s="3197"/>
      <c r="BB4" s="3197"/>
      <c r="BC4" s="3197"/>
      <c r="BD4" s="3197"/>
      <c r="BE4" s="3197"/>
    </row>
    <row r="5" spans="2:84" ht="2.25" customHeight="1">
      <c r="V5" s="1426"/>
      <c r="W5" s="1426"/>
      <c r="X5" s="1426"/>
      <c r="Y5" s="1426"/>
      <c r="Z5" s="1426"/>
      <c r="AA5" s="1426"/>
      <c r="AB5" s="1426"/>
      <c r="AC5" s="1426"/>
      <c r="AD5" s="1426"/>
      <c r="AE5" s="1426"/>
      <c r="AF5" s="1426"/>
      <c r="AG5" s="1426"/>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row>
    <row r="6" spans="2:84" s="1429" customFormat="1" ht="13.5">
      <c r="B6" s="1427"/>
      <c r="C6" s="1427"/>
      <c r="D6" s="1428"/>
      <c r="E6" s="1428"/>
      <c r="F6" s="1428"/>
      <c r="G6" s="1428"/>
      <c r="H6" s="1428"/>
      <c r="I6" s="1428"/>
      <c r="J6" s="1428"/>
      <c r="K6" s="1428"/>
      <c r="L6" s="1428"/>
      <c r="M6" s="1428"/>
      <c r="N6" s="1428"/>
      <c r="O6" s="1428"/>
      <c r="P6" s="1428"/>
      <c r="Q6" s="1428"/>
      <c r="R6" s="3198" t="s">
        <v>3771</v>
      </c>
      <c r="S6" s="3199"/>
      <c r="T6" s="3199"/>
      <c r="U6" s="3199"/>
      <c r="V6" s="3199"/>
      <c r="W6" s="3199"/>
      <c r="X6" s="3199"/>
      <c r="Y6" s="3199"/>
      <c r="Z6" s="3199"/>
      <c r="AA6" s="3199"/>
      <c r="AB6" s="3199"/>
      <c r="AC6" s="3199"/>
      <c r="AD6" s="3199"/>
      <c r="AE6" s="3199"/>
      <c r="AF6" s="3199"/>
      <c r="AG6" s="3199"/>
      <c r="AH6" s="3199"/>
      <c r="AI6" s="3199"/>
      <c r="AJ6" s="3199"/>
      <c r="AK6" s="3199"/>
      <c r="AL6" s="3199"/>
      <c r="AM6" s="3199"/>
      <c r="AN6" s="3199"/>
      <c r="AO6" s="3199"/>
      <c r="AP6" s="3199"/>
      <c r="AQ6" s="3199"/>
      <c r="AR6" s="3199"/>
      <c r="AS6" s="3199"/>
      <c r="AT6" s="3199"/>
      <c r="AU6" s="3199"/>
      <c r="AV6" s="3199"/>
      <c r="AW6" s="3199"/>
      <c r="AX6" s="3199"/>
      <c r="AY6" s="3199"/>
      <c r="AZ6" s="3199"/>
      <c r="BA6" s="3199"/>
      <c r="BB6" s="3199"/>
      <c r="BC6" s="3199"/>
      <c r="BD6" s="3199"/>
      <c r="BE6" s="3199"/>
      <c r="BF6" s="1428"/>
      <c r="BG6" s="1428"/>
      <c r="BH6" s="1428"/>
      <c r="BI6" s="1427"/>
      <c r="BJ6" s="1427"/>
      <c r="BK6" s="1427"/>
      <c r="BL6" s="1427"/>
      <c r="BM6" s="1427"/>
      <c r="BN6" s="1427"/>
      <c r="BO6" s="1427"/>
      <c r="BP6" s="1427"/>
      <c r="BQ6" s="1427"/>
      <c r="BR6" s="1427"/>
      <c r="BS6" s="1427"/>
      <c r="BT6" s="1427"/>
      <c r="BU6" s="1427"/>
      <c r="BV6" s="1427"/>
      <c r="BW6" s="1427"/>
      <c r="BX6" s="1427"/>
      <c r="BY6" s="1427"/>
      <c r="BZ6" s="1427"/>
      <c r="CA6" s="1427"/>
      <c r="CB6" s="1427"/>
      <c r="CC6" s="1427"/>
      <c r="CD6" s="1427"/>
      <c r="CE6" s="1427"/>
      <c r="CF6" s="1427"/>
    </row>
    <row r="7" spans="2:84" ht="7.5" customHeight="1">
      <c r="B7" s="3200" t="s">
        <v>3772</v>
      </c>
      <c r="C7" s="3200"/>
      <c r="D7" s="3200"/>
      <c r="E7" s="3200"/>
      <c r="F7" s="3200"/>
      <c r="G7" s="3200"/>
      <c r="H7" s="3200"/>
      <c r="I7" s="3200"/>
      <c r="J7" s="3200"/>
      <c r="K7" s="3200"/>
      <c r="L7" s="3200"/>
      <c r="M7" s="3200"/>
      <c r="N7" s="3200"/>
      <c r="O7" s="3200"/>
      <c r="P7" s="3200"/>
      <c r="Q7" s="3200"/>
      <c r="R7" s="3200"/>
      <c r="S7" s="3200"/>
      <c r="T7" s="3200"/>
      <c r="U7" s="3200"/>
      <c r="V7" s="3200"/>
      <c r="AN7" s="3201"/>
      <c r="AO7" s="3201"/>
      <c r="AP7" s="3201"/>
      <c r="AQ7" s="3201"/>
      <c r="AR7" s="3201"/>
      <c r="AS7" s="3201"/>
      <c r="AT7" s="3201"/>
      <c r="AU7" s="3201"/>
      <c r="AV7" s="3201"/>
      <c r="AW7" s="3201"/>
      <c r="AX7" s="3201"/>
      <c r="AY7" s="3201"/>
      <c r="AZ7" s="3201"/>
      <c r="BA7" s="3201"/>
      <c r="BB7" s="3201"/>
      <c r="BC7" s="3201"/>
      <c r="BD7" s="3201"/>
      <c r="BE7" s="3201"/>
      <c r="BF7" s="3201"/>
      <c r="BG7" s="3201"/>
      <c r="BH7" s="3201"/>
      <c r="BI7" s="3201"/>
      <c r="BJ7" s="3201"/>
      <c r="BK7" s="3201"/>
      <c r="BL7" s="3201"/>
      <c r="BM7" s="3201"/>
      <c r="BN7" s="3201"/>
      <c r="BO7" s="3201"/>
      <c r="BP7" s="3201"/>
      <c r="BQ7" s="3201"/>
      <c r="BR7" s="3201"/>
      <c r="BS7" s="3201"/>
      <c r="BT7" s="3201"/>
      <c r="BU7" s="3201"/>
    </row>
    <row r="8" spans="2:84" ht="7.5" customHeight="1" thickBot="1">
      <c r="B8" s="3200"/>
      <c r="C8" s="3200"/>
      <c r="D8" s="3200"/>
      <c r="E8" s="3200"/>
      <c r="F8" s="3200"/>
      <c r="G8" s="3200"/>
      <c r="H8" s="3200"/>
      <c r="I8" s="3200"/>
      <c r="J8" s="3200"/>
      <c r="K8" s="3200"/>
      <c r="L8" s="3200"/>
      <c r="M8" s="3200"/>
      <c r="N8" s="3200"/>
      <c r="O8" s="3200"/>
      <c r="P8" s="3200"/>
      <c r="Q8" s="3200"/>
      <c r="R8" s="3200"/>
      <c r="S8" s="3200"/>
      <c r="T8" s="3200"/>
      <c r="U8" s="3200"/>
      <c r="V8" s="3200"/>
    </row>
    <row r="9" spans="2:84" ht="3" customHeight="1">
      <c r="B9" s="3221" t="s">
        <v>3773</v>
      </c>
      <c r="C9" s="3222"/>
      <c r="D9" s="3222"/>
      <c r="E9" s="3222"/>
      <c r="F9" s="3222"/>
      <c r="G9" s="3222"/>
      <c r="H9" s="3222"/>
      <c r="I9" s="3222"/>
      <c r="J9" s="3222"/>
      <c r="K9" s="3222"/>
      <c r="L9" s="3222"/>
      <c r="M9" s="3222"/>
      <c r="N9" s="3222"/>
      <c r="O9" s="3222"/>
      <c r="P9" s="3222"/>
      <c r="Q9" s="3223"/>
      <c r="R9" s="1430"/>
      <c r="S9" s="1431"/>
      <c r="T9" s="1431"/>
      <c r="U9" s="1431"/>
      <c r="V9" s="1431"/>
      <c r="W9" s="1431"/>
      <c r="X9" s="1431"/>
      <c r="Y9" s="1431"/>
      <c r="Z9" s="1431"/>
      <c r="AA9" s="1431"/>
      <c r="AB9" s="1431"/>
      <c r="AC9" s="1431"/>
      <c r="AD9" s="1431"/>
      <c r="AE9" s="1431"/>
      <c r="AF9" s="1431"/>
      <c r="AG9" s="1431"/>
      <c r="AH9" s="1431"/>
      <c r="AI9" s="1431"/>
      <c r="AJ9" s="1431"/>
      <c r="AK9" s="1431"/>
      <c r="AL9" s="3224"/>
      <c r="AM9" s="3224"/>
      <c r="AN9" s="3224"/>
      <c r="AO9" s="3224"/>
      <c r="AP9" s="3224"/>
      <c r="AQ9" s="3224"/>
      <c r="AR9" s="3224"/>
      <c r="AS9" s="3224"/>
      <c r="AT9" s="3226" t="s">
        <v>738</v>
      </c>
      <c r="AU9" s="3227"/>
      <c r="AV9" s="3227"/>
      <c r="AW9" s="3227"/>
      <c r="AX9" s="3227"/>
      <c r="AY9" s="3227"/>
      <c r="AZ9" s="3227"/>
      <c r="BA9" s="3227"/>
      <c r="BB9" s="3227"/>
      <c r="BC9" s="3228"/>
      <c r="BD9" s="1432"/>
      <c r="BE9" s="1432"/>
      <c r="BF9" s="1432"/>
      <c r="BG9" s="1432"/>
      <c r="BH9" s="1432"/>
      <c r="BI9" s="1432"/>
      <c r="BJ9" s="1432"/>
      <c r="BK9" s="1432"/>
      <c r="BL9" s="1432"/>
      <c r="BM9" s="1432"/>
      <c r="BN9" s="1432"/>
      <c r="BO9" s="1432"/>
      <c r="BP9" s="1432"/>
      <c r="BQ9" s="1432"/>
      <c r="BR9" s="1432"/>
      <c r="BS9" s="1432"/>
      <c r="BT9" s="1432"/>
      <c r="BU9" s="1432"/>
      <c r="BV9" s="1433"/>
      <c r="BW9" s="1433"/>
      <c r="BX9" s="1434"/>
    </row>
    <row r="10" spans="2:84" ht="12" customHeight="1">
      <c r="B10" s="3207"/>
      <c r="C10" s="3208"/>
      <c r="D10" s="3208"/>
      <c r="E10" s="3208"/>
      <c r="F10" s="3208"/>
      <c r="G10" s="3208"/>
      <c r="H10" s="3208"/>
      <c r="I10" s="3208"/>
      <c r="J10" s="3208"/>
      <c r="K10" s="3208"/>
      <c r="L10" s="3208"/>
      <c r="M10" s="3208"/>
      <c r="N10" s="3208"/>
      <c r="O10" s="3208"/>
      <c r="P10" s="3208"/>
      <c r="Q10" s="3209"/>
      <c r="R10" s="1435"/>
      <c r="S10" s="1436"/>
      <c r="T10" s="1437"/>
      <c r="X10" s="3235" t="str">
        <f>cst_wskakunin_NOBE_MENSEKI_JYUTAKU_SHINSEI</f>
        <v/>
      </c>
      <c r="Y10" s="3236"/>
      <c r="Z10" s="3236"/>
      <c r="AA10" s="3236"/>
      <c r="AB10" s="3236"/>
      <c r="AC10" s="3236"/>
      <c r="AD10" s="3236"/>
      <c r="AE10" s="3236"/>
      <c r="AF10" s="3236"/>
      <c r="AG10" s="3236"/>
      <c r="AH10" s="3236"/>
      <c r="AI10" s="3237"/>
      <c r="AJ10" s="3202" t="s">
        <v>114</v>
      </c>
      <c r="AK10" s="3203"/>
      <c r="AL10" s="3203"/>
      <c r="AM10" s="3203"/>
      <c r="AN10" s="3203"/>
      <c r="AO10" s="3203"/>
      <c r="AP10" s="3203"/>
      <c r="AQ10" s="3203"/>
      <c r="AR10" s="3203"/>
      <c r="AS10" s="3203"/>
      <c r="AT10" s="3229"/>
      <c r="AU10" s="3230"/>
      <c r="AV10" s="3230"/>
      <c r="AW10" s="3230"/>
      <c r="AX10" s="3230"/>
      <c r="AY10" s="3230"/>
      <c r="AZ10" s="3230"/>
      <c r="BA10" s="3230"/>
      <c r="BB10" s="3230"/>
      <c r="BC10" s="3231"/>
      <c r="BG10" s="3235" t="str">
        <f>cst_wskakunin_SHIKITI_MENSEKI_1_TOTAL</f>
        <v/>
      </c>
      <c r="BH10" s="3236"/>
      <c r="BI10" s="3236"/>
      <c r="BJ10" s="3236"/>
      <c r="BK10" s="3236"/>
      <c r="BL10" s="3236"/>
      <c r="BM10" s="3236"/>
      <c r="BN10" s="3236"/>
      <c r="BO10" s="3236"/>
      <c r="BP10" s="3236"/>
      <c r="BQ10" s="3236"/>
      <c r="BR10" s="3236"/>
      <c r="BS10" s="3236"/>
      <c r="BT10" s="3237"/>
      <c r="BU10" s="3202" t="s">
        <v>114</v>
      </c>
      <c r="BV10" s="3203"/>
      <c r="BW10" s="1438"/>
      <c r="BX10" s="1439"/>
    </row>
    <row r="11" spans="2:84" ht="12" customHeight="1">
      <c r="B11" s="3207"/>
      <c r="C11" s="3208"/>
      <c r="D11" s="3208"/>
      <c r="E11" s="3208"/>
      <c r="F11" s="3208"/>
      <c r="G11" s="3208"/>
      <c r="H11" s="3208"/>
      <c r="I11" s="3208"/>
      <c r="J11" s="3208"/>
      <c r="K11" s="3208"/>
      <c r="L11" s="3208"/>
      <c r="M11" s="3208"/>
      <c r="N11" s="3208"/>
      <c r="O11" s="3208"/>
      <c r="P11" s="3208"/>
      <c r="Q11" s="3209"/>
      <c r="R11" s="1435"/>
      <c r="S11" s="1436"/>
      <c r="T11" s="1437"/>
      <c r="X11" s="3238"/>
      <c r="Y11" s="3239"/>
      <c r="Z11" s="3239"/>
      <c r="AA11" s="3239"/>
      <c r="AB11" s="3239"/>
      <c r="AC11" s="3239"/>
      <c r="AD11" s="3239"/>
      <c r="AE11" s="3239"/>
      <c r="AF11" s="3239"/>
      <c r="AG11" s="3239"/>
      <c r="AH11" s="3239"/>
      <c r="AI11" s="3240"/>
      <c r="AJ11" s="3202"/>
      <c r="AK11" s="3203"/>
      <c r="AL11" s="3203"/>
      <c r="AM11" s="3203"/>
      <c r="AN11" s="3203"/>
      <c r="AO11" s="3203"/>
      <c r="AP11" s="3203"/>
      <c r="AQ11" s="3203"/>
      <c r="AR11" s="3203"/>
      <c r="AS11" s="3203"/>
      <c r="AT11" s="3229"/>
      <c r="AU11" s="3230"/>
      <c r="AV11" s="3230"/>
      <c r="AW11" s="3230"/>
      <c r="AX11" s="3230"/>
      <c r="AY11" s="3230"/>
      <c r="AZ11" s="3230"/>
      <c r="BA11" s="3230"/>
      <c r="BB11" s="3230"/>
      <c r="BC11" s="3231"/>
      <c r="BG11" s="3238"/>
      <c r="BH11" s="3239"/>
      <c r="BI11" s="3239"/>
      <c r="BJ11" s="3239"/>
      <c r="BK11" s="3239"/>
      <c r="BL11" s="3239"/>
      <c r="BM11" s="3239"/>
      <c r="BN11" s="3239"/>
      <c r="BO11" s="3239"/>
      <c r="BP11" s="3239"/>
      <c r="BQ11" s="3239"/>
      <c r="BR11" s="3239"/>
      <c r="BS11" s="3239"/>
      <c r="BT11" s="3240"/>
      <c r="BU11" s="3202"/>
      <c r="BV11" s="3203"/>
      <c r="BW11" s="1438"/>
      <c r="BX11" s="1439"/>
    </row>
    <row r="12" spans="2:84" ht="3" customHeight="1">
      <c r="B12" s="3210"/>
      <c r="C12" s="3211"/>
      <c r="D12" s="3211"/>
      <c r="E12" s="3211"/>
      <c r="F12" s="3211"/>
      <c r="G12" s="3211"/>
      <c r="H12" s="3211"/>
      <c r="I12" s="3211"/>
      <c r="J12" s="3211"/>
      <c r="K12" s="3211"/>
      <c r="L12" s="3211"/>
      <c r="M12" s="3211"/>
      <c r="N12" s="3211"/>
      <c r="O12" s="3211"/>
      <c r="P12" s="3211"/>
      <c r="Q12" s="3212"/>
      <c r="R12" s="1440"/>
      <c r="S12" s="1441"/>
      <c r="T12" s="1441"/>
      <c r="U12" s="1441"/>
      <c r="V12" s="1441"/>
      <c r="W12" s="1441"/>
      <c r="X12" s="1441"/>
      <c r="Y12" s="1441"/>
      <c r="Z12" s="1441"/>
      <c r="AA12" s="1441"/>
      <c r="AB12" s="1441"/>
      <c r="AC12" s="1441"/>
      <c r="AD12" s="1441"/>
      <c r="AE12" s="1441"/>
      <c r="AF12" s="1441"/>
      <c r="AG12" s="1441"/>
      <c r="AH12" s="1441"/>
      <c r="AI12" s="1441"/>
      <c r="AJ12" s="1441"/>
      <c r="AK12" s="1441"/>
      <c r="AL12" s="3225"/>
      <c r="AM12" s="3225"/>
      <c r="AN12" s="3225"/>
      <c r="AO12" s="3225"/>
      <c r="AP12" s="3225"/>
      <c r="AQ12" s="3225"/>
      <c r="AR12" s="3225"/>
      <c r="AS12" s="3225"/>
      <c r="AT12" s="3232"/>
      <c r="AU12" s="3233"/>
      <c r="AV12" s="3233"/>
      <c r="AW12" s="3233"/>
      <c r="AX12" s="3233"/>
      <c r="AY12" s="3233"/>
      <c r="AZ12" s="3233"/>
      <c r="BA12" s="3233"/>
      <c r="BB12" s="3233"/>
      <c r="BC12" s="3234"/>
      <c r="BD12" s="1442"/>
      <c r="BE12" s="1442"/>
      <c r="BF12" s="1442"/>
      <c r="BG12" s="1442"/>
      <c r="BH12" s="1442"/>
      <c r="BI12" s="1442"/>
      <c r="BJ12" s="1442"/>
      <c r="BK12" s="1442"/>
      <c r="BL12" s="1442"/>
      <c r="BM12" s="1442"/>
      <c r="BN12" s="1442"/>
      <c r="BO12" s="1442"/>
      <c r="BP12" s="1442"/>
      <c r="BQ12" s="1442"/>
      <c r="BR12" s="1442"/>
      <c r="BS12" s="1442"/>
      <c r="BT12" s="1442"/>
      <c r="BU12" s="1442"/>
      <c r="BV12" s="1443"/>
      <c r="BW12" s="1443"/>
      <c r="BX12" s="1444"/>
    </row>
    <row r="13" spans="2:84" ht="15" customHeight="1">
      <c r="B13" s="3204" t="s">
        <v>3774</v>
      </c>
      <c r="C13" s="3205"/>
      <c r="D13" s="3205"/>
      <c r="E13" s="3205"/>
      <c r="F13" s="3206"/>
      <c r="G13" s="3213" t="s">
        <v>3775</v>
      </c>
      <c r="H13" s="3214"/>
      <c r="I13" s="3214"/>
      <c r="J13" s="3214"/>
      <c r="K13" s="3214"/>
      <c r="L13" s="3214"/>
      <c r="M13" s="3214"/>
      <c r="N13" s="3214"/>
      <c r="O13" s="3214"/>
      <c r="P13" s="3214"/>
      <c r="Q13" s="3215"/>
      <c r="R13" s="3218" t="s">
        <v>139</v>
      </c>
      <c r="S13" s="3219"/>
      <c r="T13" s="3220" t="s">
        <v>4855</v>
      </c>
      <c r="U13" s="3220"/>
      <c r="V13" s="3220"/>
      <c r="W13" s="3220"/>
      <c r="X13" s="3220"/>
      <c r="Y13" s="3220"/>
      <c r="Z13" s="3220"/>
      <c r="AA13" s="3220"/>
      <c r="AB13" s="3220"/>
      <c r="AC13" s="3220"/>
      <c r="AD13" s="3220"/>
      <c r="AE13" s="3220"/>
      <c r="AF13" s="3220"/>
      <c r="AG13" s="3220"/>
      <c r="AH13" s="3220"/>
      <c r="AI13" s="3219" t="s">
        <v>139</v>
      </c>
      <c r="AJ13" s="3219"/>
      <c r="AK13" s="3220" t="s">
        <v>2527</v>
      </c>
      <c r="AL13" s="3220"/>
      <c r="AM13" s="3220"/>
      <c r="AN13" s="3220"/>
      <c r="AO13" s="3220"/>
      <c r="AP13" s="3220"/>
      <c r="AQ13" s="3220"/>
      <c r="AR13" s="3219" t="s">
        <v>139</v>
      </c>
      <c r="AS13" s="3219"/>
      <c r="AT13" s="3220" t="s">
        <v>2534</v>
      </c>
      <c r="AU13" s="3220"/>
      <c r="AV13" s="3220"/>
      <c r="AW13" s="3220"/>
      <c r="AX13" s="3220"/>
      <c r="AY13" s="3220"/>
      <c r="AZ13" s="3220"/>
      <c r="BA13" s="3220"/>
      <c r="BB13" s="3219" t="s">
        <v>139</v>
      </c>
      <c r="BC13" s="3219"/>
      <c r="BD13" s="3220" t="s">
        <v>3776</v>
      </c>
      <c r="BE13" s="3220"/>
      <c r="BF13" s="3220"/>
      <c r="BG13" s="3220"/>
      <c r="BH13" s="3220"/>
      <c r="BI13" s="3220"/>
      <c r="BJ13" s="3220"/>
      <c r="BK13" s="3220"/>
      <c r="BL13" s="3220"/>
      <c r="BM13" s="3219" t="s">
        <v>139</v>
      </c>
      <c r="BN13" s="3219"/>
      <c r="BO13" s="3220" t="s">
        <v>4856</v>
      </c>
      <c r="BP13" s="3220"/>
      <c r="BQ13" s="3220"/>
      <c r="BR13" s="3220"/>
      <c r="BS13" s="3220"/>
      <c r="BT13" s="3220"/>
      <c r="BU13" s="3220"/>
      <c r="BV13" s="3220"/>
      <c r="BW13" s="3242" t="s">
        <v>10</v>
      </c>
      <c r="BX13" s="3243"/>
    </row>
    <row r="14" spans="2:84" ht="15" customHeight="1">
      <c r="B14" s="3207"/>
      <c r="C14" s="3208"/>
      <c r="D14" s="3208"/>
      <c r="E14" s="3208"/>
      <c r="F14" s="3209"/>
      <c r="G14" s="3216"/>
      <c r="H14" s="3217"/>
      <c r="I14" s="3217"/>
      <c r="J14" s="3217"/>
      <c r="K14" s="3217"/>
      <c r="L14" s="3217"/>
      <c r="M14" s="3217"/>
      <c r="N14" s="3217"/>
      <c r="O14" s="3217"/>
      <c r="P14" s="3217"/>
      <c r="Q14" s="3217"/>
      <c r="R14" s="3244" t="s">
        <v>139</v>
      </c>
      <c r="S14" s="3245"/>
      <c r="T14" s="3246" t="s">
        <v>2528</v>
      </c>
      <c r="U14" s="3246"/>
      <c r="V14" s="3246"/>
      <c r="W14" s="3246"/>
      <c r="X14" s="3246"/>
      <c r="Y14" s="3246"/>
      <c r="Z14" s="1445"/>
      <c r="AB14" s="1446"/>
      <c r="AC14" s="1446"/>
      <c r="AD14" s="1446"/>
      <c r="AE14" s="1446"/>
      <c r="AF14" s="1446"/>
      <c r="AG14" s="1446"/>
      <c r="AH14" s="1446"/>
      <c r="AI14" s="1446"/>
      <c r="AJ14" s="1446"/>
      <c r="AK14" s="3247" t="s">
        <v>4518</v>
      </c>
      <c r="AL14" s="3247"/>
      <c r="AM14" s="3247"/>
      <c r="AN14" s="3247"/>
      <c r="AO14" s="3247"/>
      <c r="AP14" s="3247"/>
      <c r="AQ14" s="3247"/>
      <c r="AR14" s="3247"/>
      <c r="AS14" s="3247"/>
      <c r="AT14" s="3247"/>
      <c r="AU14" s="3247"/>
      <c r="AV14" s="3247"/>
      <c r="AW14" s="3247"/>
      <c r="AX14" s="3247"/>
      <c r="AY14" s="3247"/>
      <c r="AZ14" s="3247"/>
      <c r="BA14" s="3247"/>
      <c r="BB14" s="3247"/>
      <c r="BC14" s="3247"/>
      <c r="BD14" s="3247"/>
      <c r="BE14" s="3247"/>
      <c r="BF14" s="3247"/>
      <c r="BG14" s="3247"/>
      <c r="BH14" s="3247"/>
      <c r="BI14" s="3247"/>
      <c r="BJ14" s="3247"/>
      <c r="BK14" s="3247"/>
      <c r="BL14" s="3247"/>
      <c r="BM14" s="3247"/>
      <c r="BN14" s="3247"/>
      <c r="BO14" s="3248"/>
      <c r="BP14" s="3248"/>
      <c r="BQ14" s="3248"/>
      <c r="BR14" s="3248"/>
      <c r="BS14" s="3248"/>
      <c r="BT14" s="3248"/>
      <c r="BU14" s="3248"/>
      <c r="BV14" s="3248"/>
      <c r="BW14" s="3249" t="s">
        <v>10</v>
      </c>
      <c r="BX14" s="3250"/>
    </row>
    <row r="15" spans="2:84" ht="15" customHeight="1">
      <c r="B15" s="3207"/>
      <c r="C15" s="3208"/>
      <c r="D15" s="3208"/>
      <c r="E15" s="3208"/>
      <c r="F15" s="3209"/>
      <c r="G15" s="3213" t="s">
        <v>3777</v>
      </c>
      <c r="H15" s="3214"/>
      <c r="I15" s="3214"/>
      <c r="J15" s="3214"/>
      <c r="K15" s="3214"/>
      <c r="L15" s="3214"/>
      <c r="M15" s="3214"/>
      <c r="N15" s="3214"/>
      <c r="O15" s="3214"/>
      <c r="P15" s="3214"/>
      <c r="Q15" s="3214"/>
      <c r="R15" s="3258" t="s">
        <v>139</v>
      </c>
      <c r="S15" s="3259"/>
      <c r="T15" s="3253" t="s">
        <v>2577</v>
      </c>
      <c r="U15" s="3253"/>
      <c r="V15" s="3253"/>
      <c r="W15" s="3253"/>
      <c r="X15" s="3253"/>
      <c r="Y15" s="3253"/>
      <c r="Z15" s="3253"/>
      <c r="AA15" s="3253"/>
      <c r="AB15" s="3253"/>
      <c r="AC15" s="3253"/>
      <c r="AD15" s="3253"/>
      <c r="AE15" s="3260" t="s">
        <v>139</v>
      </c>
      <c r="AF15" s="3260"/>
      <c r="AG15" s="3253" t="s">
        <v>2529</v>
      </c>
      <c r="AH15" s="3253"/>
      <c r="AI15" s="3253"/>
      <c r="AJ15" s="3253"/>
      <c r="AK15" s="3253"/>
      <c r="AL15" s="3253"/>
      <c r="AM15" s="3253"/>
      <c r="AN15" s="3253"/>
      <c r="AO15" s="3253"/>
      <c r="AP15" s="3253"/>
      <c r="AQ15" s="3253"/>
      <c r="AR15" s="3253"/>
      <c r="AS15" s="3261"/>
      <c r="AT15" s="3213" t="s">
        <v>3778</v>
      </c>
      <c r="AU15" s="3214"/>
      <c r="AV15" s="3214"/>
      <c r="AW15" s="3214"/>
      <c r="AX15" s="3214"/>
      <c r="AY15" s="3214"/>
      <c r="AZ15" s="3214"/>
      <c r="BA15" s="3214"/>
      <c r="BB15" s="3214"/>
      <c r="BC15" s="3215"/>
      <c r="BD15" s="3251" t="s">
        <v>139</v>
      </c>
      <c r="BE15" s="3251"/>
      <c r="BF15" s="3253" t="s">
        <v>2578</v>
      </c>
      <c r="BG15" s="3253"/>
      <c r="BH15" s="3253"/>
      <c r="BI15" s="3253"/>
      <c r="BJ15" s="3253"/>
      <c r="BK15" s="3253"/>
      <c r="BL15" s="3253"/>
      <c r="BM15" s="3253"/>
      <c r="BN15" s="3251" t="s">
        <v>139</v>
      </c>
      <c r="BO15" s="3251"/>
      <c r="BP15" s="3253" t="s">
        <v>2530</v>
      </c>
      <c r="BQ15" s="3253"/>
      <c r="BR15" s="3253"/>
      <c r="BS15" s="3253"/>
      <c r="BT15" s="3253"/>
      <c r="BU15" s="3253"/>
      <c r="BV15" s="3253"/>
      <c r="BW15" s="3253"/>
      <c r="BX15" s="3254"/>
    </row>
    <row r="16" spans="2:84" ht="15" customHeight="1">
      <c r="B16" s="3207"/>
      <c r="C16" s="3208"/>
      <c r="D16" s="3208"/>
      <c r="E16" s="3208"/>
      <c r="F16" s="3209"/>
      <c r="G16" s="3216"/>
      <c r="H16" s="3217"/>
      <c r="I16" s="3217"/>
      <c r="J16" s="3217"/>
      <c r="K16" s="3217"/>
      <c r="L16" s="3217"/>
      <c r="M16" s="3217"/>
      <c r="N16" s="3217"/>
      <c r="O16" s="3217"/>
      <c r="P16" s="3217"/>
      <c r="Q16" s="3241"/>
      <c r="R16" s="3256" t="s">
        <v>139</v>
      </c>
      <c r="S16" s="3257"/>
      <c r="T16" s="3246" t="s">
        <v>2579</v>
      </c>
      <c r="U16" s="3246"/>
      <c r="V16" s="3246"/>
      <c r="W16" s="3246"/>
      <c r="X16" s="3246"/>
      <c r="Y16" s="3246"/>
      <c r="Z16" s="3246"/>
      <c r="AA16" s="3246"/>
      <c r="AB16" s="3246"/>
      <c r="AC16" s="3246"/>
      <c r="AD16" s="3246"/>
      <c r="AE16" s="1447"/>
      <c r="AF16" s="1447"/>
      <c r="AG16" s="1447"/>
      <c r="AH16" s="1447"/>
      <c r="AI16" s="1447"/>
      <c r="AJ16" s="1447"/>
      <c r="AK16" s="1447"/>
      <c r="AL16" s="1447"/>
      <c r="AM16" s="1447"/>
      <c r="AN16" s="1447"/>
      <c r="AO16" s="1447"/>
      <c r="AP16" s="1447"/>
      <c r="AQ16" s="1447"/>
      <c r="AR16" s="1447"/>
      <c r="AS16" s="1448"/>
      <c r="AT16" s="3216"/>
      <c r="AU16" s="3217"/>
      <c r="AV16" s="3217"/>
      <c r="AW16" s="3217"/>
      <c r="AX16" s="3217"/>
      <c r="AY16" s="3217"/>
      <c r="AZ16" s="3217"/>
      <c r="BA16" s="3217"/>
      <c r="BB16" s="3217"/>
      <c r="BC16" s="3241"/>
      <c r="BD16" s="3252"/>
      <c r="BE16" s="3252"/>
      <c r="BF16" s="3246"/>
      <c r="BG16" s="3246"/>
      <c r="BH16" s="3246"/>
      <c r="BI16" s="3246"/>
      <c r="BJ16" s="3246"/>
      <c r="BK16" s="3246"/>
      <c r="BL16" s="3246"/>
      <c r="BM16" s="3246"/>
      <c r="BN16" s="3252"/>
      <c r="BO16" s="3252"/>
      <c r="BP16" s="3246"/>
      <c r="BQ16" s="3246"/>
      <c r="BR16" s="3246"/>
      <c r="BS16" s="3246"/>
      <c r="BT16" s="3246"/>
      <c r="BU16" s="3246"/>
      <c r="BV16" s="3246"/>
      <c r="BW16" s="3246"/>
      <c r="BX16" s="3255"/>
    </row>
    <row r="17" spans="2:96" ht="12.75" customHeight="1">
      <c r="B17" s="3207"/>
      <c r="C17" s="3208"/>
      <c r="D17" s="3208"/>
      <c r="E17" s="3208"/>
      <c r="F17" s="3209"/>
      <c r="G17" s="3213" t="s">
        <v>3779</v>
      </c>
      <c r="H17" s="3214"/>
      <c r="I17" s="3214"/>
      <c r="J17" s="3214"/>
      <c r="K17" s="3214"/>
      <c r="L17" s="3214"/>
      <c r="M17" s="3214"/>
      <c r="N17" s="3214"/>
      <c r="O17" s="3214"/>
      <c r="P17" s="3214"/>
      <c r="Q17" s="3215"/>
      <c r="R17" s="3213" t="s">
        <v>3780</v>
      </c>
      <c r="S17" s="3214"/>
      <c r="T17" s="3214"/>
      <c r="U17" s="3214"/>
      <c r="V17" s="3214"/>
      <c r="W17" s="3214"/>
      <c r="X17" s="3214"/>
      <c r="Y17" s="3214"/>
      <c r="Z17" s="3215"/>
      <c r="AA17" s="3274" t="str">
        <f>cst_wskakunin_KAISU_TIJYOU_SHINSEI</f>
        <v/>
      </c>
      <c r="AB17" s="3274"/>
      <c r="AC17" s="3274"/>
      <c r="AD17" s="3265" t="s">
        <v>481</v>
      </c>
      <c r="AE17" s="3265"/>
      <c r="AF17" s="3265"/>
      <c r="AG17" s="3277" t="s">
        <v>3781</v>
      </c>
      <c r="AH17" s="3277"/>
      <c r="AI17" s="3277"/>
      <c r="AJ17" s="3277"/>
      <c r="AK17" s="3277"/>
      <c r="AL17" s="3277"/>
      <c r="AM17" s="3277"/>
      <c r="AN17" s="3274">
        <f>cst_wskakunin_KAISU_TIKA_SHINSEI__zero</f>
        <v>0</v>
      </c>
      <c r="AO17" s="3274"/>
      <c r="AP17" s="3274"/>
      <c r="AQ17" s="3265" t="s">
        <v>481</v>
      </c>
      <c r="AR17" s="3265"/>
      <c r="AS17" s="3265"/>
      <c r="AT17" s="3288"/>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90"/>
    </row>
    <row r="18" spans="2:96" ht="12.75" customHeight="1">
      <c r="B18" s="3210"/>
      <c r="C18" s="3211"/>
      <c r="D18" s="3211"/>
      <c r="E18" s="3211"/>
      <c r="F18" s="3212"/>
      <c r="G18" s="3216"/>
      <c r="H18" s="3217"/>
      <c r="I18" s="3217"/>
      <c r="J18" s="3217"/>
      <c r="K18" s="3217"/>
      <c r="L18" s="3217"/>
      <c r="M18" s="3217"/>
      <c r="N18" s="3217"/>
      <c r="O18" s="3217"/>
      <c r="P18" s="3217"/>
      <c r="Q18" s="3241"/>
      <c r="R18" s="3216"/>
      <c r="S18" s="3217"/>
      <c r="T18" s="3217"/>
      <c r="U18" s="3217"/>
      <c r="V18" s="3217"/>
      <c r="W18" s="3217"/>
      <c r="X18" s="3217"/>
      <c r="Y18" s="3217"/>
      <c r="Z18" s="3241"/>
      <c r="AA18" s="3275"/>
      <c r="AB18" s="3275"/>
      <c r="AC18" s="3275"/>
      <c r="AD18" s="3276"/>
      <c r="AE18" s="3276"/>
      <c r="AF18" s="3276"/>
      <c r="AG18" s="3278"/>
      <c r="AH18" s="3278"/>
      <c r="AI18" s="3278"/>
      <c r="AJ18" s="3278"/>
      <c r="AK18" s="3278"/>
      <c r="AL18" s="3278"/>
      <c r="AM18" s="3278"/>
      <c r="AN18" s="3275"/>
      <c r="AO18" s="3275"/>
      <c r="AP18" s="3275"/>
      <c r="AQ18" s="3276"/>
      <c r="AR18" s="3276"/>
      <c r="AS18" s="3276"/>
      <c r="AT18" s="3291"/>
      <c r="AU18" s="3292"/>
      <c r="AV18" s="3292"/>
      <c r="AW18" s="3292"/>
      <c r="AX18" s="3292"/>
      <c r="AY18" s="3292"/>
      <c r="AZ18" s="3292"/>
      <c r="BA18" s="3292"/>
      <c r="BB18" s="3292"/>
      <c r="BC18" s="3292"/>
      <c r="BD18" s="3292"/>
      <c r="BE18" s="3292"/>
      <c r="BF18" s="3292"/>
      <c r="BG18" s="3292"/>
      <c r="BH18" s="3292"/>
      <c r="BI18" s="3292"/>
      <c r="BJ18" s="3292"/>
      <c r="BK18" s="3292"/>
      <c r="BL18" s="3292"/>
      <c r="BM18" s="3292"/>
      <c r="BN18" s="3292"/>
      <c r="BO18" s="3292"/>
      <c r="BP18" s="3292"/>
      <c r="BQ18" s="3292"/>
      <c r="BR18" s="3292"/>
      <c r="BS18" s="3292"/>
      <c r="BT18" s="3292"/>
      <c r="BU18" s="3292"/>
      <c r="BV18" s="3292"/>
      <c r="BW18" s="3292"/>
      <c r="BX18" s="3293"/>
    </row>
    <row r="19" spans="2:96" ht="11.25" customHeight="1">
      <c r="B19" s="3262" t="s">
        <v>3782</v>
      </c>
      <c r="C19" s="3263"/>
      <c r="D19" s="3263"/>
      <c r="E19" s="3263"/>
      <c r="F19" s="3263"/>
      <c r="G19" s="3263"/>
      <c r="H19" s="3263"/>
      <c r="I19" s="3263"/>
      <c r="J19" s="3263"/>
      <c r="K19" s="3263"/>
      <c r="L19" s="3263"/>
      <c r="M19" s="3263"/>
      <c r="N19" s="3263"/>
      <c r="O19" s="3263"/>
      <c r="P19" s="3263"/>
      <c r="Q19" s="3263"/>
      <c r="R19" s="3266" t="s">
        <v>139</v>
      </c>
      <c r="S19" s="3267"/>
      <c r="T19" s="3270" t="s">
        <v>2531</v>
      </c>
      <c r="U19" s="3270"/>
      <c r="V19" s="3270"/>
      <c r="W19" s="3270"/>
      <c r="X19" s="3270"/>
      <c r="Y19" s="3270"/>
      <c r="Z19" s="3270"/>
      <c r="AA19" s="3270"/>
      <c r="AB19" s="3270"/>
      <c r="AE19" s="3272" t="s">
        <v>139</v>
      </c>
      <c r="AF19" s="3272"/>
      <c r="AG19" s="3270" t="s">
        <v>2532</v>
      </c>
      <c r="AH19" s="3270"/>
      <c r="AI19" s="3270"/>
      <c r="AJ19" s="3270"/>
      <c r="AK19" s="3270"/>
      <c r="AL19" s="3270"/>
      <c r="AM19" s="3270"/>
      <c r="AN19" s="3270"/>
      <c r="AO19" s="3270"/>
      <c r="AP19" s="3270"/>
      <c r="AQ19" s="3270"/>
      <c r="AR19" s="3270"/>
      <c r="AS19" s="3270"/>
      <c r="AT19" s="3272" t="s">
        <v>139</v>
      </c>
      <c r="AU19" s="3272"/>
      <c r="AV19" s="3270" t="s">
        <v>2533</v>
      </c>
      <c r="AW19" s="3270"/>
      <c r="AX19" s="3270"/>
      <c r="AY19" s="3270"/>
      <c r="AZ19" s="3270"/>
      <c r="BA19" s="3270"/>
      <c r="BB19" s="3270"/>
      <c r="BC19" s="3270"/>
      <c r="BD19" s="3270"/>
      <c r="BE19" s="3270"/>
      <c r="BF19" s="3270"/>
      <c r="BG19" s="3270"/>
      <c r="BH19" s="3270"/>
      <c r="BI19" s="3272" t="s">
        <v>139</v>
      </c>
      <c r="BJ19" s="3272"/>
      <c r="BK19" s="3270" t="s">
        <v>2580</v>
      </c>
      <c r="BL19" s="3270"/>
      <c r="BM19" s="3270"/>
      <c r="BN19" s="3270"/>
      <c r="BO19" s="3270"/>
      <c r="BP19" s="3270"/>
      <c r="BQ19" s="3270"/>
      <c r="BR19" s="3270"/>
      <c r="BS19" s="3270"/>
      <c r="BT19" s="3270"/>
      <c r="BU19" s="3270"/>
      <c r="BV19" s="3270"/>
      <c r="BW19" s="3270"/>
      <c r="BX19" s="3279"/>
    </row>
    <row r="20" spans="2:96" ht="3.75" customHeight="1">
      <c r="B20" s="3264"/>
      <c r="C20" s="3265"/>
      <c r="D20" s="3265"/>
      <c r="E20" s="3265"/>
      <c r="F20" s="3265"/>
      <c r="G20" s="3265"/>
      <c r="H20" s="3265"/>
      <c r="I20" s="3265"/>
      <c r="J20" s="3265"/>
      <c r="K20" s="3265"/>
      <c r="L20" s="3265"/>
      <c r="M20" s="3265"/>
      <c r="N20" s="3265"/>
      <c r="O20" s="3265"/>
      <c r="P20" s="3265"/>
      <c r="Q20" s="3265"/>
      <c r="R20" s="3268"/>
      <c r="S20" s="3269"/>
      <c r="T20" s="3271"/>
      <c r="U20" s="3271"/>
      <c r="V20" s="3271"/>
      <c r="W20" s="3271"/>
      <c r="X20" s="3271"/>
      <c r="Y20" s="3271"/>
      <c r="Z20" s="3271"/>
      <c r="AA20" s="3271"/>
      <c r="AB20" s="3271"/>
      <c r="AC20" s="1449"/>
      <c r="AD20" s="1449"/>
      <c r="AE20" s="3273"/>
      <c r="AF20" s="3273"/>
      <c r="AG20" s="3271"/>
      <c r="AH20" s="3271"/>
      <c r="AI20" s="3271"/>
      <c r="AJ20" s="3271"/>
      <c r="AK20" s="3271"/>
      <c r="AL20" s="3271"/>
      <c r="AM20" s="3271"/>
      <c r="AN20" s="3271"/>
      <c r="AO20" s="3271"/>
      <c r="AP20" s="3271"/>
      <c r="AQ20" s="3271"/>
      <c r="AR20" s="3271"/>
      <c r="AS20" s="3271"/>
      <c r="AT20" s="3273"/>
      <c r="AU20" s="3273"/>
      <c r="AV20" s="3271"/>
      <c r="AW20" s="3271"/>
      <c r="AX20" s="3271"/>
      <c r="AY20" s="3271"/>
      <c r="AZ20" s="3271"/>
      <c r="BA20" s="3271"/>
      <c r="BB20" s="3271"/>
      <c r="BC20" s="3271"/>
      <c r="BD20" s="3271"/>
      <c r="BE20" s="3271"/>
      <c r="BF20" s="3271"/>
      <c r="BG20" s="3271"/>
      <c r="BH20" s="3271"/>
      <c r="BI20" s="3273"/>
      <c r="BJ20" s="3273"/>
      <c r="BK20" s="3271"/>
      <c r="BL20" s="3271"/>
      <c r="BM20" s="3271"/>
      <c r="BN20" s="3271"/>
      <c r="BO20" s="3271"/>
      <c r="BP20" s="3271"/>
      <c r="BQ20" s="3271"/>
      <c r="BR20" s="3271"/>
      <c r="BS20" s="3271"/>
      <c r="BT20" s="3271"/>
      <c r="BU20" s="3271"/>
      <c r="BV20" s="3271"/>
      <c r="BW20" s="3271"/>
      <c r="BX20" s="3280"/>
    </row>
    <row r="21" spans="2:96" ht="12" customHeight="1">
      <c r="B21" s="3264"/>
      <c r="C21" s="3265"/>
      <c r="D21" s="3265"/>
      <c r="E21" s="3265"/>
      <c r="F21" s="3265"/>
      <c r="G21" s="3265"/>
      <c r="H21" s="3265"/>
      <c r="I21" s="3265"/>
      <c r="J21" s="3265"/>
      <c r="K21" s="3265"/>
      <c r="L21" s="3265"/>
      <c r="M21" s="3265"/>
      <c r="N21" s="3265"/>
      <c r="O21" s="3265"/>
      <c r="P21" s="3265"/>
      <c r="Q21" s="3265"/>
      <c r="R21" s="3268" t="s">
        <v>139</v>
      </c>
      <c r="S21" s="3269"/>
      <c r="T21" s="3271" t="s">
        <v>3783</v>
      </c>
      <c r="U21" s="3271"/>
      <c r="V21" s="3271"/>
      <c r="W21" s="3271"/>
      <c r="X21" s="3271"/>
      <c r="Y21" s="3271"/>
      <c r="Z21" s="3271"/>
      <c r="AA21" s="3271"/>
      <c r="AB21" s="3271"/>
      <c r="AC21" s="3271"/>
      <c r="AD21" s="3271"/>
      <c r="AE21" s="3271"/>
      <c r="AF21" s="3271"/>
      <c r="AG21" s="3271"/>
      <c r="AH21" s="3271"/>
      <c r="AI21" s="3271"/>
      <c r="AJ21" s="3271"/>
      <c r="AK21" s="3271"/>
      <c r="AL21" s="3271"/>
      <c r="AM21" s="3271"/>
      <c r="AN21" s="3271"/>
      <c r="AO21" s="3271"/>
      <c r="AP21" s="3271"/>
      <c r="AT21" s="3284" t="s">
        <v>139</v>
      </c>
      <c r="AU21" s="3284"/>
      <c r="AV21" s="3271" t="s">
        <v>2581</v>
      </c>
      <c r="AW21" s="3271"/>
      <c r="AX21" s="3271"/>
      <c r="AY21" s="3271"/>
      <c r="AZ21" s="3271"/>
      <c r="BA21" s="3271"/>
      <c r="BB21" s="3271"/>
      <c r="BC21" s="3271"/>
      <c r="BD21" s="3271"/>
      <c r="BE21" s="3271"/>
      <c r="BF21" s="3271"/>
      <c r="BG21" s="3271"/>
      <c r="BH21" s="3271"/>
      <c r="BI21" s="3273" t="s">
        <v>139</v>
      </c>
      <c r="BJ21" s="3273"/>
      <c r="BK21" s="3271" t="s">
        <v>2582</v>
      </c>
      <c r="BL21" s="3271"/>
      <c r="BM21" s="3271"/>
      <c r="BN21" s="3271"/>
      <c r="BO21" s="3271"/>
      <c r="BP21" s="3271"/>
      <c r="BQ21" s="3271"/>
      <c r="BR21" s="3271"/>
      <c r="BS21" s="3271"/>
      <c r="BT21" s="3271"/>
      <c r="BU21" s="3271"/>
      <c r="BV21" s="3271"/>
      <c r="BW21" s="3271"/>
      <c r="BX21" s="3280"/>
    </row>
    <row r="22" spans="2:96" ht="3.75" customHeight="1">
      <c r="B22" s="3264"/>
      <c r="C22" s="3265"/>
      <c r="D22" s="3265"/>
      <c r="E22" s="3265"/>
      <c r="F22" s="3265"/>
      <c r="G22" s="3265"/>
      <c r="H22" s="3265"/>
      <c r="I22" s="3265"/>
      <c r="J22" s="3265"/>
      <c r="K22" s="3265"/>
      <c r="L22" s="3265"/>
      <c r="M22" s="3265"/>
      <c r="N22" s="3265"/>
      <c r="O22" s="3265"/>
      <c r="P22" s="3265"/>
      <c r="Q22" s="3265"/>
      <c r="R22" s="3281"/>
      <c r="S22" s="3282"/>
      <c r="T22" s="3283"/>
      <c r="U22" s="3283"/>
      <c r="V22" s="3283"/>
      <c r="W22" s="3283"/>
      <c r="X22" s="3283"/>
      <c r="Y22" s="3283"/>
      <c r="Z22" s="3283"/>
      <c r="AA22" s="3283"/>
      <c r="AB22" s="3283"/>
      <c r="AC22" s="3283"/>
      <c r="AD22" s="3283"/>
      <c r="AE22" s="3283"/>
      <c r="AF22" s="3283"/>
      <c r="AG22" s="3283"/>
      <c r="AH22" s="3283"/>
      <c r="AI22" s="3283"/>
      <c r="AJ22" s="3283"/>
      <c r="AK22" s="3283"/>
      <c r="AL22" s="3283"/>
      <c r="AM22" s="3283"/>
      <c r="AN22" s="3283"/>
      <c r="AO22" s="3283"/>
      <c r="AP22" s="3283"/>
      <c r="AQ22" s="1450"/>
      <c r="AR22" s="1450"/>
      <c r="AS22" s="1450"/>
      <c r="AT22" s="3285"/>
      <c r="AU22" s="3285"/>
      <c r="AV22" s="3283"/>
      <c r="AW22" s="3283"/>
      <c r="AX22" s="3283"/>
      <c r="AY22" s="3283"/>
      <c r="AZ22" s="3283"/>
      <c r="BA22" s="3283"/>
      <c r="BB22" s="3283"/>
      <c r="BC22" s="3283"/>
      <c r="BD22" s="3283"/>
      <c r="BE22" s="3283"/>
      <c r="BF22" s="3283"/>
      <c r="BG22" s="3283"/>
      <c r="BH22" s="3283"/>
      <c r="BI22" s="3286"/>
      <c r="BJ22" s="3286"/>
      <c r="BK22" s="3283"/>
      <c r="BL22" s="3283"/>
      <c r="BM22" s="3283"/>
      <c r="BN22" s="3283"/>
      <c r="BO22" s="3283"/>
      <c r="BP22" s="3283"/>
      <c r="BQ22" s="3283"/>
      <c r="BR22" s="3283"/>
      <c r="BS22" s="3283"/>
      <c r="BT22" s="3283"/>
      <c r="BU22" s="3283"/>
      <c r="BV22" s="3283"/>
      <c r="BW22" s="3283"/>
      <c r="BX22" s="3287"/>
    </row>
    <row r="23" spans="2:96" ht="21" customHeight="1">
      <c r="B23" s="1451"/>
      <c r="C23" s="1452"/>
      <c r="D23" s="3313" t="s">
        <v>4857</v>
      </c>
      <c r="E23" s="3314"/>
      <c r="F23" s="3314"/>
      <c r="G23" s="3314"/>
      <c r="H23" s="3314"/>
      <c r="I23" s="3314"/>
      <c r="J23" s="3314"/>
      <c r="K23" s="3314"/>
      <c r="L23" s="3314"/>
      <c r="M23" s="3314"/>
      <c r="N23" s="3314"/>
      <c r="O23" s="3314"/>
      <c r="P23" s="3314"/>
      <c r="Q23" s="3315"/>
      <c r="R23" s="3319" t="s">
        <v>4858</v>
      </c>
      <c r="S23" s="3320"/>
      <c r="T23" s="3320"/>
      <c r="U23" s="3320"/>
      <c r="V23" s="3320"/>
      <c r="W23" s="3320"/>
      <c r="X23" s="3321"/>
      <c r="Y23" s="3321"/>
      <c r="Z23" s="3321"/>
      <c r="AA23" s="3321"/>
      <c r="AB23" s="3321"/>
      <c r="AC23" s="3321"/>
      <c r="AD23" s="3321"/>
      <c r="AE23" s="3321"/>
      <c r="AF23" s="3321"/>
      <c r="AG23" s="3321"/>
      <c r="AH23" s="3321"/>
      <c r="AI23" s="3321"/>
      <c r="AJ23" s="3321"/>
      <c r="AK23" s="3321"/>
      <c r="AL23" s="3321"/>
      <c r="AM23" s="3321"/>
      <c r="AN23" s="3321"/>
      <c r="AO23" s="3321"/>
      <c r="AP23" s="3321"/>
      <c r="AQ23" s="3321"/>
      <c r="AR23" s="3321"/>
      <c r="AS23" s="3321"/>
      <c r="AT23" s="3321"/>
      <c r="AU23" s="3321"/>
      <c r="AV23" s="1453" t="s">
        <v>10</v>
      </c>
      <c r="AW23" s="3322" t="s">
        <v>4859</v>
      </c>
      <c r="AX23" s="3322"/>
      <c r="AY23" s="3322"/>
      <c r="AZ23" s="3322"/>
      <c r="BA23" s="3322"/>
      <c r="BB23" s="3322"/>
      <c r="BC23" s="3322"/>
      <c r="BD23" s="3323"/>
      <c r="BE23" s="3323"/>
      <c r="BF23" s="3323"/>
      <c r="BG23" s="3323"/>
      <c r="BH23" s="3323"/>
      <c r="BI23" s="3323"/>
      <c r="BJ23" s="3323"/>
      <c r="BK23" s="3323"/>
      <c r="BL23" s="3323"/>
      <c r="BM23" s="3323"/>
      <c r="BN23" s="3323"/>
      <c r="BO23" s="3323"/>
      <c r="BP23" s="3323"/>
      <c r="BQ23" s="3323"/>
      <c r="BR23" s="3323"/>
      <c r="BS23" s="3323"/>
      <c r="BT23" s="3323"/>
      <c r="BU23" s="3323"/>
      <c r="BV23" s="3323"/>
      <c r="BW23" s="3322" t="s">
        <v>10</v>
      </c>
      <c r="BX23" s="3324"/>
    </row>
    <row r="24" spans="2:96" ht="21" customHeight="1" thickBot="1">
      <c r="B24" s="1451"/>
      <c r="C24" s="1454"/>
      <c r="D24" s="3316"/>
      <c r="E24" s="3317"/>
      <c r="F24" s="3317"/>
      <c r="G24" s="3317"/>
      <c r="H24" s="3317"/>
      <c r="I24" s="3317"/>
      <c r="J24" s="3317"/>
      <c r="K24" s="3317"/>
      <c r="L24" s="3317"/>
      <c r="M24" s="3317"/>
      <c r="N24" s="3317"/>
      <c r="O24" s="3317"/>
      <c r="P24" s="3317"/>
      <c r="Q24" s="3318"/>
      <c r="R24" s="3325" t="s">
        <v>4496</v>
      </c>
      <c r="S24" s="3326"/>
      <c r="T24" s="3326"/>
      <c r="U24" s="3326"/>
      <c r="V24" s="3326"/>
      <c r="W24" s="3326"/>
      <c r="X24" s="3326"/>
      <c r="Y24" s="3326"/>
      <c r="Z24" s="3326"/>
      <c r="AA24" s="3326"/>
      <c r="AB24" s="3326"/>
      <c r="AC24" s="3326"/>
      <c r="AD24" s="3327"/>
      <c r="AE24" s="3327"/>
      <c r="AF24" s="3327"/>
      <c r="AG24" s="3327"/>
      <c r="AH24" s="3327"/>
      <c r="AI24" s="3327"/>
      <c r="AJ24" s="3327"/>
      <c r="AK24" s="3327"/>
      <c r="AL24" s="3327"/>
      <c r="AM24" s="3326"/>
      <c r="AN24" s="3326"/>
      <c r="AO24" s="3326"/>
      <c r="AP24" s="3326"/>
      <c r="AQ24" s="3326"/>
      <c r="AR24" s="3326"/>
      <c r="AS24" s="3328"/>
      <c r="AT24" s="3329" t="s">
        <v>139</v>
      </c>
      <c r="AU24" s="3330"/>
      <c r="AV24" s="3331" t="s">
        <v>4497</v>
      </c>
      <c r="AW24" s="3331"/>
      <c r="AX24" s="3331"/>
      <c r="AY24" s="3331"/>
      <c r="AZ24" s="3331"/>
      <c r="BA24" s="3331"/>
      <c r="BB24" s="3331"/>
      <c r="BC24" s="3331"/>
      <c r="BD24" s="3331"/>
      <c r="BE24" s="3331"/>
      <c r="BF24" s="3331"/>
      <c r="BG24" s="3331"/>
      <c r="BH24" s="3331"/>
      <c r="BI24" s="3330" t="s">
        <v>139</v>
      </c>
      <c r="BJ24" s="3330"/>
      <c r="BK24" s="3294" t="s">
        <v>4498</v>
      </c>
      <c r="BL24" s="3294"/>
      <c r="BM24" s="3294"/>
      <c r="BN24" s="3294"/>
      <c r="BO24" s="3294"/>
      <c r="BP24" s="3294"/>
      <c r="BQ24" s="3294"/>
      <c r="BR24" s="3294"/>
      <c r="BS24" s="3294"/>
      <c r="BT24" s="3294"/>
      <c r="BU24" s="3294"/>
      <c r="BV24" s="3294"/>
      <c r="BW24" s="3294"/>
      <c r="BX24" s="3295"/>
    </row>
    <row r="25" spans="2:96" ht="24" customHeight="1">
      <c r="B25" s="3296" t="s">
        <v>4860</v>
      </c>
      <c r="C25" s="3513"/>
      <c r="D25" s="3513"/>
      <c r="E25" s="3513"/>
      <c r="F25" s="3513"/>
      <c r="G25" s="3513"/>
      <c r="H25" s="3513"/>
      <c r="I25" s="3513"/>
      <c r="J25" s="3513"/>
      <c r="K25" s="3513"/>
      <c r="L25" s="3513"/>
      <c r="M25" s="3513"/>
      <c r="N25" s="3513"/>
      <c r="O25" s="3513"/>
      <c r="P25" s="3513"/>
      <c r="Q25" s="3514"/>
      <c r="R25" s="3518" t="s">
        <v>4861</v>
      </c>
      <c r="S25" s="3519"/>
      <c r="T25" s="3519"/>
      <c r="U25" s="3519"/>
      <c r="V25" s="3519"/>
      <c r="W25" s="3519"/>
      <c r="X25" s="3519"/>
      <c r="Y25" s="3519"/>
      <c r="Z25" s="3519"/>
      <c r="AA25" s="3519"/>
      <c r="AB25" s="3519"/>
      <c r="AC25" s="3520"/>
      <c r="AD25" s="3521" t="s">
        <v>139</v>
      </c>
      <c r="AE25" s="3522"/>
      <c r="AF25" s="3523" t="s">
        <v>4497</v>
      </c>
      <c r="AG25" s="3523"/>
      <c r="AH25" s="3523"/>
      <c r="AI25" s="3523"/>
      <c r="AJ25" s="3523"/>
      <c r="AK25" s="3523"/>
      <c r="AL25" s="3524"/>
      <c r="AM25" s="3525" t="s">
        <v>139</v>
      </c>
      <c r="AN25" s="3525"/>
      <c r="AO25" s="1455" t="s">
        <v>4498</v>
      </c>
      <c r="AP25" s="1455"/>
      <c r="AQ25" s="1455"/>
      <c r="AR25" s="1455"/>
      <c r="AS25" s="1455"/>
      <c r="AT25" s="1456"/>
      <c r="AU25" s="1456"/>
      <c r="AV25" s="1457"/>
      <c r="AW25" s="1457"/>
      <c r="AX25" s="1457"/>
      <c r="AY25" s="1457"/>
      <c r="AZ25" s="1457"/>
      <c r="BA25" s="1457"/>
      <c r="BB25" s="1457"/>
      <c r="BC25" s="1457"/>
      <c r="BD25" s="1457"/>
      <c r="BE25" s="1457"/>
      <c r="BF25" s="1457"/>
      <c r="BG25" s="1457"/>
      <c r="BH25" s="1457"/>
      <c r="BI25" s="1456"/>
      <c r="BJ25" s="1456"/>
      <c r="BK25" s="1458"/>
      <c r="BL25" s="1458"/>
      <c r="BM25" s="1458"/>
      <c r="BN25" s="1458"/>
      <c r="BO25" s="1458"/>
      <c r="BP25" s="1458"/>
      <c r="BQ25" s="1458"/>
      <c r="BR25" s="1458"/>
      <c r="BS25" s="1458"/>
      <c r="BT25" s="1458"/>
      <c r="BU25" s="1458"/>
      <c r="BV25" s="1458"/>
      <c r="BW25" s="1458"/>
      <c r="BX25" s="1459"/>
    </row>
    <row r="26" spans="2:96" ht="24" customHeight="1" thickBot="1">
      <c r="B26" s="3515"/>
      <c r="C26" s="3516"/>
      <c r="D26" s="3516"/>
      <c r="E26" s="3516"/>
      <c r="F26" s="3516"/>
      <c r="G26" s="3516"/>
      <c r="H26" s="3516"/>
      <c r="I26" s="3516"/>
      <c r="J26" s="3516"/>
      <c r="K26" s="3516"/>
      <c r="L26" s="3516"/>
      <c r="M26" s="3516"/>
      <c r="N26" s="3516"/>
      <c r="O26" s="3516"/>
      <c r="P26" s="3516"/>
      <c r="Q26" s="3517"/>
      <c r="R26" s="3526" t="s">
        <v>4862</v>
      </c>
      <c r="S26" s="3526"/>
      <c r="T26" s="3526"/>
      <c r="U26" s="3526"/>
      <c r="V26" s="3526"/>
      <c r="W26" s="3526"/>
      <c r="X26" s="3526"/>
      <c r="Y26" s="3526"/>
      <c r="Z26" s="3526"/>
      <c r="AA26" s="3526"/>
      <c r="AB26" s="3526"/>
      <c r="AC26" s="3527"/>
      <c r="AD26" s="3528" t="str">
        <f>$X$41</f>
        <v>□</v>
      </c>
      <c r="AE26" s="3529"/>
      <c r="AF26" s="3530" t="s">
        <v>4497</v>
      </c>
      <c r="AG26" s="3530"/>
      <c r="AH26" s="3530"/>
      <c r="AI26" s="3530"/>
      <c r="AJ26" s="3530"/>
      <c r="AK26" s="3530"/>
      <c r="AL26" s="3531"/>
      <c r="AM26" s="3532" t="s">
        <v>139</v>
      </c>
      <c r="AN26" s="3533"/>
      <c r="AO26" s="1460" t="s">
        <v>4498</v>
      </c>
      <c r="AP26" s="1460"/>
      <c r="AQ26" s="1460"/>
      <c r="AR26" s="1460"/>
      <c r="AS26" s="1460"/>
      <c r="AT26" s="1461"/>
      <c r="AU26" s="1461"/>
      <c r="AV26" s="1462"/>
      <c r="AW26" s="1462"/>
      <c r="AX26" s="1462"/>
      <c r="AY26" s="1462"/>
      <c r="AZ26" s="1462"/>
      <c r="BA26" s="1462"/>
      <c r="BB26" s="1462"/>
      <c r="BC26" s="1462"/>
      <c r="BD26" s="1462"/>
      <c r="BE26" s="1462"/>
      <c r="BF26" s="1462"/>
      <c r="BG26" s="1462"/>
      <c r="BH26" s="1462"/>
      <c r="BI26" s="1461"/>
      <c r="BJ26" s="1461"/>
      <c r="BK26" s="1463"/>
      <c r="BL26" s="1463"/>
      <c r="BM26" s="1463"/>
      <c r="BN26" s="1463"/>
      <c r="BO26" s="1463"/>
      <c r="BP26" s="1463"/>
      <c r="BQ26" s="1463"/>
      <c r="BR26" s="1463"/>
      <c r="BS26" s="1463"/>
      <c r="BT26" s="1463"/>
      <c r="BU26" s="1463"/>
      <c r="BV26" s="1463"/>
      <c r="BW26" s="1463"/>
      <c r="BX26" s="1464"/>
    </row>
    <row r="27" spans="2:96" ht="21" customHeight="1">
      <c r="B27" s="3305"/>
      <c r="C27" s="3534" t="s">
        <v>4863</v>
      </c>
      <c r="D27" s="3309"/>
      <c r="E27" s="3309"/>
      <c r="F27" s="3309"/>
      <c r="G27" s="3309"/>
      <c r="H27" s="3309"/>
      <c r="I27" s="3309"/>
      <c r="J27" s="3309"/>
      <c r="K27" s="3309"/>
      <c r="L27" s="3309"/>
      <c r="M27" s="3309"/>
      <c r="N27" s="3309"/>
      <c r="O27" s="3309"/>
      <c r="P27" s="3309"/>
      <c r="Q27" s="3309"/>
      <c r="R27" s="3309"/>
      <c r="S27" s="3309"/>
      <c r="T27" s="3309"/>
      <c r="U27" s="3309"/>
      <c r="V27" s="3309"/>
      <c r="W27" s="3309"/>
      <c r="X27" s="3309"/>
      <c r="Y27" s="3309"/>
      <c r="Z27" s="3309"/>
      <c r="AA27" s="3309"/>
      <c r="AB27" s="3309"/>
      <c r="AC27" s="3309"/>
      <c r="AD27" s="3309"/>
      <c r="AE27" s="3309"/>
      <c r="AF27" s="3309"/>
      <c r="AG27" s="3309"/>
      <c r="AH27" s="3309"/>
      <c r="AI27" s="3309"/>
      <c r="AJ27" s="3309"/>
      <c r="AK27" s="3309"/>
      <c r="AL27" s="3309"/>
      <c r="AM27" s="3309"/>
      <c r="AN27" s="3309"/>
      <c r="AO27" s="3309"/>
      <c r="AP27" s="3309"/>
      <c r="AQ27" s="3309"/>
      <c r="AR27" s="3309"/>
      <c r="AS27" s="3309"/>
      <c r="AT27" s="3309"/>
      <c r="AU27" s="3309"/>
      <c r="AV27" s="3309"/>
      <c r="AW27" s="3309"/>
      <c r="AX27" s="3309"/>
      <c r="AY27" s="3309"/>
      <c r="AZ27" s="3309"/>
      <c r="BA27" s="3309"/>
      <c r="BB27" s="3309"/>
      <c r="BC27" s="3309"/>
      <c r="BD27" s="3309"/>
      <c r="BE27" s="3309"/>
      <c r="BF27" s="3309"/>
      <c r="BG27" s="3309"/>
      <c r="BH27" s="3309"/>
      <c r="BI27" s="3309"/>
      <c r="BJ27" s="3309"/>
      <c r="BK27" s="3309"/>
      <c r="BL27" s="3309"/>
      <c r="BM27" s="3309"/>
      <c r="BN27" s="3309"/>
      <c r="BO27" s="3309"/>
      <c r="BP27" s="3309"/>
      <c r="BQ27" s="3309"/>
      <c r="BR27" s="3309"/>
      <c r="BS27" s="3309"/>
      <c r="BT27" s="3309"/>
      <c r="BU27" s="3309"/>
      <c r="BV27" s="3309"/>
      <c r="BW27" s="3309"/>
      <c r="BX27" s="1465"/>
    </row>
    <row r="28" spans="2:96" ht="18.75" customHeight="1">
      <c r="B28" s="3305"/>
      <c r="C28" s="1466"/>
      <c r="D28" s="3310" t="s">
        <v>139</v>
      </c>
      <c r="E28" s="3311"/>
      <c r="F28" s="3535" t="s">
        <v>4864</v>
      </c>
      <c r="G28" s="3535"/>
      <c r="H28" s="3535"/>
      <c r="I28" s="3535"/>
      <c r="J28" s="3535"/>
      <c r="K28" s="3535"/>
      <c r="L28" s="3535"/>
      <c r="M28" s="3535"/>
      <c r="N28" s="3535"/>
      <c r="O28" s="3535"/>
      <c r="P28" s="3535"/>
      <c r="Q28" s="3535"/>
      <c r="R28" s="3535"/>
      <c r="S28" s="3535"/>
      <c r="T28" s="3535"/>
      <c r="U28" s="3535"/>
      <c r="V28" s="3535"/>
      <c r="W28" s="3535"/>
      <c r="X28" s="3535"/>
      <c r="Y28" s="3535"/>
      <c r="Z28" s="3535"/>
      <c r="AA28" s="3535"/>
      <c r="AB28" s="3535"/>
      <c r="AC28" s="3535"/>
      <c r="AD28" s="3535"/>
      <c r="AE28" s="3535"/>
      <c r="AF28" s="3535"/>
      <c r="AG28" s="3535"/>
      <c r="AH28" s="3535"/>
      <c r="AI28" s="3535"/>
      <c r="AJ28" s="3535"/>
      <c r="AK28" s="3535"/>
      <c r="AL28" s="3535"/>
      <c r="AM28" s="3535"/>
      <c r="AN28" s="3535"/>
      <c r="AO28" s="3535"/>
      <c r="AP28" s="3535"/>
      <c r="AQ28" s="3535"/>
      <c r="AR28" s="3535"/>
      <c r="AS28" s="3535"/>
      <c r="AT28" s="3535"/>
      <c r="AU28" s="3535"/>
      <c r="AV28" s="3535"/>
      <c r="AW28" s="3535"/>
      <c r="AX28" s="3535"/>
      <c r="AY28" s="3535"/>
      <c r="AZ28" s="3535"/>
      <c r="BA28" s="3535"/>
      <c r="BB28" s="3535"/>
      <c r="BC28" s="3535"/>
      <c r="BD28" s="3535"/>
      <c r="BE28" s="3535"/>
      <c r="BF28" s="3535"/>
      <c r="BG28" s="3535"/>
      <c r="BH28" s="3535"/>
      <c r="BI28" s="3535"/>
      <c r="BJ28" s="3535"/>
      <c r="BK28" s="3535"/>
      <c r="BL28" s="3535"/>
      <c r="BM28" s="3535"/>
      <c r="BN28" s="3535"/>
      <c r="BO28" s="3535"/>
      <c r="BP28" s="3535"/>
      <c r="BQ28" s="3535"/>
      <c r="BR28" s="3535"/>
      <c r="BS28" s="3535"/>
      <c r="BT28" s="3535"/>
      <c r="BU28" s="3535"/>
      <c r="BV28" s="3535"/>
      <c r="BW28" s="3535"/>
      <c r="BX28" s="3536"/>
    </row>
    <row r="29" spans="2:96" ht="14.25">
      <c r="B29" s="3305"/>
      <c r="C29" s="1466"/>
      <c r="D29" s="1467"/>
      <c r="E29" s="1447"/>
      <c r="F29" s="3312" t="s">
        <v>4865</v>
      </c>
      <c r="G29" s="3312"/>
      <c r="H29" s="3312"/>
      <c r="I29" s="3332" t="s">
        <v>4866</v>
      </c>
      <c r="J29" s="3332"/>
      <c r="K29" s="3332"/>
      <c r="L29" s="3332"/>
      <c r="M29" s="3332"/>
      <c r="N29" s="3332"/>
      <c r="O29" s="3332"/>
      <c r="P29" s="3332"/>
      <c r="Q29" s="3332"/>
      <c r="R29" s="3332"/>
      <c r="S29" s="3332"/>
      <c r="T29" s="3332"/>
      <c r="U29" s="3332"/>
      <c r="V29" s="3332"/>
      <c r="W29" s="3332"/>
      <c r="X29" s="3332"/>
      <c r="Y29" s="3332"/>
      <c r="Z29" s="3332"/>
      <c r="AA29" s="3332"/>
      <c r="AB29" s="3332"/>
      <c r="AC29" s="3332"/>
      <c r="AD29" s="3332"/>
      <c r="AE29" s="3332"/>
      <c r="AF29" s="3332"/>
      <c r="AG29" s="3332"/>
      <c r="AH29" s="3332"/>
      <c r="AI29" s="3332"/>
      <c r="AJ29" s="3332"/>
      <c r="AK29" s="3332"/>
      <c r="AL29" s="3332"/>
      <c r="AM29" s="3332"/>
      <c r="AN29" s="3332"/>
      <c r="AO29" s="3332"/>
      <c r="AP29" s="3332"/>
      <c r="AQ29" s="3332"/>
      <c r="AR29" s="3332"/>
      <c r="AS29" s="3332"/>
      <c r="AT29" s="3332"/>
      <c r="AU29" s="3332"/>
      <c r="AV29" s="3332"/>
      <c r="AW29" s="3332"/>
      <c r="AX29" s="3332"/>
      <c r="AY29" s="3332"/>
      <c r="AZ29" s="3332"/>
      <c r="BA29" s="3332"/>
      <c r="BB29" s="3332"/>
      <c r="BC29" s="3332"/>
      <c r="BD29" s="3332"/>
      <c r="BE29" s="3332"/>
      <c r="BF29" s="3332"/>
      <c r="BG29" s="3332"/>
      <c r="BH29" s="3332"/>
      <c r="BI29" s="3332"/>
      <c r="BJ29" s="3332"/>
      <c r="BK29" s="3332"/>
      <c r="BL29" s="3332"/>
      <c r="BM29" s="3332"/>
      <c r="BN29" s="3332"/>
      <c r="BO29" s="3332"/>
      <c r="BP29" s="3332"/>
      <c r="BQ29" s="3332"/>
      <c r="BR29" s="3332"/>
      <c r="BS29" s="3332"/>
      <c r="BT29" s="3332"/>
      <c r="BU29" s="3332"/>
      <c r="BV29" s="3332"/>
      <c r="BW29" s="3332"/>
      <c r="BX29" s="3333"/>
    </row>
    <row r="30" spans="2:96" ht="16.5" customHeight="1">
      <c r="B30" s="3305"/>
      <c r="C30" s="1468"/>
      <c r="D30" s="3334" t="s">
        <v>4867</v>
      </c>
      <c r="E30" s="3335"/>
      <c r="F30" s="3335"/>
      <c r="G30" s="3335"/>
      <c r="H30" s="3335"/>
      <c r="I30" s="3335"/>
      <c r="J30" s="3335"/>
      <c r="K30" s="3335"/>
      <c r="L30" s="3335"/>
      <c r="M30" s="3335"/>
      <c r="N30" s="3335"/>
      <c r="O30" s="3335"/>
      <c r="P30" s="3335"/>
      <c r="Q30" s="3336"/>
      <c r="R30" s="3340" t="s">
        <v>4868</v>
      </c>
      <c r="S30" s="3341"/>
      <c r="T30" s="3341"/>
      <c r="U30" s="3341"/>
      <c r="V30" s="3341"/>
      <c r="W30" s="3342"/>
      <c r="X30" s="3537" t="s">
        <v>139</v>
      </c>
      <c r="Y30" s="3251"/>
      <c r="Z30" s="3350" t="s">
        <v>4869</v>
      </c>
      <c r="AA30" s="3350"/>
      <c r="AB30" s="3350"/>
      <c r="AC30" s="3350"/>
      <c r="AD30" s="3350"/>
      <c r="AE30" s="3350"/>
      <c r="AF30" s="3350"/>
      <c r="AG30" s="3350"/>
      <c r="AH30" s="3350"/>
      <c r="AI30" s="3350"/>
      <c r="AJ30" s="3351"/>
      <c r="AK30" s="3355" t="s">
        <v>139</v>
      </c>
      <c r="AL30" s="3356"/>
      <c r="AM30" s="3356"/>
      <c r="AN30" s="1469" t="s">
        <v>5035</v>
      </c>
      <c r="AO30" s="1469"/>
      <c r="AP30" s="1469"/>
      <c r="AQ30" s="1469"/>
      <c r="AR30" s="1469"/>
      <c r="AS30" s="1469"/>
      <c r="AT30" s="1469"/>
      <c r="AU30" s="1469"/>
      <c r="AV30" s="1469"/>
      <c r="AW30" s="1469"/>
      <c r="AX30" s="1469"/>
      <c r="AY30" s="1469"/>
      <c r="AZ30" s="1469"/>
      <c r="BA30" s="1469"/>
      <c r="BB30" s="1469"/>
      <c r="BC30" s="1469"/>
      <c r="BD30" s="1469"/>
      <c r="BE30" s="1469"/>
      <c r="BF30" s="1469"/>
      <c r="BG30" s="1469"/>
      <c r="BH30" s="1469"/>
      <c r="BI30" s="1469"/>
      <c r="BJ30" s="1469"/>
      <c r="BK30" s="1469"/>
      <c r="BL30" s="1469"/>
      <c r="BM30" s="1469"/>
      <c r="BN30" s="1469"/>
      <c r="BO30" s="1469"/>
      <c r="BP30" s="1469"/>
      <c r="BQ30" s="1469"/>
      <c r="BR30" s="1469"/>
      <c r="BS30" s="1469"/>
      <c r="BT30" s="1469"/>
      <c r="BU30" s="1470"/>
      <c r="BV30" s="1470"/>
      <c r="BW30" s="1470"/>
      <c r="BX30" s="1471"/>
      <c r="CE30" s="3357"/>
      <c r="CF30" s="3357"/>
      <c r="CG30" s="3357"/>
      <c r="CH30" s="3357"/>
      <c r="CI30" s="3357"/>
      <c r="CJ30" s="3357"/>
      <c r="CK30" s="3357"/>
      <c r="CL30" s="3357"/>
      <c r="CM30" s="3357"/>
      <c r="CN30" s="3357"/>
      <c r="CO30" s="3357"/>
      <c r="CP30" s="3357"/>
      <c r="CQ30" s="3357"/>
      <c r="CR30" s="3357"/>
    </row>
    <row r="31" spans="2:96" ht="16.5" customHeight="1">
      <c r="B31" s="3305"/>
      <c r="C31" s="1468"/>
      <c r="D31" s="3337"/>
      <c r="E31" s="3338"/>
      <c r="F31" s="3338"/>
      <c r="G31" s="3338"/>
      <c r="H31" s="3338"/>
      <c r="I31" s="3338"/>
      <c r="J31" s="3338"/>
      <c r="K31" s="3338"/>
      <c r="L31" s="3338"/>
      <c r="M31" s="3338"/>
      <c r="N31" s="3338"/>
      <c r="O31" s="3338"/>
      <c r="P31" s="3338"/>
      <c r="Q31" s="3339"/>
      <c r="R31" s="3343"/>
      <c r="S31" s="3344"/>
      <c r="T31" s="3344"/>
      <c r="U31" s="3344"/>
      <c r="V31" s="3344"/>
      <c r="W31" s="3345"/>
      <c r="X31" s="3538"/>
      <c r="Y31" s="3539"/>
      <c r="Z31" s="3353"/>
      <c r="AA31" s="3353"/>
      <c r="AB31" s="3353"/>
      <c r="AC31" s="3353"/>
      <c r="AD31" s="3353"/>
      <c r="AE31" s="3353"/>
      <c r="AF31" s="3353"/>
      <c r="AG31" s="3353"/>
      <c r="AH31" s="3353"/>
      <c r="AI31" s="3353"/>
      <c r="AJ31" s="3354"/>
      <c r="AK31" s="3358" t="s">
        <v>139</v>
      </c>
      <c r="AL31" s="3359"/>
      <c r="AM31" s="3359"/>
      <c r="AN31" s="1472" t="s">
        <v>5036</v>
      </c>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3"/>
      <c r="BV31" s="1473"/>
      <c r="BW31" s="1473"/>
      <c r="BX31" s="1474"/>
    </row>
    <row r="32" spans="2:96" ht="16.5" customHeight="1">
      <c r="B32" s="3305"/>
      <c r="C32" s="1468"/>
      <c r="D32" s="3337"/>
      <c r="E32" s="3338"/>
      <c r="F32" s="3338"/>
      <c r="G32" s="3338"/>
      <c r="H32" s="3338"/>
      <c r="I32" s="3338"/>
      <c r="J32" s="3338"/>
      <c r="K32" s="3338"/>
      <c r="L32" s="3338"/>
      <c r="M32" s="3338"/>
      <c r="N32" s="3338"/>
      <c r="O32" s="3338"/>
      <c r="P32" s="3338"/>
      <c r="Q32" s="3339"/>
      <c r="R32" s="3343"/>
      <c r="S32" s="3344"/>
      <c r="T32" s="3344"/>
      <c r="U32" s="3344"/>
      <c r="V32" s="3344"/>
      <c r="W32" s="3345"/>
      <c r="X32" s="3360" t="s">
        <v>139</v>
      </c>
      <c r="Y32" s="3361"/>
      <c r="Z32" s="3362" t="s">
        <v>4526</v>
      </c>
      <c r="AA32" s="3362"/>
      <c r="AB32" s="3362"/>
      <c r="AC32" s="3362"/>
      <c r="AD32" s="3362"/>
      <c r="AE32" s="3362"/>
      <c r="AF32" s="3362"/>
      <c r="AG32" s="3362"/>
      <c r="AH32" s="3362"/>
      <c r="AI32" s="3362"/>
      <c r="AJ32" s="3363"/>
      <c r="AK32" s="3364"/>
      <c r="AL32" s="3365"/>
      <c r="AM32" s="3365"/>
      <c r="AN32" s="1475" t="s">
        <v>5037</v>
      </c>
      <c r="AO32" s="1475"/>
      <c r="AP32" s="1475"/>
      <c r="AQ32" s="1475"/>
      <c r="AR32" s="1475"/>
      <c r="AS32" s="1475"/>
      <c r="AT32" s="1475"/>
      <c r="AU32" s="1475"/>
      <c r="AV32" s="1475"/>
      <c r="AW32" s="1475"/>
      <c r="AX32" s="1475"/>
      <c r="AY32" s="1475"/>
      <c r="AZ32" s="1475"/>
      <c r="BA32" s="1475"/>
      <c r="BB32" s="1475"/>
      <c r="BC32" s="1475"/>
      <c r="BD32" s="1475"/>
      <c r="BE32" s="1475"/>
      <c r="BF32" s="1475"/>
      <c r="BG32" s="1475"/>
      <c r="BH32" s="1475"/>
      <c r="BI32" s="1475"/>
      <c r="BJ32" s="1475"/>
      <c r="BK32" s="1475"/>
      <c r="BL32" s="1475"/>
      <c r="BM32" s="1475"/>
      <c r="BN32" s="1475"/>
      <c r="BO32" s="1475"/>
      <c r="BP32" s="1475"/>
      <c r="BQ32" s="1475"/>
      <c r="BR32" s="1475"/>
      <c r="BS32" s="1475"/>
      <c r="BT32" s="1475"/>
      <c r="BU32" s="1476"/>
      <c r="BV32" s="1476"/>
      <c r="BW32" s="1476"/>
      <c r="BX32" s="1477"/>
    </row>
    <row r="33" spans="2:112" ht="18" customHeight="1">
      <c r="B33" s="3305"/>
      <c r="C33" s="1468"/>
      <c r="D33" s="3337"/>
      <c r="E33" s="3338"/>
      <c r="F33" s="3338"/>
      <c r="G33" s="3338"/>
      <c r="H33" s="3338"/>
      <c r="I33" s="3338"/>
      <c r="J33" s="3338"/>
      <c r="K33" s="3338"/>
      <c r="L33" s="3338"/>
      <c r="M33" s="3338"/>
      <c r="N33" s="3338"/>
      <c r="O33" s="3338"/>
      <c r="P33" s="3338"/>
      <c r="Q33" s="3339"/>
      <c r="R33" s="3343"/>
      <c r="S33" s="3344"/>
      <c r="T33" s="3344"/>
      <c r="U33" s="3344"/>
      <c r="V33" s="3344"/>
      <c r="W33" s="3345"/>
      <c r="X33" s="3374" t="s">
        <v>139</v>
      </c>
      <c r="Y33" s="3375"/>
      <c r="Z33" s="1478" t="s">
        <v>4870</v>
      </c>
      <c r="AA33" s="1478"/>
      <c r="AB33" s="1478"/>
      <c r="AC33" s="1478"/>
      <c r="AD33" s="1478"/>
      <c r="AE33" s="1478"/>
      <c r="AF33" s="1478"/>
      <c r="AG33" s="1478"/>
      <c r="AH33" s="1478"/>
      <c r="AI33" s="1478"/>
      <c r="AJ33" s="1479"/>
      <c r="AK33" s="1480"/>
      <c r="AL33" s="1481"/>
      <c r="AM33" s="1481"/>
      <c r="AN33" s="1482" t="s">
        <v>5038</v>
      </c>
      <c r="AO33" s="1482"/>
      <c r="AP33" s="1482"/>
      <c r="AQ33" s="1482"/>
      <c r="AR33" s="1482"/>
      <c r="AS33" s="1482"/>
      <c r="AT33" s="1482"/>
      <c r="AU33" s="1482"/>
      <c r="AV33" s="1482"/>
      <c r="AW33" s="1482"/>
      <c r="AX33" s="1482"/>
      <c r="AY33" s="1482"/>
      <c r="AZ33" s="1482"/>
      <c r="BA33" s="1482"/>
      <c r="BB33" s="1482"/>
      <c r="BC33" s="1482"/>
      <c r="BD33" s="1482"/>
      <c r="BE33" s="1482"/>
      <c r="BF33" s="1482"/>
      <c r="BG33" s="1482"/>
      <c r="BH33" s="1482"/>
      <c r="BI33" s="1482"/>
      <c r="BJ33" s="1482"/>
      <c r="BK33" s="1482"/>
      <c r="BL33" s="1482"/>
      <c r="BM33" s="1482"/>
      <c r="BN33" s="1482"/>
      <c r="BO33" s="1482"/>
      <c r="BP33" s="1482"/>
      <c r="BQ33" s="1482"/>
      <c r="BR33" s="1482"/>
      <c r="BS33" s="1482"/>
      <c r="BT33" s="1482"/>
      <c r="BU33" s="1480"/>
      <c r="BV33" s="1480"/>
      <c r="BW33" s="1480"/>
      <c r="BX33" s="1483"/>
    </row>
    <row r="34" spans="2:112" ht="18" customHeight="1">
      <c r="B34" s="3305"/>
      <c r="C34" s="1468"/>
      <c r="D34" s="3337"/>
      <c r="E34" s="3338"/>
      <c r="F34" s="3338"/>
      <c r="G34" s="3338"/>
      <c r="H34" s="3338"/>
      <c r="I34" s="3338"/>
      <c r="J34" s="3338"/>
      <c r="K34" s="3338"/>
      <c r="L34" s="3338"/>
      <c r="M34" s="3338"/>
      <c r="N34" s="3338"/>
      <c r="O34" s="3338"/>
      <c r="P34" s="3338"/>
      <c r="Q34" s="3339"/>
      <c r="R34" s="3346"/>
      <c r="S34" s="3347"/>
      <c r="T34" s="3347"/>
      <c r="U34" s="3347"/>
      <c r="V34" s="3347"/>
      <c r="W34" s="3348"/>
      <c r="X34" s="3374" t="s">
        <v>139</v>
      </c>
      <c r="Y34" s="3375"/>
      <c r="Z34" s="1478" t="s">
        <v>4871</v>
      </c>
      <c r="AA34" s="1478"/>
      <c r="AB34" s="1478"/>
      <c r="AC34" s="1478"/>
      <c r="AD34" s="1478"/>
      <c r="AE34" s="1478"/>
      <c r="AF34" s="1478"/>
      <c r="AG34" s="1478"/>
      <c r="AH34" s="1478"/>
      <c r="AI34" s="1478"/>
      <c r="AJ34" s="1479"/>
      <c r="AK34" s="1480"/>
      <c r="AL34" s="1481"/>
      <c r="AM34" s="1481"/>
      <c r="AN34" s="1482" t="s">
        <v>5039</v>
      </c>
      <c r="AO34" s="1484"/>
      <c r="AP34" s="1484"/>
      <c r="AQ34" s="1484"/>
      <c r="AR34" s="1484"/>
      <c r="AS34" s="1484"/>
      <c r="AT34" s="1484"/>
      <c r="AU34" s="1484"/>
      <c r="AV34" s="1484"/>
      <c r="AW34" s="1484"/>
      <c r="AX34" s="1484"/>
      <c r="AY34" s="1484"/>
      <c r="AZ34" s="1484"/>
      <c r="BA34" s="1484"/>
      <c r="BB34" s="1484"/>
      <c r="BC34" s="1484"/>
      <c r="BD34" s="1484"/>
      <c r="BE34" s="1484"/>
      <c r="BF34" s="1484"/>
      <c r="BG34" s="1484"/>
      <c r="BH34" s="1484"/>
      <c r="BI34" s="1484"/>
      <c r="BJ34" s="1484"/>
      <c r="BK34" s="1484"/>
      <c r="BL34" s="1484"/>
      <c r="BM34" s="1484"/>
      <c r="BN34" s="1484"/>
      <c r="BO34" s="1484"/>
      <c r="BP34" s="1484"/>
      <c r="BQ34" s="1484"/>
      <c r="BR34" s="1484"/>
      <c r="BS34" s="1484"/>
      <c r="BT34" s="1484"/>
      <c r="BU34" s="1480"/>
      <c r="BV34" s="1480"/>
      <c r="BW34" s="1480"/>
      <c r="BX34" s="1483"/>
    </row>
    <row r="35" spans="2:112" ht="16.5" customHeight="1">
      <c r="B35" s="3305"/>
      <c r="C35" s="1468"/>
      <c r="D35" s="3337"/>
      <c r="E35" s="3338"/>
      <c r="F35" s="3338"/>
      <c r="G35" s="3338"/>
      <c r="H35" s="3338"/>
      <c r="I35" s="3338"/>
      <c r="J35" s="3338"/>
      <c r="K35" s="3338"/>
      <c r="L35" s="3338"/>
      <c r="M35" s="3338"/>
      <c r="N35" s="3338"/>
      <c r="O35" s="3338"/>
      <c r="P35" s="3338"/>
      <c r="Q35" s="3339"/>
      <c r="R35" s="3396" t="s">
        <v>4873</v>
      </c>
      <c r="S35" s="3397"/>
      <c r="T35" s="3397"/>
      <c r="U35" s="3397"/>
      <c r="V35" s="3397"/>
      <c r="W35" s="3398"/>
      <c r="X35" s="3360" t="s">
        <v>139</v>
      </c>
      <c r="Y35" s="3361"/>
      <c r="Z35" s="3362" t="s">
        <v>3784</v>
      </c>
      <c r="AA35" s="3362"/>
      <c r="AB35" s="3362"/>
      <c r="AC35" s="3362"/>
      <c r="AD35" s="3362"/>
      <c r="AE35" s="3362"/>
      <c r="AF35" s="3362"/>
      <c r="AG35" s="3362"/>
      <c r="AH35" s="3362"/>
      <c r="AI35" s="3362"/>
      <c r="AJ35" s="3363"/>
      <c r="AK35" s="3380" t="s">
        <v>139</v>
      </c>
      <c r="AL35" s="3381"/>
      <c r="AM35" s="3381"/>
      <c r="AN35" s="1475" t="s">
        <v>5040</v>
      </c>
      <c r="AO35" s="1485"/>
      <c r="AP35" s="1485"/>
      <c r="AQ35" s="1485"/>
      <c r="AR35" s="1485"/>
      <c r="AS35" s="1485"/>
      <c r="AT35" s="1485"/>
      <c r="AU35" s="1485"/>
      <c r="AV35" s="1485"/>
      <c r="AW35" s="1485"/>
      <c r="AX35" s="1485"/>
      <c r="AY35" s="1485"/>
      <c r="AZ35" s="1485"/>
      <c r="BA35" s="1485"/>
      <c r="BB35" s="1485"/>
      <c r="BC35" s="1485"/>
      <c r="BD35" s="1485"/>
      <c r="BE35" s="1485"/>
      <c r="BF35" s="1485"/>
      <c r="BG35" s="1485"/>
      <c r="BH35" s="1485"/>
      <c r="BI35" s="1485"/>
      <c r="BJ35" s="1485"/>
      <c r="BK35" s="1485"/>
      <c r="BL35" s="1485"/>
      <c r="BM35" s="1485"/>
      <c r="BN35" s="1485"/>
      <c r="BO35" s="1485"/>
      <c r="BP35" s="1485"/>
      <c r="BQ35" s="1485"/>
      <c r="BR35" s="1485"/>
      <c r="BS35" s="1485"/>
      <c r="BT35" s="1485"/>
      <c r="BU35" s="1476"/>
      <c r="BV35" s="1476"/>
      <c r="BW35" s="1476"/>
      <c r="BX35" s="1477"/>
    </row>
    <row r="36" spans="2:112" ht="15" customHeight="1">
      <c r="B36" s="3305"/>
      <c r="C36" s="1468"/>
      <c r="D36" s="3337"/>
      <c r="E36" s="3338"/>
      <c r="F36" s="3338"/>
      <c r="G36" s="3338"/>
      <c r="H36" s="3338"/>
      <c r="I36" s="3338"/>
      <c r="J36" s="3338"/>
      <c r="K36" s="3338"/>
      <c r="L36" s="3338"/>
      <c r="M36" s="3338"/>
      <c r="N36" s="3338"/>
      <c r="O36" s="3338"/>
      <c r="P36" s="3338"/>
      <c r="Q36" s="3339"/>
      <c r="R36" s="3343"/>
      <c r="S36" s="3344"/>
      <c r="T36" s="3344"/>
      <c r="U36" s="3344"/>
      <c r="V36" s="3344"/>
      <c r="W36" s="3345"/>
      <c r="X36" s="3540"/>
      <c r="Y36" s="3541"/>
      <c r="Z36" s="3378"/>
      <c r="AA36" s="3378"/>
      <c r="AB36" s="3378"/>
      <c r="AC36" s="3378"/>
      <c r="AD36" s="3378"/>
      <c r="AE36" s="3378"/>
      <c r="AF36" s="3378"/>
      <c r="AG36" s="3378"/>
      <c r="AH36" s="3378"/>
      <c r="AI36" s="3378"/>
      <c r="AJ36" s="3379"/>
      <c r="AK36" s="3368" t="s">
        <v>139</v>
      </c>
      <c r="AL36" s="3369"/>
      <c r="AM36" s="3369"/>
      <c r="AN36" s="1486" t="s">
        <v>5041</v>
      </c>
      <c r="AO36" s="1487"/>
      <c r="AP36" s="1487"/>
      <c r="AQ36" s="1487"/>
      <c r="AR36" s="1487"/>
      <c r="AS36" s="1487"/>
      <c r="AT36" s="1487"/>
      <c r="AU36" s="1487"/>
      <c r="AV36" s="1487"/>
      <c r="AW36" s="1487"/>
      <c r="AX36" s="1487"/>
      <c r="AY36" s="1487"/>
      <c r="AZ36" s="1487"/>
      <c r="BA36" s="1487"/>
      <c r="BB36" s="1487"/>
      <c r="BC36" s="1487"/>
      <c r="BD36" s="1487"/>
      <c r="BE36" s="1487"/>
      <c r="BF36" s="1487"/>
      <c r="BG36" s="1487"/>
      <c r="BH36" s="1487"/>
      <c r="BI36" s="1487"/>
      <c r="BJ36" s="1487"/>
      <c r="BK36" s="1487"/>
      <c r="BL36" s="1487"/>
      <c r="BM36" s="1487"/>
      <c r="BN36" s="1487"/>
      <c r="BO36" s="1487"/>
      <c r="BP36" s="1487"/>
      <c r="BQ36" s="1487"/>
      <c r="BR36" s="1487"/>
      <c r="BS36" s="1487"/>
      <c r="BT36" s="1487"/>
      <c r="BX36" s="1488"/>
    </row>
    <row r="37" spans="2:112" ht="15" customHeight="1">
      <c r="B37" s="3305"/>
      <c r="C37" s="1468"/>
      <c r="D37" s="3337"/>
      <c r="E37" s="3338"/>
      <c r="F37" s="3338"/>
      <c r="G37" s="3338"/>
      <c r="H37" s="3338"/>
      <c r="I37" s="3338"/>
      <c r="J37" s="3338"/>
      <c r="K37" s="3338"/>
      <c r="L37" s="3338"/>
      <c r="M37" s="3338"/>
      <c r="N37" s="3338"/>
      <c r="O37" s="3338"/>
      <c r="P37" s="3338"/>
      <c r="Q37" s="3339"/>
      <c r="R37" s="3343"/>
      <c r="S37" s="3344"/>
      <c r="T37" s="3344"/>
      <c r="U37" s="3344"/>
      <c r="V37" s="3344"/>
      <c r="W37" s="3345"/>
      <c r="X37" s="3540"/>
      <c r="Y37" s="3541"/>
      <c r="Z37" s="3378"/>
      <c r="AA37" s="3378"/>
      <c r="AB37" s="3378"/>
      <c r="AC37" s="3378"/>
      <c r="AD37" s="3378"/>
      <c r="AE37" s="3378"/>
      <c r="AF37" s="3378"/>
      <c r="AG37" s="3378"/>
      <c r="AH37" s="3378"/>
      <c r="AI37" s="3378"/>
      <c r="AJ37" s="3379"/>
      <c r="AK37" s="3368" t="s">
        <v>139</v>
      </c>
      <c r="AL37" s="3369"/>
      <c r="AM37" s="3369"/>
      <c r="AN37" s="1486" t="s">
        <v>5042</v>
      </c>
      <c r="AO37" s="1487"/>
      <c r="AP37" s="1487"/>
      <c r="AQ37" s="1487"/>
      <c r="AR37" s="1487"/>
      <c r="AS37" s="1487"/>
      <c r="AT37" s="1487"/>
      <c r="AU37" s="1487"/>
      <c r="AV37" s="1487"/>
      <c r="AW37" s="1487"/>
      <c r="AX37" s="1487"/>
      <c r="AY37" s="1487"/>
      <c r="AZ37" s="1487"/>
      <c r="BA37" s="1487"/>
      <c r="BB37" s="1487"/>
      <c r="BC37" s="1487"/>
      <c r="BD37" s="1487"/>
      <c r="BE37" s="1487"/>
      <c r="BF37" s="1487"/>
      <c r="BG37" s="1487"/>
      <c r="BH37" s="1487"/>
      <c r="BI37" s="1487"/>
      <c r="BJ37" s="1487"/>
      <c r="BK37" s="1487"/>
      <c r="BL37" s="1487"/>
      <c r="BM37" s="1487"/>
      <c r="BN37" s="1487"/>
      <c r="BO37" s="1487"/>
      <c r="BP37" s="1487"/>
      <c r="BQ37" s="1487"/>
      <c r="BR37" s="1487"/>
      <c r="BS37" s="1487"/>
      <c r="BT37" s="1487"/>
      <c r="BX37" s="1488"/>
    </row>
    <row r="38" spans="2:112" ht="18" customHeight="1">
      <c r="B38" s="3305"/>
      <c r="C38" s="1468"/>
      <c r="D38" s="3337"/>
      <c r="E38" s="3338"/>
      <c r="F38" s="3338"/>
      <c r="G38" s="3338"/>
      <c r="H38" s="3338"/>
      <c r="I38" s="3338"/>
      <c r="J38" s="3338"/>
      <c r="K38" s="3338"/>
      <c r="L38" s="3338"/>
      <c r="M38" s="3338"/>
      <c r="N38" s="3338"/>
      <c r="O38" s="3338"/>
      <c r="P38" s="3338"/>
      <c r="Q38" s="3339"/>
      <c r="R38" s="3343"/>
      <c r="S38" s="3344"/>
      <c r="T38" s="3344"/>
      <c r="U38" s="3344"/>
      <c r="V38" s="3344"/>
      <c r="W38" s="3345"/>
      <c r="X38" s="3360" t="s">
        <v>139</v>
      </c>
      <c r="Y38" s="3361"/>
      <c r="Z38" s="3362" t="s">
        <v>4874</v>
      </c>
      <c r="AA38" s="3362"/>
      <c r="AB38" s="3362"/>
      <c r="AC38" s="3362"/>
      <c r="AD38" s="3362"/>
      <c r="AE38" s="3362"/>
      <c r="AF38" s="3362"/>
      <c r="AG38" s="3362"/>
      <c r="AH38" s="3362"/>
      <c r="AI38" s="3362"/>
      <c r="AJ38" s="3363"/>
      <c r="AK38" s="3380" t="s">
        <v>139</v>
      </c>
      <c r="AL38" s="3381"/>
      <c r="AM38" s="3406"/>
      <c r="AN38" s="1793" t="s">
        <v>5043</v>
      </c>
      <c r="AO38" s="1485"/>
      <c r="AP38" s="1485"/>
      <c r="AQ38" s="1485"/>
      <c r="AR38" s="1485"/>
      <c r="AS38" s="1485"/>
      <c r="AT38" s="1485"/>
      <c r="AU38" s="1485"/>
      <c r="AV38" s="1485"/>
      <c r="AW38" s="1485"/>
      <c r="AX38" s="1485"/>
      <c r="AY38" s="1485"/>
      <c r="AZ38" s="1485"/>
      <c r="BA38" s="1485"/>
      <c r="BB38" s="1485"/>
      <c r="BC38" s="1485"/>
      <c r="BD38" s="1485"/>
      <c r="BE38" s="1485"/>
      <c r="BF38" s="1485"/>
      <c r="BG38" s="1485"/>
      <c r="BH38" s="1485"/>
      <c r="BI38" s="1485"/>
      <c r="BJ38" s="1485"/>
      <c r="BK38" s="1485"/>
      <c r="BL38" s="1485"/>
      <c r="BM38" s="1485"/>
      <c r="BN38" s="1485"/>
      <c r="BO38" s="1485"/>
      <c r="BP38" s="1485"/>
      <c r="BQ38" s="1485"/>
      <c r="BR38" s="1485"/>
      <c r="BS38" s="1485"/>
      <c r="BT38" s="1485"/>
      <c r="BU38" s="1476"/>
      <c r="BV38" s="1476"/>
      <c r="BW38" s="1476"/>
      <c r="BX38" s="1477"/>
      <c r="DH38" s="1490"/>
    </row>
    <row r="39" spans="2:112" ht="18" customHeight="1">
      <c r="B39" s="3305"/>
      <c r="C39" s="1468"/>
      <c r="D39" s="3337"/>
      <c r="E39" s="3338"/>
      <c r="F39" s="3338"/>
      <c r="G39" s="3338"/>
      <c r="H39" s="3338"/>
      <c r="I39" s="3338"/>
      <c r="J39" s="3338"/>
      <c r="K39" s="3338"/>
      <c r="L39" s="3338"/>
      <c r="M39" s="3338"/>
      <c r="N39" s="3338"/>
      <c r="O39" s="3338"/>
      <c r="P39" s="3338"/>
      <c r="Q39" s="3339"/>
      <c r="R39" s="3343"/>
      <c r="S39" s="3344"/>
      <c r="T39" s="3344"/>
      <c r="U39" s="3344"/>
      <c r="V39" s="3344"/>
      <c r="W39" s="3345"/>
      <c r="X39" s="3538"/>
      <c r="Y39" s="3539"/>
      <c r="Z39" s="3353"/>
      <c r="AA39" s="3353"/>
      <c r="AB39" s="3353"/>
      <c r="AC39" s="3353"/>
      <c r="AD39" s="3353"/>
      <c r="AE39" s="3353"/>
      <c r="AF39" s="3353"/>
      <c r="AG39" s="3353"/>
      <c r="AH39" s="3353"/>
      <c r="AI39" s="3353"/>
      <c r="AJ39" s="3354"/>
      <c r="AK39" s="3368" t="s">
        <v>139</v>
      </c>
      <c r="AL39" s="3369"/>
      <c r="AM39" s="3369"/>
      <c r="AN39" s="1472" t="s">
        <v>5044</v>
      </c>
      <c r="AO39" s="1489"/>
      <c r="AP39" s="1489"/>
      <c r="AQ39" s="1489"/>
      <c r="AR39" s="1489"/>
      <c r="AS39" s="1489"/>
      <c r="AT39" s="1489"/>
      <c r="AU39" s="1489"/>
      <c r="AV39" s="1489"/>
      <c r="AW39" s="1489"/>
      <c r="AX39" s="1489"/>
      <c r="AY39" s="1489"/>
      <c r="AZ39" s="1489"/>
      <c r="BA39" s="1489"/>
      <c r="BB39" s="1489"/>
      <c r="BC39" s="1489"/>
      <c r="BD39" s="1489"/>
      <c r="BE39" s="1489"/>
      <c r="BF39" s="1489"/>
      <c r="BG39" s="1489"/>
      <c r="BH39" s="1489"/>
      <c r="BI39" s="1489"/>
      <c r="BJ39" s="1489"/>
      <c r="BK39" s="1489"/>
      <c r="BL39" s="1489"/>
      <c r="BM39" s="1489"/>
      <c r="BN39" s="1489"/>
      <c r="BO39" s="1489"/>
      <c r="BP39" s="1489"/>
      <c r="BQ39" s="1489"/>
      <c r="BR39" s="1489"/>
      <c r="BS39" s="1489"/>
      <c r="BT39" s="1489"/>
      <c r="BU39" s="1473"/>
      <c r="BV39" s="1473"/>
      <c r="BW39" s="1473"/>
      <c r="BX39" s="1474"/>
      <c r="DH39" s="1490"/>
    </row>
    <row r="40" spans="2:112" ht="18" customHeight="1">
      <c r="B40" s="3305"/>
      <c r="C40" s="1468"/>
      <c r="D40" s="3337"/>
      <c r="E40" s="3338"/>
      <c r="F40" s="3338"/>
      <c r="G40" s="3338"/>
      <c r="H40" s="3338"/>
      <c r="I40" s="3338"/>
      <c r="J40" s="3338"/>
      <c r="K40" s="3338"/>
      <c r="L40" s="3338"/>
      <c r="M40" s="3338"/>
      <c r="N40" s="3338"/>
      <c r="O40" s="3338"/>
      <c r="P40" s="3338"/>
      <c r="Q40" s="3339"/>
      <c r="R40" s="3343"/>
      <c r="S40" s="3344"/>
      <c r="T40" s="3344"/>
      <c r="U40" s="3344"/>
      <c r="V40" s="3344"/>
      <c r="W40" s="3345"/>
      <c r="X40" s="3374" t="s">
        <v>139</v>
      </c>
      <c r="Y40" s="3375"/>
      <c r="Z40" s="1478" t="s">
        <v>4875</v>
      </c>
      <c r="AA40" s="1478"/>
      <c r="AB40" s="1478"/>
      <c r="AC40" s="1478"/>
      <c r="AD40" s="1478"/>
      <c r="AE40" s="1478"/>
      <c r="AF40" s="1478"/>
      <c r="AG40" s="1478"/>
      <c r="AH40" s="1478"/>
      <c r="AI40" s="1478"/>
      <c r="AJ40" s="1479"/>
      <c r="AK40" s="1480"/>
      <c r="AL40" s="1481"/>
      <c r="AM40" s="1481"/>
      <c r="AN40" s="1482" t="s">
        <v>5045</v>
      </c>
      <c r="AO40" s="1484"/>
      <c r="AP40" s="1484"/>
      <c r="AQ40" s="1484"/>
      <c r="AR40" s="1484"/>
      <c r="AS40" s="1484"/>
      <c r="AT40" s="1484"/>
      <c r="AU40" s="1484"/>
      <c r="AV40" s="1484"/>
      <c r="AW40" s="1484"/>
      <c r="AX40" s="1484"/>
      <c r="AY40" s="1484"/>
      <c r="AZ40" s="1484"/>
      <c r="BA40" s="1484"/>
      <c r="BB40" s="1484"/>
      <c r="BC40" s="1484"/>
      <c r="BD40" s="1484"/>
      <c r="BE40" s="1484"/>
      <c r="BF40" s="1484"/>
      <c r="BG40" s="1484"/>
      <c r="BH40" s="1484"/>
      <c r="BI40" s="1484"/>
      <c r="BJ40" s="1484"/>
      <c r="BK40" s="1484"/>
      <c r="BL40" s="1484"/>
      <c r="BM40" s="1484"/>
      <c r="BN40" s="1484"/>
      <c r="BO40" s="1484"/>
      <c r="BP40" s="1484"/>
      <c r="BQ40" s="1484"/>
      <c r="BR40" s="1484"/>
      <c r="BS40" s="1484"/>
      <c r="BT40" s="1484"/>
      <c r="BU40" s="1480"/>
      <c r="BV40" s="1480"/>
      <c r="BW40" s="1480"/>
      <c r="BX40" s="1483"/>
      <c r="BY40" s="1491"/>
    </row>
    <row r="41" spans="2:112" ht="18" customHeight="1">
      <c r="B41" s="3305"/>
      <c r="C41" s="1468"/>
      <c r="D41" s="3337"/>
      <c r="E41" s="3338"/>
      <c r="F41" s="3338"/>
      <c r="G41" s="3338"/>
      <c r="H41" s="3338"/>
      <c r="I41" s="3338"/>
      <c r="J41" s="3338"/>
      <c r="K41" s="3338"/>
      <c r="L41" s="3338"/>
      <c r="M41" s="3338"/>
      <c r="N41" s="3338"/>
      <c r="O41" s="3338"/>
      <c r="P41" s="3338"/>
      <c r="Q41" s="3339"/>
      <c r="R41" s="3346"/>
      <c r="S41" s="3347"/>
      <c r="T41" s="3347"/>
      <c r="U41" s="3347"/>
      <c r="V41" s="3347"/>
      <c r="W41" s="3348"/>
      <c r="X41" s="3374" t="s">
        <v>139</v>
      </c>
      <c r="Y41" s="3375"/>
      <c r="Z41" s="1478" t="s">
        <v>4877</v>
      </c>
      <c r="AA41" s="1478"/>
      <c r="AB41" s="1478"/>
      <c r="AC41" s="1478"/>
      <c r="AD41" s="1478"/>
      <c r="AE41" s="1478"/>
      <c r="AF41" s="1478"/>
      <c r="AG41" s="1478"/>
      <c r="AH41" s="1478"/>
      <c r="AI41" s="1478"/>
      <c r="AJ41" s="1479"/>
      <c r="AK41" s="1480"/>
      <c r="AL41" s="1481"/>
      <c r="AM41" s="1481"/>
      <c r="AN41" s="1482" t="s">
        <v>4878</v>
      </c>
      <c r="AO41" s="1484"/>
      <c r="AP41" s="1484"/>
      <c r="AQ41" s="1484"/>
      <c r="AR41" s="1484"/>
      <c r="AS41" s="1484"/>
      <c r="AT41" s="1484"/>
      <c r="AU41" s="1484"/>
      <c r="AV41" s="1484"/>
      <c r="AW41" s="1484"/>
      <c r="AX41" s="1484"/>
      <c r="AY41" s="1484"/>
      <c r="AZ41" s="1484"/>
      <c r="BA41" s="1484"/>
      <c r="BB41" s="1484"/>
      <c r="BC41" s="1484"/>
      <c r="BD41" s="1484"/>
      <c r="BE41" s="1484"/>
      <c r="BF41" s="1484"/>
      <c r="BG41" s="1484"/>
      <c r="BH41" s="1484"/>
      <c r="BI41" s="1484"/>
      <c r="BJ41" s="1484"/>
      <c r="BK41" s="1484"/>
      <c r="BL41" s="1484"/>
      <c r="BM41" s="1484"/>
      <c r="BN41" s="1484"/>
      <c r="BO41" s="1484"/>
      <c r="BP41" s="1484"/>
      <c r="BQ41" s="1484"/>
      <c r="BR41" s="1484"/>
      <c r="BS41" s="1484"/>
      <c r="BT41" s="1484"/>
      <c r="BU41" s="1480"/>
      <c r="BV41" s="1480"/>
      <c r="BW41" s="1480"/>
      <c r="BX41" s="1483"/>
    </row>
    <row r="42" spans="2:112" ht="18" customHeight="1">
      <c r="B42" s="3305"/>
      <c r="C42" s="1468"/>
      <c r="D42" s="1786"/>
      <c r="E42" s="1787"/>
      <c r="F42" s="1787"/>
      <c r="G42" s="1787"/>
      <c r="H42" s="1787"/>
      <c r="I42" s="1787"/>
      <c r="J42" s="1787"/>
      <c r="K42" s="1787"/>
      <c r="L42" s="1787"/>
      <c r="M42" s="1787"/>
      <c r="N42" s="1787"/>
      <c r="O42" s="1787"/>
      <c r="P42" s="1787"/>
      <c r="Q42" s="1787"/>
      <c r="R42" s="3384" t="s">
        <v>5046</v>
      </c>
      <c r="S42" s="3385"/>
      <c r="T42" s="3385"/>
      <c r="U42" s="3385"/>
      <c r="V42" s="3385"/>
      <c r="W42" s="3386"/>
      <c r="X42" s="3390" t="s">
        <v>5047</v>
      </c>
      <c r="Y42" s="3390"/>
      <c r="Z42" s="3390"/>
      <c r="AA42" s="3390"/>
      <c r="AB42" s="3390"/>
      <c r="AC42" s="3390"/>
      <c r="AD42" s="3390"/>
      <c r="AE42" s="3390"/>
      <c r="AF42" s="3390"/>
      <c r="AG42" s="3390"/>
      <c r="AH42" s="3390"/>
      <c r="AI42" s="3390"/>
      <c r="AJ42" s="3391"/>
      <c r="AK42" s="3392" t="s">
        <v>139</v>
      </c>
      <c r="AL42" s="3392"/>
      <c r="AM42" s="3392"/>
      <c r="AN42" s="3393" t="s">
        <v>5048</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5049</v>
      </c>
      <c r="BI42" s="3394"/>
      <c r="BJ42" s="3394"/>
      <c r="BK42" s="3394"/>
      <c r="BL42" s="3394"/>
      <c r="BM42" s="3394"/>
      <c r="BN42" s="3394"/>
      <c r="BO42" s="3394"/>
      <c r="BP42" s="3394"/>
      <c r="BQ42" s="3394"/>
      <c r="BR42" s="3394"/>
      <c r="BS42" s="3394"/>
      <c r="BT42" s="3394"/>
      <c r="BU42" s="3394"/>
      <c r="BV42" s="3394"/>
      <c r="BW42" s="3394"/>
      <c r="BX42" s="3395"/>
    </row>
    <row r="43" spans="2:112" ht="18" customHeight="1">
      <c r="B43" s="3305"/>
      <c r="C43" s="1468"/>
      <c r="D43" s="1786"/>
      <c r="E43" s="1787"/>
      <c r="F43" s="1787"/>
      <c r="G43" s="1787"/>
      <c r="H43" s="1787"/>
      <c r="I43" s="1787"/>
      <c r="J43" s="1787"/>
      <c r="K43" s="1787"/>
      <c r="L43" s="1787"/>
      <c r="M43" s="1787"/>
      <c r="N43" s="1787"/>
      <c r="O43" s="1787"/>
      <c r="P43" s="1787"/>
      <c r="Q43" s="1787"/>
      <c r="R43" s="3384"/>
      <c r="S43" s="3385"/>
      <c r="T43" s="3385"/>
      <c r="U43" s="3385"/>
      <c r="V43" s="3385"/>
      <c r="W43" s="3386"/>
      <c r="X43" s="3390"/>
      <c r="Y43" s="3390"/>
      <c r="Z43" s="3390"/>
      <c r="AA43" s="3390"/>
      <c r="AB43" s="3390"/>
      <c r="AC43" s="3390"/>
      <c r="AD43" s="3390"/>
      <c r="AE43" s="3390"/>
      <c r="AF43" s="3390"/>
      <c r="AG43" s="3390"/>
      <c r="AH43" s="3390"/>
      <c r="AI43" s="3390"/>
      <c r="AJ43" s="3391"/>
      <c r="AK43" s="3392" t="s">
        <v>139</v>
      </c>
      <c r="AL43" s="3392"/>
      <c r="AM43" s="3392"/>
      <c r="AN43" s="3393" t="s">
        <v>5050</v>
      </c>
      <c r="AO43" s="3393"/>
      <c r="AP43" s="3393"/>
      <c r="AQ43" s="3393"/>
      <c r="AR43" s="3393"/>
      <c r="AS43" s="3393"/>
      <c r="AT43" s="3393"/>
      <c r="AU43" s="3393"/>
      <c r="AV43" s="3393"/>
      <c r="AW43" s="3393"/>
      <c r="AX43" s="3393"/>
      <c r="AY43" s="3393"/>
      <c r="AZ43" s="3393"/>
      <c r="BA43" s="3393"/>
      <c r="BB43" s="3393"/>
      <c r="BC43" s="3393"/>
      <c r="BD43" s="3393"/>
      <c r="BE43" s="3392" t="s">
        <v>139</v>
      </c>
      <c r="BF43" s="3392"/>
      <c r="BG43" s="3392"/>
      <c r="BH43" s="3394" t="s">
        <v>5051</v>
      </c>
      <c r="BI43" s="3394"/>
      <c r="BJ43" s="3394"/>
      <c r="BK43" s="3394"/>
      <c r="BL43" s="3394"/>
      <c r="BM43" s="3394"/>
      <c r="BN43" s="3394"/>
      <c r="BO43" s="3394"/>
      <c r="BP43" s="3394"/>
      <c r="BQ43" s="3394"/>
      <c r="BR43" s="3394"/>
      <c r="BS43" s="3394"/>
      <c r="BT43" s="3394"/>
      <c r="BU43" s="3394"/>
      <c r="BV43" s="3394"/>
      <c r="BW43" s="3394"/>
      <c r="BX43" s="3395"/>
    </row>
    <row r="44" spans="2:112" ht="18" customHeight="1">
      <c r="B44" s="3305"/>
      <c r="C44" s="1468"/>
      <c r="D44" s="1786"/>
      <c r="E44" s="1787"/>
      <c r="F44" s="1787"/>
      <c r="G44" s="1787"/>
      <c r="H44" s="1787"/>
      <c r="I44" s="1787"/>
      <c r="J44" s="1787"/>
      <c r="K44" s="1787"/>
      <c r="L44" s="1787"/>
      <c r="M44" s="1787"/>
      <c r="N44" s="1787"/>
      <c r="O44" s="1787"/>
      <c r="P44" s="1787"/>
      <c r="Q44" s="1787"/>
      <c r="R44" s="3387"/>
      <c r="S44" s="3388"/>
      <c r="T44" s="3388"/>
      <c r="U44" s="3388"/>
      <c r="V44" s="3388"/>
      <c r="W44" s="3389"/>
      <c r="X44" s="3399" t="s">
        <v>5052</v>
      </c>
      <c r="Y44" s="3400"/>
      <c r="Z44" s="3400"/>
      <c r="AA44" s="3400"/>
      <c r="AB44" s="3400"/>
      <c r="AC44" s="3400"/>
      <c r="AD44" s="3400"/>
      <c r="AE44" s="3400"/>
      <c r="AF44" s="3400"/>
      <c r="AG44" s="3400"/>
      <c r="AH44" s="3400"/>
      <c r="AI44" s="3400"/>
      <c r="AJ44" s="3401"/>
      <c r="AK44" s="3402" t="s">
        <v>139</v>
      </c>
      <c r="AL44" s="3403"/>
      <c r="AM44" s="3403"/>
      <c r="AN44" s="3404" t="s">
        <v>243</v>
      </c>
      <c r="AO44" s="3404"/>
      <c r="AP44" s="3404"/>
      <c r="AQ44" s="3403" t="s">
        <v>139</v>
      </c>
      <c r="AR44" s="3403"/>
      <c r="AS44" s="3405" t="s">
        <v>5053</v>
      </c>
      <c r="AT44" s="3405"/>
      <c r="AU44" s="3405"/>
      <c r="AV44" s="3405"/>
      <c r="AW44" s="3405"/>
      <c r="AX44" s="3403" t="s">
        <v>139</v>
      </c>
      <c r="AY44" s="3403"/>
      <c r="AZ44" s="3405" t="s">
        <v>5054</v>
      </c>
      <c r="BA44" s="3405"/>
      <c r="BB44" s="3405"/>
      <c r="BC44" s="3405"/>
      <c r="BD44" s="3405"/>
      <c r="BE44" s="3405"/>
      <c r="BF44" s="3403" t="s">
        <v>139</v>
      </c>
      <c r="BG44" s="3403"/>
      <c r="BH44" s="3405" t="s">
        <v>5055</v>
      </c>
      <c r="BI44" s="3405"/>
      <c r="BJ44" s="3405"/>
      <c r="BK44" s="3405"/>
      <c r="BL44" s="3405"/>
      <c r="BM44" s="3403" t="s">
        <v>139</v>
      </c>
      <c r="BN44" s="3403"/>
      <c r="BO44" s="3405" t="s">
        <v>5056</v>
      </c>
      <c r="BP44" s="3405"/>
      <c r="BQ44" s="3405"/>
      <c r="BR44" s="3405"/>
      <c r="BS44" s="3405"/>
      <c r="BT44" s="3405"/>
      <c r="BU44" s="3405"/>
      <c r="BV44" s="3405"/>
      <c r="BW44" s="3405"/>
      <c r="BX44" s="3446"/>
    </row>
    <row r="45" spans="2:112" ht="21.95" customHeight="1" thickBot="1">
      <c r="B45" s="3306"/>
      <c r="C45" s="1492"/>
      <c r="D45" s="3447" t="s">
        <v>4879</v>
      </c>
      <c r="E45" s="3448"/>
      <c r="F45" s="3448"/>
      <c r="G45" s="3448"/>
      <c r="H45" s="3448"/>
      <c r="I45" s="3448"/>
      <c r="J45" s="3448"/>
      <c r="K45" s="3448"/>
      <c r="L45" s="3448"/>
      <c r="M45" s="3448"/>
      <c r="N45" s="3448"/>
      <c r="O45" s="3448"/>
      <c r="P45" s="3448"/>
      <c r="Q45" s="3448"/>
      <c r="R45" s="3448"/>
      <c r="S45" s="3448"/>
      <c r="T45" s="3448"/>
      <c r="U45" s="3448"/>
      <c r="V45" s="3448"/>
      <c r="W45" s="3449"/>
      <c r="X45" s="3259" t="str">
        <f>$AD$26</f>
        <v>□</v>
      </c>
      <c r="Y45" s="3259"/>
      <c r="Z45" s="3450" t="s">
        <v>4878</v>
      </c>
      <c r="AA45" s="3450"/>
      <c r="AB45" s="3450"/>
      <c r="AC45" s="3450"/>
      <c r="AD45" s="3450"/>
      <c r="AE45" s="3450"/>
      <c r="AF45" s="3450"/>
      <c r="AG45" s="3450"/>
      <c r="AH45" s="3450"/>
      <c r="AI45" s="3450"/>
      <c r="AJ45" s="3450"/>
      <c r="AK45" s="3450"/>
      <c r="AL45" s="3450"/>
      <c r="AM45" s="3450"/>
      <c r="AN45" s="3450"/>
      <c r="AO45" s="3450"/>
      <c r="AP45" s="3450"/>
      <c r="AQ45" s="3450"/>
      <c r="AR45" s="3450"/>
      <c r="AS45" s="3450"/>
      <c r="AT45" s="3450"/>
      <c r="AU45" s="3450"/>
      <c r="AV45" s="3450"/>
      <c r="AW45" s="3450"/>
      <c r="AX45" s="3450"/>
      <c r="AY45" s="3450"/>
      <c r="AZ45" s="3450"/>
      <c r="BA45" s="3450"/>
      <c r="BB45" s="3450"/>
      <c r="BC45" s="3450"/>
      <c r="BD45" s="3450"/>
      <c r="BE45" s="3450"/>
      <c r="BF45" s="3450"/>
      <c r="BG45" s="3450"/>
      <c r="BH45" s="3450"/>
      <c r="BI45" s="3450"/>
      <c r="BJ45" s="3450"/>
      <c r="BK45" s="3450"/>
      <c r="BL45" s="3450"/>
      <c r="BM45" s="3450"/>
      <c r="BN45" s="1493"/>
      <c r="BO45" s="1493"/>
      <c r="BP45" s="1493"/>
      <c r="BQ45" s="1493"/>
      <c r="BR45" s="1493"/>
      <c r="BS45" s="1493"/>
      <c r="BT45" s="1493"/>
      <c r="BU45" s="1493"/>
      <c r="BX45" s="1488"/>
    </row>
    <row r="46" spans="2:112" ht="5.45" customHeight="1" thickBot="1">
      <c r="B46" s="1432"/>
      <c r="C46" s="1494"/>
      <c r="D46" s="1495"/>
      <c r="E46" s="1495"/>
      <c r="F46" s="1495"/>
      <c r="G46" s="1495"/>
      <c r="H46" s="1495"/>
      <c r="I46" s="1495"/>
      <c r="J46" s="1495"/>
      <c r="K46" s="1495"/>
      <c r="L46" s="1495"/>
      <c r="M46" s="1495"/>
      <c r="N46" s="1495"/>
      <c r="O46" s="1495"/>
      <c r="P46" s="1495"/>
      <c r="Q46" s="1495"/>
      <c r="R46" s="1495"/>
      <c r="S46" s="1495"/>
      <c r="T46" s="1495"/>
      <c r="U46" s="1495"/>
      <c r="V46" s="1495"/>
      <c r="W46" s="1495"/>
      <c r="X46" s="1496"/>
      <c r="Y46" s="1496"/>
      <c r="Z46" s="1497"/>
      <c r="AA46" s="1497"/>
      <c r="AB46" s="1497"/>
      <c r="AC46" s="1497"/>
      <c r="AD46" s="1497"/>
      <c r="AE46" s="1497"/>
      <c r="AF46" s="1497"/>
      <c r="AG46" s="1497"/>
      <c r="AH46" s="1497"/>
      <c r="AI46" s="1497"/>
      <c r="AJ46" s="1497"/>
      <c r="AK46" s="1497"/>
      <c r="AL46" s="1497"/>
      <c r="AM46" s="1497"/>
      <c r="AN46" s="1497"/>
      <c r="AO46" s="1497"/>
      <c r="AP46" s="1497"/>
      <c r="AQ46" s="1497"/>
      <c r="AR46" s="1497"/>
      <c r="AS46" s="1497"/>
      <c r="AT46" s="1497"/>
      <c r="AU46" s="1497"/>
      <c r="AV46" s="1497"/>
      <c r="AW46" s="1497"/>
      <c r="AX46" s="1497"/>
      <c r="AY46" s="1497"/>
      <c r="AZ46" s="1497"/>
      <c r="BA46" s="1497"/>
      <c r="BB46" s="1497"/>
      <c r="BC46" s="1497"/>
      <c r="BD46" s="1497"/>
      <c r="BE46" s="1497"/>
      <c r="BF46" s="1497"/>
      <c r="BG46" s="1497"/>
      <c r="BH46" s="1497"/>
      <c r="BI46" s="1497"/>
      <c r="BJ46" s="1497"/>
      <c r="BK46" s="1497"/>
      <c r="BL46" s="1497"/>
      <c r="BM46" s="1497"/>
      <c r="BN46" s="1498"/>
      <c r="BO46" s="1498"/>
      <c r="BP46" s="1498"/>
      <c r="BQ46" s="1498"/>
      <c r="BR46" s="1498"/>
      <c r="BS46" s="1498"/>
      <c r="BT46" s="1498"/>
      <c r="BU46" s="1498"/>
      <c r="BV46" s="1433"/>
      <c r="BW46" s="1433"/>
      <c r="BX46" s="1433"/>
    </row>
    <row r="47" spans="2:112" ht="3" customHeight="1">
      <c r="B47" s="3408" t="s">
        <v>5057</v>
      </c>
      <c r="C47" s="3409"/>
      <c r="D47" s="3409"/>
      <c r="E47" s="3409"/>
      <c r="F47" s="3409"/>
      <c r="G47" s="3409"/>
      <c r="H47" s="3409"/>
      <c r="I47" s="3409"/>
      <c r="J47" s="3409"/>
      <c r="K47" s="3409"/>
      <c r="L47" s="3409"/>
      <c r="M47" s="3409"/>
      <c r="N47" s="3409"/>
      <c r="O47" s="3409"/>
      <c r="P47" s="3409"/>
      <c r="Q47" s="3410"/>
      <c r="R47" s="3417" t="s">
        <v>3785</v>
      </c>
      <c r="S47" s="3418"/>
      <c r="T47" s="3418"/>
      <c r="U47" s="3418"/>
      <c r="V47" s="3418"/>
      <c r="W47" s="3418"/>
      <c r="X47" s="3418"/>
      <c r="Y47" s="3418"/>
      <c r="Z47" s="3418"/>
      <c r="AA47" s="3418"/>
      <c r="AB47" s="3418"/>
      <c r="AC47" s="3418"/>
      <c r="AD47" s="3419"/>
      <c r="AE47" s="3419"/>
      <c r="AF47" s="3420"/>
      <c r="AG47" s="1499"/>
      <c r="AH47" s="1499"/>
      <c r="AI47" s="1499"/>
      <c r="AJ47" s="1499"/>
      <c r="AK47" s="1499"/>
      <c r="AL47" s="1499"/>
      <c r="AM47" s="1499"/>
      <c r="AN47" s="1499"/>
      <c r="AO47" s="3224" t="s">
        <v>108</v>
      </c>
      <c r="AP47" s="3224"/>
      <c r="AQ47" s="3224"/>
      <c r="AR47" s="3224"/>
      <c r="AS47" s="3224"/>
      <c r="AT47" s="3417" t="s">
        <v>3786</v>
      </c>
      <c r="AU47" s="3418"/>
      <c r="AV47" s="3418"/>
      <c r="AW47" s="3418"/>
      <c r="AX47" s="3418"/>
      <c r="AY47" s="3418"/>
      <c r="AZ47" s="3418"/>
      <c r="BA47" s="3418"/>
      <c r="BB47" s="3418"/>
      <c r="BC47" s="3429"/>
      <c r="BD47" s="3431"/>
      <c r="BE47" s="3432"/>
      <c r="BF47" s="3432"/>
      <c r="BG47" s="3432"/>
      <c r="BH47" s="3432"/>
      <c r="BI47" s="3432"/>
      <c r="BJ47" s="3432"/>
      <c r="BK47" s="3432"/>
      <c r="BL47" s="3432"/>
      <c r="BM47" s="3432"/>
      <c r="BN47" s="3432"/>
      <c r="BO47" s="3432"/>
      <c r="BP47" s="3432"/>
      <c r="BQ47" s="3432"/>
      <c r="BR47" s="3432"/>
      <c r="BS47" s="3432"/>
      <c r="BT47" s="3432"/>
      <c r="BU47" s="3432"/>
      <c r="BV47" s="3432"/>
      <c r="BW47" s="3432"/>
      <c r="BX47" s="3433"/>
    </row>
    <row r="48" spans="2:112" ht="9.75" customHeight="1">
      <c r="B48" s="3411"/>
      <c r="C48" s="3412"/>
      <c r="D48" s="3412"/>
      <c r="E48" s="3412"/>
      <c r="F48" s="3412"/>
      <c r="G48" s="3412"/>
      <c r="H48" s="3412"/>
      <c r="I48" s="3412"/>
      <c r="J48" s="3412"/>
      <c r="K48" s="3412"/>
      <c r="L48" s="3412"/>
      <c r="M48" s="3412"/>
      <c r="N48" s="3412"/>
      <c r="O48" s="3412"/>
      <c r="P48" s="3412"/>
      <c r="Q48" s="3413"/>
      <c r="R48" s="3421"/>
      <c r="S48" s="3042"/>
      <c r="T48" s="3042"/>
      <c r="U48" s="3042"/>
      <c r="V48" s="3042"/>
      <c r="W48" s="3042"/>
      <c r="X48" s="3042"/>
      <c r="Y48" s="3042"/>
      <c r="Z48" s="3042"/>
      <c r="AA48" s="3042"/>
      <c r="AB48" s="3042"/>
      <c r="AC48" s="3042"/>
      <c r="AD48" s="3422"/>
      <c r="AE48" s="3422"/>
      <c r="AF48" s="3423"/>
      <c r="AG48" s="888"/>
      <c r="AH48" s="888"/>
      <c r="AI48" s="3440"/>
      <c r="AJ48" s="3441"/>
      <c r="AK48" s="3441"/>
      <c r="AL48" s="3441"/>
      <c r="AM48" s="3441"/>
      <c r="AN48" s="3442"/>
      <c r="AO48" s="3203"/>
      <c r="AP48" s="3203"/>
      <c r="AQ48" s="3203"/>
      <c r="AR48" s="3203"/>
      <c r="AS48" s="3203"/>
      <c r="AT48" s="3421"/>
      <c r="AU48" s="3042"/>
      <c r="AV48" s="3042"/>
      <c r="AW48" s="3042"/>
      <c r="AX48" s="3042"/>
      <c r="AY48" s="3042"/>
      <c r="AZ48" s="3042"/>
      <c r="BA48" s="3042"/>
      <c r="BB48" s="3042"/>
      <c r="BC48" s="3043"/>
      <c r="BD48" s="3434"/>
      <c r="BE48" s="3435"/>
      <c r="BF48" s="3435"/>
      <c r="BG48" s="3435"/>
      <c r="BH48" s="3435"/>
      <c r="BI48" s="3435"/>
      <c r="BJ48" s="3435"/>
      <c r="BK48" s="3435"/>
      <c r="BL48" s="3435"/>
      <c r="BM48" s="3435"/>
      <c r="BN48" s="3435"/>
      <c r="BO48" s="3435"/>
      <c r="BP48" s="3435"/>
      <c r="BQ48" s="3435"/>
      <c r="BR48" s="3435"/>
      <c r="BS48" s="3435"/>
      <c r="BT48" s="3435"/>
      <c r="BU48" s="3435"/>
      <c r="BV48" s="3435"/>
      <c r="BW48" s="3435"/>
      <c r="BX48" s="3436"/>
    </row>
    <row r="49" spans="2:144" ht="9.75" customHeight="1">
      <c r="B49" s="3411"/>
      <c r="C49" s="3412"/>
      <c r="D49" s="3412"/>
      <c r="E49" s="3412"/>
      <c r="F49" s="3412"/>
      <c r="G49" s="3412"/>
      <c r="H49" s="3412"/>
      <c r="I49" s="3412"/>
      <c r="J49" s="3412"/>
      <c r="K49" s="3412"/>
      <c r="L49" s="3412"/>
      <c r="M49" s="3412"/>
      <c r="N49" s="3412"/>
      <c r="O49" s="3412"/>
      <c r="P49" s="3412"/>
      <c r="Q49" s="3413"/>
      <c r="R49" s="3421"/>
      <c r="S49" s="3042"/>
      <c r="T49" s="3042"/>
      <c r="U49" s="3042"/>
      <c r="V49" s="3042"/>
      <c r="W49" s="3042"/>
      <c r="X49" s="3042"/>
      <c r="Y49" s="3042"/>
      <c r="Z49" s="3042"/>
      <c r="AA49" s="3042"/>
      <c r="AB49" s="3042"/>
      <c r="AC49" s="3042"/>
      <c r="AD49" s="3422"/>
      <c r="AE49" s="3422"/>
      <c r="AF49" s="3423"/>
      <c r="AG49" s="888"/>
      <c r="AH49" s="888"/>
      <c r="AI49" s="3443"/>
      <c r="AJ49" s="3444"/>
      <c r="AK49" s="3444"/>
      <c r="AL49" s="3444"/>
      <c r="AM49" s="3444"/>
      <c r="AN49" s="3445"/>
      <c r="AO49" s="3203"/>
      <c r="AP49" s="3203"/>
      <c r="AQ49" s="3203"/>
      <c r="AR49" s="3203"/>
      <c r="AS49" s="3203"/>
      <c r="AT49" s="3421"/>
      <c r="AU49" s="3042"/>
      <c r="AV49" s="3042"/>
      <c r="AW49" s="3042"/>
      <c r="AX49" s="3042"/>
      <c r="AY49" s="3042"/>
      <c r="AZ49" s="3042"/>
      <c r="BA49" s="3042"/>
      <c r="BB49" s="3042"/>
      <c r="BC49" s="3043"/>
      <c r="BD49" s="3434"/>
      <c r="BE49" s="3435"/>
      <c r="BF49" s="3435"/>
      <c r="BG49" s="3435"/>
      <c r="BH49" s="3435"/>
      <c r="BI49" s="3435"/>
      <c r="BJ49" s="3435"/>
      <c r="BK49" s="3435"/>
      <c r="BL49" s="3435"/>
      <c r="BM49" s="3435"/>
      <c r="BN49" s="3435"/>
      <c r="BO49" s="3435"/>
      <c r="BP49" s="3435"/>
      <c r="BQ49" s="3435"/>
      <c r="BR49" s="3435"/>
      <c r="BS49" s="3435"/>
      <c r="BT49" s="3435"/>
      <c r="BU49" s="3435"/>
      <c r="BV49" s="3435"/>
      <c r="BW49" s="3435"/>
      <c r="BX49" s="3436"/>
    </row>
    <row r="50" spans="2:144" ht="3" customHeight="1" thickBot="1">
      <c r="B50" s="3414"/>
      <c r="C50" s="3415"/>
      <c r="D50" s="3415"/>
      <c r="E50" s="3415"/>
      <c r="F50" s="3415"/>
      <c r="G50" s="3415"/>
      <c r="H50" s="3415"/>
      <c r="I50" s="3415"/>
      <c r="J50" s="3415"/>
      <c r="K50" s="3415"/>
      <c r="L50" s="3415"/>
      <c r="M50" s="3415"/>
      <c r="N50" s="3415"/>
      <c r="O50" s="3415"/>
      <c r="P50" s="3415"/>
      <c r="Q50" s="3416"/>
      <c r="R50" s="3424"/>
      <c r="S50" s="3425"/>
      <c r="T50" s="3425"/>
      <c r="U50" s="3425"/>
      <c r="V50" s="3425"/>
      <c r="W50" s="3425"/>
      <c r="X50" s="3425"/>
      <c r="Y50" s="3425"/>
      <c r="Z50" s="3425"/>
      <c r="AA50" s="3425"/>
      <c r="AB50" s="3425"/>
      <c r="AC50" s="3425"/>
      <c r="AD50" s="3426"/>
      <c r="AE50" s="3426"/>
      <c r="AF50" s="3427"/>
      <c r="AG50" s="889"/>
      <c r="AH50" s="889"/>
      <c r="AI50" s="889"/>
      <c r="AJ50" s="889"/>
      <c r="AK50" s="889"/>
      <c r="AL50" s="889"/>
      <c r="AM50" s="889"/>
      <c r="AN50" s="889"/>
      <c r="AO50" s="3428"/>
      <c r="AP50" s="3428"/>
      <c r="AQ50" s="3428"/>
      <c r="AR50" s="3428"/>
      <c r="AS50" s="3428"/>
      <c r="AT50" s="3424"/>
      <c r="AU50" s="3425"/>
      <c r="AV50" s="3425"/>
      <c r="AW50" s="3425"/>
      <c r="AX50" s="3425"/>
      <c r="AY50" s="3425"/>
      <c r="AZ50" s="3425"/>
      <c r="BA50" s="3425"/>
      <c r="BB50" s="3425"/>
      <c r="BC50" s="3430"/>
      <c r="BD50" s="3437"/>
      <c r="BE50" s="3438"/>
      <c r="BF50" s="3438"/>
      <c r="BG50" s="3438"/>
      <c r="BH50" s="3438"/>
      <c r="BI50" s="3438"/>
      <c r="BJ50" s="3438"/>
      <c r="BK50" s="3438"/>
      <c r="BL50" s="3438"/>
      <c r="BM50" s="3438"/>
      <c r="BN50" s="3438"/>
      <c r="BO50" s="3438"/>
      <c r="BP50" s="3438"/>
      <c r="BQ50" s="3438"/>
      <c r="BR50" s="3438"/>
      <c r="BS50" s="3438"/>
      <c r="BT50" s="3438"/>
      <c r="BU50" s="3438"/>
      <c r="BV50" s="3438"/>
      <c r="BW50" s="3438"/>
      <c r="BX50" s="3439"/>
    </row>
    <row r="51" spans="2:144" ht="6" customHeight="1">
      <c r="B51" s="1437"/>
      <c r="C51" s="1437"/>
      <c r="D51" s="1437"/>
      <c r="E51" s="1437"/>
      <c r="F51" s="1437"/>
      <c r="G51" s="1437"/>
      <c r="H51" s="1437"/>
      <c r="I51" s="1437"/>
      <c r="J51" s="1437"/>
      <c r="K51" s="1437"/>
      <c r="L51" s="1437"/>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c r="AN51" s="1437"/>
      <c r="AO51" s="1437"/>
      <c r="AP51" s="1437"/>
      <c r="AQ51" s="1437"/>
      <c r="AR51" s="1437"/>
      <c r="AS51" s="1437"/>
      <c r="AT51" s="1437"/>
      <c r="AU51" s="1437"/>
      <c r="AV51" s="1437"/>
      <c r="AW51" s="1437"/>
      <c r="AX51" s="1437"/>
      <c r="AY51" s="1437"/>
      <c r="AZ51" s="1437"/>
      <c r="BA51" s="1437"/>
      <c r="BB51" s="1437"/>
      <c r="BC51" s="1437"/>
      <c r="BD51" s="1437"/>
      <c r="BE51" s="1437"/>
      <c r="BF51" s="1437"/>
      <c r="BG51" s="1437"/>
      <c r="BH51" s="1437"/>
      <c r="BI51" s="1437"/>
      <c r="BJ51" s="1437"/>
      <c r="BK51" s="1437"/>
      <c r="BL51" s="1437"/>
      <c r="BM51" s="1437"/>
      <c r="BN51" s="1437"/>
      <c r="BO51" s="1437"/>
      <c r="BP51" s="1437"/>
      <c r="BQ51" s="1437"/>
      <c r="BR51" s="1437"/>
      <c r="BS51" s="1437"/>
      <c r="BT51" s="1437"/>
      <c r="BU51" s="1437"/>
    </row>
    <row r="52" spans="2:144" ht="11.25" customHeight="1">
      <c r="B52" s="3453" t="s">
        <v>4499</v>
      </c>
      <c r="C52" s="3453"/>
      <c r="D52" s="3453"/>
      <c r="E52" s="3454" t="s">
        <v>4500</v>
      </c>
      <c r="F52" s="3454"/>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4"/>
      <c r="AP52" s="3454"/>
      <c r="AQ52" s="3454"/>
      <c r="AR52" s="3454"/>
      <c r="AS52" s="3454"/>
      <c r="AT52" s="3454"/>
      <c r="AU52" s="3454"/>
      <c r="AV52" s="3454"/>
      <c r="AW52" s="3454"/>
      <c r="AX52" s="3454"/>
      <c r="AY52" s="3454"/>
      <c r="AZ52" s="3454"/>
      <c r="BA52" s="3454"/>
      <c r="BB52" s="3454"/>
      <c r="BC52" s="3454"/>
      <c r="BD52" s="3454"/>
      <c r="BE52" s="3454"/>
      <c r="BF52" s="3454"/>
      <c r="BG52" s="3454"/>
      <c r="BH52" s="3454"/>
      <c r="BI52" s="3454"/>
      <c r="BJ52" s="3454"/>
      <c r="BK52" s="3454"/>
      <c r="BL52" s="3454"/>
      <c r="BM52" s="3454"/>
      <c r="BN52" s="3454"/>
      <c r="BO52" s="3454"/>
      <c r="BP52" s="3454"/>
      <c r="BQ52" s="3454"/>
      <c r="BR52" s="3454"/>
      <c r="BS52" s="3454"/>
      <c r="BT52" s="3454"/>
      <c r="BU52" s="3454"/>
      <c r="BV52" s="3454"/>
      <c r="BW52" s="3454"/>
      <c r="BX52" s="3454"/>
    </row>
    <row r="53" spans="2:144" s="1500" customFormat="1" ht="12" customHeight="1">
      <c r="B53" s="3453" t="s">
        <v>4501</v>
      </c>
      <c r="C53" s="3453"/>
      <c r="D53" s="3453"/>
      <c r="E53" s="3542" t="s">
        <v>5058</v>
      </c>
      <c r="F53" s="3542"/>
      <c r="G53" s="3542"/>
      <c r="H53" s="3542"/>
      <c r="I53" s="3542"/>
      <c r="J53" s="3542"/>
      <c r="K53" s="3542"/>
      <c r="L53" s="3542"/>
      <c r="M53" s="3542"/>
      <c r="N53" s="3542"/>
      <c r="O53" s="3542"/>
      <c r="P53" s="3542"/>
      <c r="Q53" s="3542"/>
      <c r="R53" s="3542"/>
      <c r="S53" s="3542"/>
      <c r="T53" s="3542"/>
      <c r="U53" s="3542"/>
      <c r="V53" s="3542"/>
      <c r="W53" s="3542"/>
      <c r="X53" s="3542"/>
      <c r="Y53" s="3542"/>
      <c r="Z53" s="3542"/>
      <c r="AA53" s="3542"/>
      <c r="AB53" s="3542"/>
      <c r="AC53" s="3542"/>
      <c r="AD53" s="3542"/>
      <c r="AE53" s="3542"/>
      <c r="AF53" s="3542"/>
      <c r="AG53" s="3542"/>
      <c r="AH53" s="3542"/>
      <c r="AI53" s="3542"/>
      <c r="AJ53" s="3542"/>
      <c r="AK53" s="3542"/>
      <c r="AL53" s="3542"/>
      <c r="AM53" s="3542"/>
      <c r="AN53" s="3542"/>
      <c r="AO53" s="3542"/>
      <c r="AP53" s="3542"/>
      <c r="AQ53" s="3542"/>
      <c r="AR53" s="3542"/>
      <c r="AS53" s="3542"/>
      <c r="AT53" s="3542"/>
      <c r="AU53" s="3542"/>
      <c r="AV53" s="3542"/>
      <c r="AW53" s="3542"/>
      <c r="AX53" s="3542"/>
      <c r="AY53" s="3542"/>
      <c r="AZ53" s="3542"/>
      <c r="BA53" s="3542"/>
      <c r="BB53" s="3542"/>
      <c r="BC53" s="3542"/>
      <c r="BD53" s="3542"/>
      <c r="BE53" s="3542"/>
      <c r="BF53" s="3542"/>
      <c r="BG53" s="3542"/>
      <c r="BH53" s="3542"/>
      <c r="BI53" s="3542"/>
      <c r="BJ53" s="3542"/>
      <c r="BK53" s="3542"/>
      <c r="BL53" s="3542"/>
      <c r="BM53" s="3542"/>
      <c r="BN53" s="3542"/>
      <c r="BO53" s="3542"/>
      <c r="BP53" s="3542"/>
      <c r="BQ53" s="3542"/>
      <c r="BR53" s="3542"/>
      <c r="BS53" s="3542"/>
      <c r="BT53" s="3542"/>
      <c r="BU53" s="3542"/>
      <c r="BV53" s="3542"/>
      <c r="BW53" s="3542"/>
      <c r="BX53" s="3542"/>
      <c r="BY53" s="891"/>
      <c r="BZ53" s="891"/>
      <c r="CA53" s="891"/>
      <c r="CB53" s="891"/>
      <c r="CC53" s="891"/>
      <c r="CD53" s="891"/>
      <c r="CE53" s="891"/>
      <c r="CF53" s="891"/>
      <c r="CG53" s="891"/>
      <c r="CH53" s="891"/>
      <c r="CI53" s="891"/>
      <c r="CJ53" s="891"/>
      <c r="CK53" s="891"/>
      <c r="CL53" s="891"/>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row>
    <row r="54" spans="2:144" s="1500" customFormat="1" ht="12" customHeight="1">
      <c r="B54" s="3451" t="s">
        <v>4502</v>
      </c>
      <c r="C54" s="3451"/>
      <c r="D54" s="3451"/>
      <c r="E54" s="3455" t="s">
        <v>4880</v>
      </c>
      <c r="F54" s="3455"/>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891"/>
      <c r="BZ54" s="891"/>
      <c r="CA54" s="891"/>
      <c r="CB54" s="891"/>
      <c r="CC54" s="891"/>
      <c r="CD54" s="891"/>
      <c r="CE54" s="891"/>
      <c r="CF54" s="891"/>
      <c r="CG54" s="891"/>
      <c r="CH54" s="891"/>
      <c r="CI54" s="891"/>
      <c r="CJ54" s="891"/>
      <c r="CK54" s="891"/>
      <c r="CL54" s="891"/>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row>
    <row r="55" spans="2:144" s="1500" customFormat="1" ht="12" customHeight="1">
      <c r="B55" s="1794"/>
      <c r="C55" s="1794"/>
      <c r="D55" s="1794"/>
      <c r="E55" s="3452" t="s">
        <v>4881</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891"/>
      <c r="BZ55" s="891"/>
      <c r="CA55" s="891"/>
      <c r="CB55" s="891"/>
      <c r="CC55" s="891"/>
      <c r="CD55" s="891"/>
      <c r="CE55" s="891"/>
      <c r="CF55" s="891"/>
      <c r="CG55" s="891"/>
      <c r="CH55" s="891"/>
      <c r="CI55" s="891"/>
      <c r="CJ55" s="891"/>
      <c r="CK55" s="891"/>
      <c r="CL55" s="891"/>
      <c r="CM55" s="892"/>
      <c r="CN55" s="892"/>
      <c r="CO55" s="892"/>
      <c r="CP55" s="892"/>
      <c r="CQ55" s="892"/>
      <c r="CR55" s="892"/>
      <c r="CS55" s="892"/>
      <c r="CT55" s="892"/>
      <c r="CU55" s="892"/>
      <c r="CV55" s="892"/>
      <c r="CW55" s="892"/>
      <c r="CX55" s="892"/>
      <c r="CY55" s="892"/>
      <c r="CZ55" s="892"/>
      <c r="DA55" s="892"/>
      <c r="DB55" s="892"/>
      <c r="DC55" s="892"/>
      <c r="DD55" s="892"/>
      <c r="DE55" s="892"/>
      <c r="DF55" s="892"/>
      <c r="DG55" s="892"/>
      <c r="DH55" s="892"/>
      <c r="DI55" s="892"/>
      <c r="DJ55" s="892"/>
      <c r="DK55" s="892"/>
      <c r="DL55" s="892"/>
      <c r="DM55" s="892"/>
      <c r="DN55" s="892"/>
      <c r="DO55" s="892"/>
      <c r="DP55" s="892"/>
      <c r="DQ55" s="892"/>
      <c r="DR55" s="892"/>
      <c r="DS55" s="892"/>
      <c r="DT55" s="892"/>
      <c r="DU55" s="892"/>
      <c r="DV55" s="892"/>
      <c r="DW55" s="892"/>
      <c r="DX55" s="892"/>
      <c r="DY55" s="892"/>
      <c r="DZ55" s="892"/>
      <c r="EA55" s="892"/>
      <c r="EB55" s="892"/>
      <c r="EC55" s="892"/>
      <c r="ED55" s="892"/>
      <c r="EE55" s="892"/>
      <c r="EF55" s="892"/>
      <c r="EG55" s="892"/>
      <c r="EH55" s="892"/>
      <c r="EI55" s="892"/>
      <c r="EJ55" s="892"/>
      <c r="EK55" s="892"/>
      <c r="EL55" s="892"/>
      <c r="EM55" s="892"/>
      <c r="EN55" s="892"/>
    </row>
    <row r="56" spans="2:144" s="1500" customFormat="1" ht="12" customHeight="1">
      <c r="B56" s="3451" t="s">
        <v>4503</v>
      </c>
      <c r="C56" s="3451"/>
      <c r="D56" s="3451"/>
      <c r="E56" s="3452" t="s">
        <v>4504</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891"/>
      <c r="BZ56" s="891"/>
      <c r="CA56" s="891"/>
      <c r="CB56" s="891"/>
      <c r="CC56" s="891"/>
      <c r="CD56" s="891"/>
      <c r="CE56" s="891"/>
      <c r="CF56" s="891"/>
      <c r="CG56" s="891"/>
      <c r="CH56" s="891"/>
      <c r="CI56" s="891"/>
      <c r="CJ56" s="891"/>
      <c r="CK56" s="891"/>
      <c r="CL56" s="891"/>
      <c r="CM56" s="892"/>
      <c r="CN56" s="892"/>
      <c r="CO56" s="892"/>
      <c r="CP56" s="892"/>
      <c r="CQ56" s="892"/>
      <c r="CR56" s="892"/>
      <c r="CS56" s="892"/>
      <c r="CT56" s="892"/>
      <c r="CU56" s="892"/>
      <c r="CV56" s="892"/>
      <c r="CW56" s="892"/>
      <c r="CX56" s="892"/>
      <c r="CY56" s="892"/>
      <c r="CZ56" s="892"/>
      <c r="DA56" s="892"/>
      <c r="DB56" s="892"/>
      <c r="DC56" s="892"/>
      <c r="DD56" s="892"/>
      <c r="DE56" s="892"/>
      <c r="DF56" s="892"/>
      <c r="DG56" s="892"/>
      <c r="DH56" s="892"/>
      <c r="DI56" s="892"/>
      <c r="DJ56" s="892"/>
      <c r="DK56" s="892"/>
      <c r="DL56" s="892"/>
      <c r="DM56" s="892"/>
      <c r="DN56" s="892"/>
      <c r="DO56" s="892"/>
      <c r="DP56" s="892"/>
      <c r="DQ56" s="892"/>
      <c r="DR56" s="892"/>
      <c r="DS56" s="892"/>
      <c r="DT56" s="892"/>
      <c r="DU56" s="892"/>
      <c r="DV56" s="892"/>
      <c r="DW56" s="892"/>
      <c r="DX56" s="892"/>
      <c r="DY56" s="892"/>
      <c r="DZ56" s="892"/>
      <c r="EA56" s="892"/>
      <c r="EB56" s="892"/>
      <c r="EC56" s="892"/>
      <c r="ED56" s="892"/>
      <c r="EE56" s="892"/>
      <c r="EF56" s="892"/>
      <c r="EG56" s="892"/>
      <c r="EH56" s="892"/>
      <c r="EI56" s="892"/>
      <c r="EJ56" s="892"/>
      <c r="EK56" s="892"/>
      <c r="EL56" s="892"/>
      <c r="EM56" s="892"/>
      <c r="EN56" s="892"/>
    </row>
    <row r="57" spans="2:144" s="1500" customFormat="1" ht="12">
      <c r="B57" s="3451" t="s">
        <v>4505</v>
      </c>
      <c r="C57" s="3451"/>
      <c r="D57" s="3451"/>
      <c r="E57" s="3452" t="s">
        <v>4506</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890"/>
      <c r="BZ57" s="890"/>
      <c r="CA57" s="890"/>
      <c r="CB57" s="890"/>
      <c r="CC57" s="890"/>
      <c r="CD57" s="890"/>
      <c r="CE57" s="890"/>
      <c r="CF57" s="890"/>
      <c r="CG57" s="890"/>
      <c r="CH57" s="890"/>
      <c r="CI57" s="890"/>
      <c r="CJ57" s="890"/>
      <c r="CK57" s="890"/>
      <c r="CL57" s="890"/>
      <c r="CM57" s="890"/>
      <c r="CN57" s="890"/>
      <c r="CO57" s="890"/>
      <c r="CP57" s="890"/>
      <c r="CQ57" s="890"/>
      <c r="CR57" s="890"/>
      <c r="CS57" s="890"/>
      <c r="CT57" s="890"/>
      <c r="CU57" s="890"/>
      <c r="CV57" s="890"/>
      <c r="CW57" s="890"/>
      <c r="CX57" s="890"/>
      <c r="CY57" s="890"/>
      <c r="CZ57" s="890"/>
      <c r="DA57" s="890"/>
      <c r="DB57" s="890"/>
      <c r="DC57" s="890"/>
      <c r="DD57" s="890"/>
      <c r="DE57" s="890"/>
      <c r="DF57" s="890"/>
      <c r="DG57" s="890"/>
      <c r="DH57" s="890"/>
      <c r="DI57" s="890"/>
      <c r="DJ57" s="890"/>
      <c r="DK57" s="890"/>
      <c r="DL57" s="890"/>
      <c r="DM57" s="890"/>
      <c r="DN57" s="890"/>
      <c r="DO57" s="890"/>
      <c r="DP57" s="890"/>
      <c r="DQ57" s="890"/>
      <c r="DR57" s="890"/>
      <c r="DS57" s="890"/>
      <c r="DT57" s="890"/>
      <c r="DU57" s="890"/>
      <c r="DV57" s="890"/>
      <c r="DW57" s="890"/>
      <c r="DX57" s="890"/>
      <c r="DY57" s="890"/>
      <c r="DZ57" s="890"/>
      <c r="EA57" s="890"/>
      <c r="EB57" s="890"/>
      <c r="EC57" s="890"/>
      <c r="ED57" s="890"/>
      <c r="EE57" s="890"/>
      <c r="EF57" s="890"/>
      <c r="EG57" s="890"/>
      <c r="EH57" s="890"/>
      <c r="EI57" s="890"/>
      <c r="EJ57" s="890"/>
      <c r="EK57" s="890"/>
      <c r="EL57" s="890"/>
      <c r="EM57" s="890"/>
      <c r="EN57" s="890"/>
    </row>
    <row r="58" spans="2:144" s="1500" customFormat="1" ht="12">
      <c r="B58" s="3451" t="s">
        <v>5059</v>
      </c>
      <c r="C58" s="3451"/>
      <c r="D58" s="3451"/>
      <c r="E58" s="3452" t="s">
        <v>5060</v>
      </c>
      <c r="F58" s="3452"/>
      <c r="G58" s="3452"/>
      <c r="H58" s="3452"/>
      <c r="I58" s="3452"/>
      <c r="J58" s="3452"/>
      <c r="K58" s="3452"/>
      <c r="L58" s="3452"/>
      <c r="M58" s="3452"/>
      <c r="N58" s="3452"/>
      <c r="O58" s="3452"/>
      <c r="P58" s="3452"/>
      <c r="Q58" s="3452"/>
      <c r="R58" s="3452"/>
      <c r="S58" s="3452"/>
      <c r="T58" s="3452"/>
      <c r="U58" s="3452"/>
      <c r="V58" s="3452"/>
      <c r="W58" s="3452"/>
      <c r="X58" s="3452"/>
      <c r="Y58" s="3452"/>
      <c r="Z58" s="3452"/>
      <c r="AA58" s="3452"/>
      <c r="AB58" s="3452"/>
      <c r="AC58" s="3452"/>
      <c r="AD58" s="3452"/>
      <c r="AE58" s="3452"/>
      <c r="AF58" s="3452"/>
      <c r="AG58" s="3452"/>
      <c r="AH58" s="3452"/>
      <c r="AI58" s="3452"/>
      <c r="AJ58" s="3452"/>
      <c r="AK58" s="3452"/>
      <c r="AL58" s="3452"/>
      <c r="AM58" s="3452"/>
      <c r="AN58" s="3452"/>
      <c r="AO58" s="3452"/>
      <c r="AP58" s="3452"/>
      <c r="AQ58" s="3452"/>
      <c r="AR58" s="3452"/>
      <c r="AS58" s="3452"/>
      <c r="AT58" s="3452"/>
      <c r="AU58" s="3452"/>
      <c r="AV58" s="3452"/>
      <c r="AW58" s="3452"/>
      <c r="AX58" s="3452"/>
      <c r="AY58" s="3452"/>
      <c r="AZ58" s="3452"/>
      <c r="BA58" s="3452"/>
      <c r="BB58" s="3452"/>
      <c r="BC58" s="3452"/>
      <c r="BD58" s="3452"/>
      <c r="BE58" s="3452"/>
      <c r="BF58" s="3452"/>
      <c r="BG58" s="3452"/>
      <c r="BH58" s="3452"/>
      <c r="BI58" s="3452"/>
      <c r="BJ58" s="3452"/>
      <c r="BK58" s="3452"/>
      <c r="BL58" s="3452"/>
      <c r="BM58" s="3452"/>
      <c r="BN58" s="3452"/>
      <c r="BO58" s="3452"/>
      <c r="BP58" s="3452"/>
      <c r="BQ58" s="3452"/>
      <c r="BR58" s="3452"/>
      <c r="BS58" s="3452"/>
      <c r="BT58" s="3452"/>
      <c r="BU58" s="3452"/>
      <c r="BV58" s="3452"/>
      <c r="BW58" s="3452"/>
      <c r="BX58" s="3452"/>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c r="EE58" s="891"/>
      <c r="EF58" s="891"/>
      <c r="EG58" s="891"/>
      <c r="EH58" s="891"/>
      <c r="EI58" s="891"/>
      <c r="EJ58" s="891"/>
      <c r="EK58" s="891"/>
      <c r="EL58" s="891"/>
      <c r="EM58" s="891"/>
      <c r="EN58" s="891"/>
    </row>
    <row r="59" spans="2:144" s="1500" customFormat="1" ht="12">
      <c r="B59" s="3451" t="s">
        <v>5061</v>
      </c>
      <c r="C59" s="3451"/>
      <c r="D59" s="3451"/>
      <c r="E59" s="3452" t="s">
        <v>4507</v>
      </c>
      <c r="F59" s="3452"/>
      <c r="G59" s="3452"/>
      <c r="H59" s="3452"/>
      <c r="I59" s="3452"/>
      <c r="J59" s="3452"/>
      <c r="K59" s="3452"/>
      <c r="L59" s="3452"/>
      <c r="M59" s="3452"/>
      <c r="N59" s="3452"/>
      <c r="O59" s="3452"/>
      <c r="P59" s="3452"/>
      <c r="Q59" s="3452"/>
      <c r="R59" s="3452"/>
      <c r="S59" s="3452"/>
      <c r="T59" s="3452"/>
      <c r="U59" s="3452"/>
      <c r="V59" s="3452"/>
      <c r="W59" s="3452"/>
      <c r="X59" s="3452"/>
      <c r="Y59" s="3452"/>
      <c r="Z59" s="3452"/>
      <c r="AA59" s="3452"/>
      <c r="AB59" s="3452"/>
      <c r="AC59" s="3452"/>
      <c r="AD59" s="3452"/>
      <c r="AE59" s="3452"/>
      <c r="AF59" s="3452"/>
      <c r="AG59" s="3452"/>
      <c r="AH59" s="3452"/>
      <c r="AI59" s="3452"/>
      <c r="AJ59" s="3452"/>
      <c r="AK59" s="3452"/>
      <c r="AL59" s="3452"/>
      <c r="AM59" s="3452"/>
      <c r="AN59" s="3452"/>
      <c r="AO59" s="3452"/>
      <c r="AP59" s="3452"/>
      <c r="AQ59" s="3452"/>
      <c r="AR59" s="3452"/>
      <c r="AS59" s="3452"/>
      <c r="AT59" s="3452"/>
      <c r="AU59" s="3452"/>
      <c r="AV59" s="3452"/>
      <c r="AW59" s="3452"/>
      <c r="AX59" s="3452"/>
      <c r="AY59" s="3452"/>
      <c r="AZ59" s="3452"/>
      <c r="BA59" s="3452"/>
      <c r="BB59" s="3452"/>
      <c r="BC59" s="3452"/>
      <c r="BD59" s="3452"/>
      <c r="BE59" s="3452"/>
      <c r="BF59" s="3452"/>
      <c r="BG59" s="3452"/>
      <c r="BH59" s="3452"/>
      <c r="BI59" s="3452"/>
      <c r="BJ59" s="3452"/>
      <c r="BK59" s="3452"/>
      <c r="BL59" s="3452"/>
      <c r="BM59" s="3452"/>
      <c r="BN59" s="3452"/>
      <c r="BO59" s="3452"/>
      <c r="BP59" s="3452"/>
      <c r="BQ59" s="3452"/>
      <c r="BR59" s="3452"/>
      <c r="BS59" s="3452"/>
      <c r="BT59" s="3452"/>
      <c r="BU59" s="3452"/>
      <c r="BV59" s="3452"/>
      <c r="BW59" s="3452"/>
      <c r="BX59" s="3452"/>
      <c r="BY59" s="890"/>
      <c r="BZ59" s="890"/>
      <c r="CA59" s="890"/>
      <c r="CB59" s="890"/>
      <c r="CC59" s="890"/>
      <c r="CD59" s="890"/>
      <c r="CE59" s="890"/>
      <c r="CF59" s="890"/>
      <c r="CG59" s="890"/>
      <c r="CH59" s="890"/>
      <c r="CI59" s="890"/>
      <c r="CJ59" s="890"/>
      <c r="CK59" s="890"/>
      <c r="CL59" s="890"/>
      <c r="CM59" s="890"/>
      <c r="CN59" s="890"/>
      <c r="CO59" s="890"/>
      <c r="CP59" s="890"/>
      <c r="CQ59" s="890"/>
      <c r="CR59" s="890"/>
      <c r="CS59" s="890"/>
      <c r="CT59" s="890"/>
      <c r="CU59" s="890"/>
      <c r="CV59" s="890"/>
      <c r="CW59" s="890"/>
      <c r="CX59" s="890"/>
      <c r="CY59" s="890"/>
      <c r="CZ59" s="890"/>
      <c r="DA59" s="890"/>
      <c r="DB59" s="890"/>
      <c r="DC59" s="890"/>
      <c r="DD59" s="890"/>
      <c r="DE59" s="890"/>
      <c r="DF59" s="890"/>
      <c r="DG59" s="890"/>
      <c r="DH59" s="890"/>
      <c r="DI59" s="890"/>
      <c r="DJ59" s="890"/>
      <c r="DK59" s="890"/>
      <c r="DL59" s="890"/>
      <c r="DM59" s="890"/>
      <c r="DN59" s="890"/>
      <c r="DO59" s="890"/>
      <c r="DP59" s="890"/>
      <c r="DQ59" s="890"/>
      <c r="DR59" s="890"/>
      <c r="DS59" s="890"/>
      <c r="DT59" s="890"/>
      <c r="DU59" s="890"/>
      <c r="DV59" s="890"/>
      <c r="DW59" s="890"/>
      <c r="DX59" s="890"/>
      <c r="DY59" s="890"/>
      <c r="DZ59" s="890"/>
      <c r="EA59" s="890"/>
      <c r="EB59" s="890"/>
      <c r="EC59" s="890"/>
      <c r="ED59" s="890"/>
      <c r="EE59" s="890"/>
      <c r="EF59" s="890"/>
      <c r="EG59" s="890"/>
      <c r="EH59" s="890"/>
      <c r="EI59" s="890"/>
      <c r="EJ59" s="890"/>
      <c r="EK59" s="890"/>
      <c r="EL59" s="890"/>
      <c r="EM59" s="890"/>
      <c r="EN59" s="890"/>
    </row>
    <row r="60" spans="2:144" ht="4.5" customHeight="1">
      <c r="B60" s="986"/>
      <c r="C60" s="986"/>
      <c r="D60" s="986"/>
      <c r="E60" s="986"/>
      <c r="F60" s="986"/>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c r="AP60" s="986"/>
      <c r="AQ60" s="986"/>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1437"/>
      <c r="BO60" s="1437"/>
      <c r="BP60" s="1437"/>
      <c r="BQ60" s="1437"/>
      <c r="BR60" s="1437"/>
      <c r="BS60" s="1437"/>
      <c r="BT60" s="1437"/>
      <c r="BU60" s="1437"/>
    </row>
    <row r="61" spans="2:144" ht="12.75" customHeight="1">
      <c r="B61" s="3468" t="s">
        <v>3787</v>
      </c>
      <c r="C61" s="3469"/>
      <c r="D61" s="3469"/>
      <c r="E61" s="3469"/>
      <c r="F61" s="3469"/>
      <c r="G61" s="3469"/>
      <c r="H61" s="3469"/>
      <c r="I61" s="3469"/>
      <c r="J61" s="3469"/>
      <c r="K61" s="3469"/>
      <c r="L61" s="3469"/>
      <c r="M61" s="3469"/>
      <c r="N61" s="3469"/>
      <c r="O61" s="3469"/>
      <c r="P61" s="3469"/>
      <c r="Q61" s="3469"/>
      <c r="R61" s="3469"/>
      <c r="S61" s="3469"/>
      <c r="T61" s="3469"/>
      <c r="U61" s="3469"/>
      <c r="V61" s="3469"/>
      <c r="W61" s="3469"/>
      <c r="X61" s="3469"/>
      <c r="Y61" s="3469"/>
      <c r="Z61" s="3469"/>
      <c r="AA61" s="3469"/>
      <c r="AB61" s="3469"/>
      <c r="AC61" s="3469"/>
      <c r="AD61" s="3469"/>
      <c r="AE61" s="3469"/>
      <c r="AF61" s="3469"/>
      <c r="AG61" s="3469"/>
      <c r="AH61" s="3469"/>
      <c r="AI61" s="3469"/>
      <c r="AJ61" s="3469"/>
      <c r="AK61" s="3469"/>
      <c r="AL61" s="3469"/>
      <c r="AM61" s="3469"/>
      <c r="AN61" s="3469"/>
      <c r="AO61" s="3469"/>
      <c r="AP61" s="3469"/>
      <c r="AQ61" s="3469"/>
      <c r="AR61" s="3469"/>
      <c r="AS61" s="3469"/>
      <c r="AT61" s="3469"/>
      <c r="AU61" s="3469"/>
      <c r="AV61" s="3469"/>
      <c r="AW61" s="3469"/>
      <c r="AX61" s="3469"/>
      <c r="AY61" s="3469"/>
      <c r="AZ61" s="3469"/>
      <c r="BA61" s="3469"/>
      <c r="BB61" s="3469"/>
      <c r="BC61" s="3469"/>
      <c r="BD61" s="3469"/>
      <c r="BE61" s="3469"/>
      <c r="BF61" s="3469"/>
      <c r="BG61" s="3469"/>
      <c r="BH61" s="3469"/>
      <c r="BI61" s="3469"/>
      <c r="BJ61" s="3469"/>
      <c r="BK61" s="3469"/>
      <c r="BL61" s="3469"/>
      <c r="BM61" s="3469"/>
      <c r="BN61" s="3469"/>
      <c r="BO61" s="3469"/>
      <c r="BP61" s="3469"/>
      <c r="BQ61" s="3469"/>
      <c r="BR61" s="3469"/>
      <c r="BS61" s="3469"/>
      <c r="BT61" s="3469"/>
      <c r="BU61" s="3469"/>
      <c r="BV61" s="1470"/>
      <c r="BW61" s="1470"/>
      <c r="BX61" s="1501"/>
    </row>
    <row r="62" spans="2:144" ht="11.25" customHeight="1">
      <c r="B62" s="1502"/>
      <c r="C62" s="1503">
        <v>1</v>
      </c>
      <c r="D62" s="3470" t="s">
        <v>4508</v>
      </c>
      <c r="E62" s="3470"/>
      <c r="F62" s="3470"/>
      <c r="G62" s="3470"/>
      <c r="H62" s="3470"/>
      <c r="I62" s="3470"/>
      <c r="J62" s="3470"/>
      <c r="K62" s="3470"/>
      <c r="L62" s="3470"/>
      <c r="M62" s="3470"/>
      <c r="N62" s="3470"/>
      <c r="O62" s="3470"/>
      <c r="P62" s="3470"/>
      <c r="Q62" s="3470"/>
      <c r="R62" s="3470"/>
      <c r="S62" s="3470"/>
      <c r="T62" s="3470"/>
      <c r="U62" s="3470"/>
      <c r="V62" s="3470"/>
      <c r="W62" s="3470"/>
      <c r="X62" s="3470"/>
      <c r="Y62" s="3470"/>
      <c r="Z62" s="3470"/>
      <c r="AA62" s="3470"/>
      <c r="AB62" s="3470"/>
      <c r="AC62" s="3470"/>
      <c r="AD62" s="3470"/>
      <c r="AE62" s="3470"/>
      <c r="AF62" s="3470"/>
      <c r="AG62" s="3470"/>
      <c r="AH62" s="3470"/>
      <c r="AI62" s="3470"/>
      <c r="AJ62" s="3470"/>
      <c r="AK62" s="3470"/>
      <c r="AL62" s="3470"/>
      <c r="AM62" s="3470"/>
      <c r="AN62" s="3470"/>
      <c r="AO62" s="3470"/>
      <c r="AP62" s="3470"/>
      <c r="AQ62" s="3470"/>
      <c r="AR62" s="3470"/>
      <c r="AS62" s="3470"/>
      <c r="AT62" s="3470"/>
      <c r="AU62" s="3470"/>
      <c r="AV62" s="3470"/>
      <c r="AW62" s="3470"/>
      <c r="AX62" s="3470"/>
      <c r="AY62" s="3470"/>
      <c r="AZ62" s="3470"/>
      <c r="BA62" s="3470"/>
      <c r="BB62" s="3470"/>
      <c r="BC62" s="3470"/>
      <c r="BD62" s="3470"/>
      <c r="BE62" s="3470"/>
      <c r="BF62" s="3470"/>
      <c r="BG62" s="3470"/>
      <c r="BH62" s="3470"/>
      <c r="BI62" s="3470"/>
      <c r="BJ62" s="3470"/>
      <c r="BK62" s="3470"/>
      <c r="BL62" s="3470"/>
      <c r="BM62" s="3470"/>
      <c r="BN62" s="3470"/>
      <c r="BO62" s="3470"/>
      <c r="BP62" s="3470"/>
      <c r="BQ62" s="3470"/>
      <c r="BR62" s="3470"/>
      <c r="BS62" s="3470"/>
      <c r="BT62" s="3470"/>
      <c r="BU62" s="3470"/>
      <c r="BV62" s="3470"/>
      <c r="BW62" s="3470"/>
      <c r="BX62" s="1504"/>
    </row>
    <row r="63" spans="2:144" ht="11.25" customHeight="1">
      <c r="B63" s="1502"/>
      <c r="C63" s="1505"/>
      <c r="D63" s="3470"/>
      <c r="E63" s="3470"/>
      <c r="F63" s="3470"/>
      <c r="G63" s="3470"/>
      <c r="H63" s="3470"/>
      <c r="I63" s="3470"/>
      <c r="J63" s="3470"/>
      <c r="K63" s="3470"/>
      <c r="L63" s="3470"/>
      <c r="M63" s="3470"/>
      <c r="N63" s="3470"/>
      <c r="O63" s="3470"/>
      <c r="P63" s="3470"/>
      <c r="Q63" s="3470"/>
      <c r="R63" s="3470"/>
      <c r="S63" s="3470"/>
      <c r="T63" s="3470"/>
      <c r="U63" s="3470"/>
      <c r="V63" s="3470"/>
      <c r="W63" s="3470"/>
      <c r="X63" s="3470"/>
      <c r="Y63" s="3470"/>
      <c r="Z63" s="3470"/>
      <c r="AA63" s="3470"/>
      <c r="AB63" s="3470"/>
      <c r="AC63" s="3470"/>
      <c r="AD63" s="3470"/>
      <c r="AE63" s="3470"/>
      <c r="AF63" s="3470"/>
      <c r="AG63" s="3470"/>
      <c r="AH63" s="3470"/>
      <c r="AI63" s="3470"/>
      <c r="AJ63" s="3470"/>
      <c r="AK63" s="3470"/>
      <c r="AL63" s="3470"/>
      <c r="AM63" s="3470"/>
      <c r="AN63" s="3470"/>
      <c r="AO63" s="3470"/>
      <c r="AP63" s="3470"/>
      <c r="AQ63" s="3470"/>
      <c r="AR63" s="3470"/>
      <c r="AS63" s="3470"/>
      <c r="AT63" s="3470"/>
      <c r="AU63" s="3470"/>
      <c r="AV63" s="3470"/>
      <c r="AW63" s="3470"/>
      <c r="AX63" s="3470"/>
      <c r="AY63" s="3470"/>
      <c r="AZ63" s="3470"/>
      <c r="BA63" s="3470"/>
      <c r="BB63" s="3470"/>
      <c r="BC63" s="3470"/>
      <c r="BD63" s="3470"/>
      <c r="BE63" s="3470"/>
      <c r="BF63" s="3470"/>
      <c r="BG63" s="3470"/>
      <c r="BH63" s="3470"/>
      <c r="BI63" s="3470"/>
      <c r="BJ63" s="3470"/>
      <c r="BK63" s="3470"/>
      <c r="BL63" s="3470"/>
      <c r="BM63" s="3470"/>
      <c r="BN63" s="3470"/>
      <c r="BO63" s="3470"/>
      <c r="BP63" s="3470"/>
      <c r="BQ63" s="3470"/>
      <c r="BR63" s="3470"/>
      <c r="BS63" s="3470"/>
      <c r="BT63" s="3470"/>
      <c r="BU63" s="3470"/>
      <c r="BV63" s="3470"/>
      <c r="BW63" s="3470"/>
      <c r="BX63" s="1504"/>
    </row>
    <row r="64" spans="2:144" ht="11.45" customHeight="1">
      <c r="B64" s="1502"/>
      <c r="C64" s="1505"/>
      <c r="D64" s="3470"/>
      <c r="E64" s="3470"/>
      <c r="F64" s="3470"/>
      <c r="G64" s="3470"/>
      <c r="H64" s="3470"/>
      <c r="I64" s="3470"/>
      <c r="J64" s="3470"/>
      <c r="K64" s="3470"/>
      <c r="L64" s="3470"/>
      <c r="M64" s="3470"/>
      <c r="N64" s="3470"/>
      <c r="O64" s="3470"/>
      <c r="P64" s="3470"/>
      <c r="Q64" s="3470"/>
      <c r="R64" s="3470"/>
      <c r="S64" s="3470"/>
      <c r="T64" s="3470"/>
      <c r="U64" s="3470"/>
      <c r="V64" s="3470"/>
      <c r="W64" s="3470"/>
      <c r="X64" s="3470"/>
      <c r="Y64" s="3470"/>
      <c r="Z64" s="3470"/>
      <c r="AA64" s="3470"/>
      <c r="AB64" s="3470"/>
      <c r="AC64" s="3470"/>
      <c r="AD64" s="3470"/>
      <c r="AE64" s="3470"/>
      <c r="AF64" s="3470"/>
      <c r="AG64" s="3470"/>
      <c r="AH64" s="3470"/>
      <c r="AI64" s="3470"/>
      <c r="AJ64" s="3470"/>
      <c r="AK64" s="3470"/>
      <c r="AL64" s="3470"/>
      <c r="AM64" s="3470"/>
      <c r="AN64" s="3470"/>
      <c r="AO64" s="3470"/>
      <c r="AP64" s="3470"/>
      <c r="AQ64" s="3470"/>
      <c r="AR64" s="3470"/>
      <c r="AS64" s="3470"/>
      <c r="AT64" s="3470"/>
      <c r="AU64" s="3470"/>
      <c r="AV64" s="3470"/>
      <c r="AW64" s="3470"/>
      <c r="AX64" s="3470"/>
      <c r="AY64" s="3470"/>
      <c r="AZ64" s="3470"/>
      <c r="BA64" s="3470"/>
      <c r="BB64" s="3470"/>
      <c r="BC64" s="3470"/>
      <c r="BD64" s="3470"/>
      <c r="BE64" s="3470"/>
      <c r="BF64" s="3470"/>
      <c r="BG64" s="3470"/>
      <c r="BH64" s="3470"/>
      <c r="BI64" s="3470"/>
      <c r="BJ64" s="3470"/>
      <c r="BK64" s="3470"/>
      <c r="BL64" s="3470"/>
      <c r="BM64" s="3470"/>
      <c r="BN64" s="3470"/>
      <c r="BO64" s="3470"/>
      <c r="BP64" s="3470"/>
      <c r="BQ64" s="3470"/>
      <c r="BR64" s="3470"/>
      <c r="BS64" s="3470"/>
      <c r="BT64" s="3470"/>
      <c r="BU64" s="3470"/>
      <c r="BV64" s="3470"/>
      <c r="BW64" s="3470"/>
      <c r="BX64" s="1504"/>
    </row>
    <row r="65" spans="2:76" ht="11.45" customHeight="1">
      <c r="B65" s="1502"/>
      <c r="C65" s="1506"/>
      <c r="D65" s="3471" t="s">
        <v>3788</v>
      </c>
      <c r="E65" s="3471"/>
      <c r="F65" s="3471"/>
      <c r="G65" s="3471"/>
      <c r="H65" s="3471"/>
      <c r="I65" s="3471"/>
      <c r="J65" s="3471"/>
      <c r="K65" s="3471"/>
      <c r="L65" s="3471"/>
      <c r="M65" s="3471"/>
      <c r="N65" s="3471"/>
      <c r="O65" s="3471"/>
      <c r="P65" s="3471"/>
      <c r="Q65" s="3471"/>
      <c r="R65" s="3471"/>
      <c r="S65" s="3471"/>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c r="AV65" s="3471"/>
      <c r="AW65" s="3471"/>
      <c r="AX65" s="3471"/>
      <c r="AY65" s="3471"/>
      <c r="AZ65" s="3471"/>
      <c r="BA65" s="3471"/>
      <c r="BB65" s="3471"/>
      <c r="BC65" s="3471"/>
      <c r="BD65" s="3471"/>
      <c r="BE65" s="3471"/>
      <c r="BF65" s="3471"/>
      <c r="BG65" s="3471"/>
      <c r="BH65" s="3471"/>
      <c r="BI65" s="3471"/>
      <c r="BJ65" s="3471"/>
      <c r="BK65" s="3471"/>
      <c r="BL65" s="3471"/>
      <c r="BM65" s="3471"/>
      <c r="BN65" s="3471"/>
      <c r="BO65" s="3471"/>
      <c r="BP65" s="3471"/>
      <c r="BQ65" s="3471"/>
      <c r="BR65" s="3471"/>
      <c r="BS65" s="3471"/>
      <c r="BT65" s="1505"/>
      <c r="BU65" s="1505"/>
      <c r="BX65" s="1504"/>
    </row>
    <row r="66" spans="2:76" ht="13.5" customHeight="1">
      <c r="B66" s="1502"/>
      <c r="C66" s="1505"/>
      <c r="D66" s="3472" t="s">
        <v>3789</v>
      </c>
      <c r="E66" s="3472"/>
      <c r="F66" s="3472"/>
      <c r="G66" s="3472"/>
      <c r="H66" s="3472"/>
      <c r="I66" s="3472"/>
      <c r="J66" s="3472"/>
      <c r="K66" s="3472"/>
      <c r="L66" s="3472"/>
      <c r="M66" s="3472"/>
      <c r="N66" s="3472"/>
      <c r="O66" s="3472"/>
      <c r="P66" s="3472"/>
      <c r="Q66" s="3472"/>
      <c r="R66" s="3472"/>
      <c r="S66" s="3472"/>
      <c r="T66" s="3472"/>
      <c r="U66" s="3472"/>
      <c r="V66" s="3472"/>
      <c r="W66" s="3472"/>
      <c r="X66" s="3472"/>
      <c r="Y66" s="3472"/>
      <c r="Z66" s="3472"/>
      <c r="AA66" s="3472"/>
      <c r="AB66" s="3472"/>
      <c r="AC66" s="3472"/>
      <c r="AD66" s="3472"/>
      <c r="AE66" s="3472"/>
      <c r="AF66" s="3472"/>
      <c r="AG66" s="3472"/>
      <c r="AH66" s="3472"/>
      <c r="AI66" s="3472"/>
      <c r="AJ66" s="3472"/>
      <c r="AK66" s="3472"/>
      <c r="AL66" s="3472"/>
      <c r="AM66" s="3472"/>
      <c r="AN66" s="3472"/>
      <c r="AO66" s="3472"/>
      <c r="AP66" s="3472"/>
      <c r="AQ66" s="3472"/>
      <c r="AR66" s="3472"/>
      <c r="AS66" s="3472"/>
      <c r="AT66" s="3472"/>
      <c r="AU66" s="3472"/>
      <c r="AV66" s="3472"/>
      <c r="AW66" s="3472"/>
      <c r="AX66" s="3472"/>
      <c r="AY66" s="3472"/>
      <c r="AZ66" s="3472"/>
      <c r="BA66" s="3472"/>
      <c r="BB66" s="3472"/>
      <c r="BC66" s="3472"/>
      <c r="BD66" s="3472"/>
      <c r="BE66" s="3472"/>
      <c r="BF66" s="3472"/>
      <c r="BG66" s="3472"/>
      <c r="BH66" s="3472"/>
      <c r="BI66" s="3472"/>
      <c r="BJ66" s="3472"/>
      <c r="BK66" s="3472"/>
      <c r="BL66" s="3472"/>
      <c r="BM66" s="3472"/>
      <c r="BN66" s="3472"/>
      <c r="BO66" s="3472"/>
      <c r="BP66" s="3472"/>
      <c r="BQ66" s="3472"/>
      <c r="BR66" s="3472"/>
      <c r="BS66" s="3472"/>
      <c r="BT66" s="1505"/>
      <c r="BU66" s="1505"/>
      <c r="BX66" s="1504"/>
    </row>
    <row r="67" spans="2:76" ht="12.95" customHeight="1">
      <c r="B67" s="1502"/>
      <c r="C67" s="1505"/>
      <c r="D67" s="1505"/>
      <c r="E67" s="3472" t="s">
        <v>3790</v>
      </c>
      <c r="F67" s="3472"/>
      <c r="G67" s="3472"/>
      <c r="H67" s="3472"/>
      <c r="I67" s="3472"/>
      <c r="J67" s="3472"/>
      <c r="K67" s="3472"/>
      <c r="L67" s="3472"/>
      <c r="M67" s="3472"/>
      <c r="N67" s="3472"/>
      <c r="O67" s="3472"/>
      <c r="P67" s="3472"/>
      <c r="Q67" s="3472"/>
      <c r="R67" s="3472"/>
      <c r="S67" s="3472"/>
      <c r="T67" s="3472"/>
      <c r="U67" s="3472"/>
      <c r="V67" s="3472"/>
      <c r="W67" s="3472"/>
      <c r="X67" s="3472"/>
      <c r="Y67" s="3472"/>
      <c r="Z67" s="3472"/>
      <c r="AA67" s="3472"/>
      <c r="AB67" s="3472"/>
      <c r="AC67" s="3472"/>
      <c r="AD67" s="3472"/>
      <c r="AE67" s="3472"/>
      <c r="AF67" s="3472"/>
      <c r="AG67" s="3472"/>
      <c r="AH67" s="3472"/>
      <c r="AI67" s="3472"/>
      <c r="AJ67" s="3472"/>
      <c r="AK67" s="3472"/>
      <c r="AL67" s="3472"/>
      <c r="AM67" s="3472"/>
      <c r="AN67" s="3472"/>
      <c r="AO67" s="3472"/>
      <c r="AP67" s="3472"/>
      <c r="AQ67" s="3472"/>
      <c r="AR67" s="3472"/>
      <c r="AS67" s="3472"/>
      <c r="AT67" s="3472"/>
      <c r="AU67" s="3472"/>
      <c r="AV67" s="3472"/>
      <c r="AW67" s="3472"/>
      <c r="AX67" s="3472"/>
      <c r="AY67" s="3472"/>
      <c r="AZ67" s="3472"/>
      <c r="BA67" s="3472"/>
      <c r="BB67" s="3472"/>
      <c r="BC67" s="3472"/>
      <c r="BD67" s="3472"/>
      <c r="BE67" s="3472"/>
      <c r="BF67" s="3472"/>
      <c r="BG67" s="3472"/>
      <c r="BH67" s="3472"/>
      <c r="BI67" s="3472"/>
      <c r="BJ67" s="3472"/>
      <c r="BK67" s="3472"/>
      <c r="BL67" s="3472"/>
      <c r="BM67" s="3472"/>
      <c r="BN67" s="3472"/>
      <c r="BO67" s="3472"/>
      <c r="BP67" s="3472"/>
      <c r="BQ67" s="3472"/>
      <c r="BR67" s="3472"/>
      <c r="BS67" s="3472"/>
      <c r="BT67" s="1505"/>
      <c r="BU67" s="1505"/>
      <c r="BX67" s="1504"/>
    </row>
    <row r="68" spans="2:76" ht="11.1" customHeight="1">
      <c r="B68" s="1507"/>
      <c r="C68" s="1437"/>
      <c r="D68" s="1437"/>
      <c r="E68" s="1437"/>
      <c r="F68" s="3473"/>
      <c r="G68" s="3473"/>
      <c r="H68" s="3473"/>
      <c r="I68" s="3473"/>
      <c r="J68" s="3473"/>
      <c r="K68" s="3473"/>
      <c r="L68" s="3473"/>
      <c r="M68" s="3475" t="s">
        <v>3791</v>
      </c>
      <c r="N68" s="3476"/>
      <c r="O68" s="3476"/>
      <c r="P68" s="3476"/>
      <c r="Q68" s="3476"/>
      <c r="R68" s="3476"/>
      <c r="S68" s="3476"/>
      <c r="T68" s="3476"/>
      <c r="U68" s="3476"/>
      <c r="V68" s="3476"/>
      <c r="W68" s="3476"/>
      <c r="X68" s="3477"/>
      <c r="Y68" s="3475" t="s">
        <v>3792</v>
      </c>
      <c r="Z68" s="3476"/>
      <c r="AA68" s="3476"/>
      <c r="AB68" s="3476"/>
      <c r="AC68" s="3476"/>
      <c r="AD68" s="3476"/>
      <c r="AE68" s="3476"/>
      <c r="AF68" s="3476"/>
      <c r="AG68" s="3476"/>
      <c r="AH68" s="3476"/>
      <c r="AI68" s="3476"/>
      <c r="AJ68" s="3476"/>
      <c r="AK68" s="3477"/>
      <c r="AL68" s="1437"/>
      <c r="AM68" s="1437"/>
      <c r="AN68" s="1437"/>
      <c r="AO68" s="1437"/>
      <c r="AP68" s="1437"/>
      <c r="AQ68" s="1437"/>
      <c r="AR68" s="1437"/>
      <c r="AS68" s="1437"/>
      <c r="AT68" s="1437"/>
      <c r="AU68" s="1437"/>
      <c r="AV68" s="1437"/>
      <c r="AW68" s="1437"/>
      <c r="AX68" s="1437"/>
      <c r="AY68" s="1437"/>
      <c r="AZ68" s="1437"/>
      <c r="BA68" s="1437"/>
      <c r="BB68" s="1437"/>
      <c r="BC68" s="1437"/>
      <c r="BD68" s="1437"/>
      <c r="BE68" s="1437"/>
      <c r="BF68" s="1437"/>
      <c r="BG68" s="1437"/>
      <c r="BH68" s="1437"/>
      <c r="BI68" s="1437"/>
      <c r="BJ68" s="1437"/>
      <c r="BK68" s="1437"/>
      <c r="BL68" s="1437"/>
      <c r="BM68" s="1437"/>
      <c r="BN68" s="1437"/>
      <c r="BO68" s="1437"/>
      <c r="BP68" s="1437"/>
      <c r="BQ68" s="1437"/>
      <c r="BR68" s="1437"/>
      <c r="BS68" s="1437"/>
      <c r="BT68" s="1437"/>
      <c r="BU68" s="1437"/>
      <c r="BX68" s="1504"/>
    </row>
    <row r="69" spans="2:76" ht="11.1" customHeight="1" thickBot="1">
      <c r="B69" s="1507"/>
      <c r="C69" s="1437"/>
      <c r="D69" s="1437"/>
      <c r="E69" s="1437"/>
      <c r="F69" s="3474"/>
      <c r="G69" s="3474"/>
      <c r="H69" s="3474"/>
      <c r="I69" s="3474"/>
      <c r="J69" s="3474"/>
      <c r="K69" s="3474"/>
      <c r="L69" s="3474"/>
      <c r="M69" s="3456" t="s">
        <v>3793</v>
      </c>
      <c r="N69" s="3456"/>
      <c r="O69" s="3456"/>
      <c r="P69" s="3456"/>
      <c r="Q69" s="3456"/>
      <c r="R69" s="3456"/>
      <c r="S69" s="3457" t="s">
        <v>3794</v>
      </c>
      <c r="T69" s="3458"/>
      <c r="U69" s="3458"/>
      <c r="V69" s="3458"/>
      <c r="W69" s="3458"/>
      <c r="X69" s="3459"/>
      <c r="Y69" s="3456" t="s">
        <v>3793</v>
      </c>
      <c r="Z69" s="3456"/>
      <c r="AA69" s="3456"/>
      <c r="AB69" s="3456"/>
      <c r="AC69" s="3456"/>
      <c r="AD69" s="3456"/>
      <c r="AE69" s="3456"/>
      <c r="AF69" s="3457" t="s">
        <v>3794</v>
      </c>
      <c r="AG69" s="3458"/>
      <c r="AH69" s="3458"/>
      <c r="AI69" s="3458"/>
      <c r="AJ69" s="3458"/>
      <c r="AK69" s="3459"/>
      <c r="AL69" s="1437"/>
      <c r="AM69" s="1437"/>
      <c r="AN69" s="1437"/>
      <c r="AO69" s="1437"/>
      <c r="AP69" s="1437"/>
      <c r="AQ69" s="1437"/>
      <c r="AR69" s="1437"/>
      <c r="AS69" s="1437"/>
      <c r="AT69" s="1437"/>
      <c r="AU69" s="1437"/>
      <c r="AV69" s="1437"/>
      <c r="AW69" s="1437"/>
      <c r="AX69" s="1437"/>
      <c r="AY69" s="1437"/>
      <c r="AZ69" s="1437"/>
      <c r="BA69" s="1437"/>
      <c r="BB69" s="1437"/>
      <c r="BC69" s="1437"/>
      <c r="BD69" s="1437"/>
      <c r="BE69" s="1437"/>
      <c r="BF69" s="1437"/>
      <c r="BG69" s="1437"/>
      <c r="BH69" s="1437"/>
      <c r="BI69" s="1437"/>
      <c r="BJ69" s="1437"/>
      <c r="BK69" s="1437"/>
      <c r="BL69" s="1437"/>
      <c r="BM69" s="1437"/>
      <c r="BN69" s="1437"/>
      <c r="BO69" s="1437"/>
      <c r="BP69" s="1437"/>
      <c r="BQ69" s="1437"/>
      <c r="BR69" s="1437"/>
      <c r="BS69" s="1437"/>
      <c r="BT69" s="1437"/>
      <c r="BU69" s="1437"/>
      <c r="BX69" s="1504"/>
    </row>
    <row r="70" spans="2:76" ht="6.75" customHeight="1" thickTop="1">
      <c r="B70" s="1507"/>
      <c r="C70" s="1437"/>
      <c r="D70" s="1437"/>
      <c r="E70" s="1437"/>
      <c r="F70" s="3460" t="s">
        <v>2583</v>
      </c>
      <c r="G70" s="3461"/>
      <c r="H70" s="3461"/>
      <c r="I70" s="3461"/>
      <c r="J70" s="3461"/>
      <c r="K70" s="3461"/>
      <c r="L70" s="3462"/>
      <c r="M70" s="3466" t="s">
        <v>3795</v>
      </c>
      <c r="N70" s="3466"/>
      <c r="O70" s="3466"/>
      <c r="P70" s="3466"/>
      <c r="Q70" s="3466"/>
      <c r="R70" s="3466"/>
      <c r="S70" s="3460" t="s">
        <v>243</v>
      </c>
      <c r="T70" s="3461"/>
      <c r="U70" s="3461"/>
      <c r="V70" s="3461"/>
      <c r="W70" s="3461"/>
      <c r="X70" s="3462"/>
      <c r="Y70" s="3466" t="s">
        <v>3796</v>
      </c>
      <c r="Z70" s="3466"/>
      <c r="AA70" s="3466"/>
      <c r="AB70" s="3466"/>
      <c r="AC70" s="3466"/>
      <c r="AD70" s="3466"/>
      <c r="AE70" s="3466"/>
      <c r="AF70" s="3460" t="s">
        <v>243</v>
      </c>
      <c r="AG70" s="3461"/>
      <c r="AH70" s="3461"/>
      <c r="AI70" s="3461"/>
      <c r="AJ70" s="3461"/>
      <c r="AK70" s="3462"/>
      <c r="AL70" s="1437"/>
      <c r="AM70" s="1437"/>
      <c r="AN70" s="1437"/>
      <c r="AO70" s="1437"/>
      <c r="AP70" s="1437"/>
      <c r="AQ70" s="1437"/>
      <c r="AR70" s="1437"/>
      <c r="AS70" s="1437"/>
      <c r="AT70" s="1437"/>
      <c r="AU70" s="1437"/>
      <c r="AV70" s="1437"/>
      <c r="AW70" s="1437"/>
      <c r="AX70" s="1437"/>
      <c r="AY70" s="1437"/>
      <c r="AZ70" s="1437"/>
      <c r="BA70" s="1437"/>
      <c r="BB70" s="1437"/>
      <c r="BC70" s="1437"/>
      <c r="BD70" s="1437"/>
      <c r="BE70" s="1437"/>
      <c r="BF70" s="1437"/>
      <c r="BG70" s="1437"/>
      <c r="BH70" s="1437"/>
      <c r="BI70" s="1437"/>
      <c r="BJ70" s="1437"/>
      <c r="BK70" s="1437"/>
      <c r="BL70" s="1437"/>
      <c r="BM70" s="1437"/>
      <c r="BN70" s="1437"/>
      <c r="BO70" s="1437"/>
      <c r="BP70" s="1437"/>
      <c r="BQ70" s="1437"/>
      <c r="BR70" s="1437"/>
      <c r="BS70" s="1437"/>
      <c r="BT70" s="1437"/>
      <c r="BU70" s="1437"/>
      <c r="BX70" s="1504"/>
    </row>
    <row r="71" spans="2:76" ht="6.75" customHeight="1">
      <c r="B71" s="1507"/>
      <c r="C71" s="1437"/>
      <c r="D71" s="1437"/>
      <c r="E71" s="1437"/>
      <c r="F71" s="3463"/>
      <c r="G71" s="3464"/>
      <c r="H71" s="3464"/>
      <c r="I71" s="3464"/>
      <c r="J71" s="3464"/>
      <c r="K71" s="3464"/>
      <c r="L71" s="3465"/>
      <c r="M71" s="3467"/>
      <c r="N71" s="3467"/>
      <c r="O71" s="3467"/>
      <c r="P71" s="3467"/>
      <c r="Q71" s="3467"/>
      <c r="R71" s="3467"/>
      <c r="S71" s="3463"/>
      <c r="T71" s="3464"/>
      <c r="U71" s="3464"/>
      <c r="V71" s="3464"/>
      <c r="W71" s="3464"/>
      <c r="X71" s="3465"/>
      <c r="Y71" s="3467"/>
      <c r="Z71" s="3467"/>
      <c r="AA71" s="3467"/>
      <c r="AB71" s="3467"/>
      <c r="AC71" s="3467"/>
      <c r="AD71" s="3467"/>
      <c r="AE71" s="3467"/>
      <c r="AF71" s="3463"/>
      <c r="AG71" s="3464"/>
      <c r="AH71" s="3464"/>
      <c r="AI71" s="3464"/>
      <c r="AJ71" s="3464"/>
      <c r="AK71" s="3465"/>
      <c r="AL71" s="1437"/>
      <c r="AM71" s="1437"/>
      <c r="AN71" s="1437"/>
      <c r="AO71" s="1437"/>
      <c r="AP71" s="1437"/>
      <c r="AQ71" s="1437"/>
      <c r="AR71" s="1437"/>
      <c r="AS71" s="1437"/>
      <c r="AT71" s="1437"/>
      <c r="AU71" s="1437"/>
      <c r="AV71" s="1437"/>
      <c r="AW71" s="1437"/>
      <c r="AX71" s="1437"/>
      <c r="AY71" s="1437"/>
      <c r="AZ71" s="1437"/>
      <c r="BA71" s="1437"/>
      <c r="BB71" s="1437"/>
      <c r="BC71" s="1437"/>
      <c r="BD71" s="1437"/>
      <c r="BE71" s="1437"/>
      <c r="BF71" s="1437"/>
      <c r="BG71" s="1437"/>
      <c r="BH71" s="1437"/>
      <c r="BI71" s="1437"/>
      <c r="BJ71" s="1437"/>
      <c r="BK71" s="1437"/>
      <c r="BL71" s="1437"/>
      <c r="BM71" s="1437"/>
      <c r="BN71" s="1437"/>
      <c r="BO71" s="1437"/>
      <c r="BP71" s="1437"/>
      <c r="BQ71" s="1437"/>
      <c r="BR71" s="1437"/>
      <c r="BS71" s="1437"/>
      <c r="BT71" s="1437"/>
      <c r="BU71" s="1437"/>
      <c r="BX71" s="1504"/>
    </row>
    <row r="72" spans="2:76" ht="6.75" customHeight="1">
      <c r="B72" s="1507"/>
      <c r="C72" s="1437"/>
      <c r="D72" s="1437"/>
      <c r="E72" s="1437"/>
      <c r="F72" s="3467" t="s">
        <v>3797</v>
      </c>
      <c r="G72" s="3467"/>
      <c r="H72" s="3467"/>
      <c r="I72" s="3467"/>
      <c r="J72" s="3467"/>
      <c r="K72" s="3467"/>
      <c r="L72" s="3467"/>
      <c r="M72" s="3467" t="s">
        <v>3795</v>
      </c>
      <c r="N72" s="3467"/>
      <c r="O72" s="3467"/>
      <c r="P72" s="3467"/>
      <c r="Q72" s="3467"/>
      <c r="R72" s="3467"/>
      <c r="S72" s="3483" t="s">
        <v>3798</v>
      </c>
      <c r="T72" s="3484"/>
      <c r="U72" s="3484"/>
      <c r="V72" s="3484"/>
      <c r="W72" s="3484"/>
      <c r="X72" s="3485"/>
      <c r="Y72" s="3467" t="s">
        <v>3799</v>
      </c>
      <c r="Z72" s="3467"/>
      <c r="AA72" s="3467"/>
      <c r="AB72" s="3467"/>
      <c r="AC72" s="3467"/>
      <c r="AD72" s="3467"/>
      <c r="AE72" s="3467"/>
      <c r="AF72" s="3483" t="s">
        <v>3798</v>
      </c>
      <c r="AG72" s="3484"/>
      <c r="AH72" s="3484"/>
      <c r="AI72" s="3484"/>
      <c r="AJ72" s="3484"/>
      <c r="AK72" s="3485"/>
      <c r="AL72" s="1437"/>
      <c r="AM72" s="1437"/>
      <c r="AN72" s="1437"/>
      <c r="AO72" s="1437"/>
      <c r="AP72" s="1437"/>
      <c r="AQ72" s="1437"/>
      <c r="AR72" s="1437"/>
      <c r="AS72" s="1437"/>
      <c r="AT72" s="1437"/>
      <c r="AU72" s="1437"/>
      <c r="AV72" s="1437"/>
      <c r="AW72" s="1437"/>
      <c r="AX72" s="1437"/>
      <c r="AY72" s="1437"/>
      <c r="AZ72" s="1437"/>
      <c r="BA72" s="1437"/>
      <c r="BB72" s="1437"/>
      <c r="BC72" s="1437"/>
      <c r="BD72" s="1437"/>
      <c r="BE72" s="1437"/>
      <c r="BF72" s="1437"/>
      <c r="BG72" s="1437"/>
      <c r="BH72" s="1437"/>
      <c r="BI72" s="1437"/>
      <c r="BJ72" s="1437"/>
      <c r="BK72" s="1437"/>
      <c r="BL72" s="1437"/>
      <c r="BM72" s="1437"/>
      <c r="BN72" s="1437"/>
      <c r="BO72" s="1437"/>
      <c r="BP72" s="1437"/>
      <c r="BQ72" s="1437"/>
      <c r="BR72" s="1437"/>
      <c r="BS72" s="1437"/>
      <c r="BT72" s="1437"/>
      <c r="BU72" s="1437"/>
      <c r="BX72" s="1504"/>
    </row>
    <row r="73" spans="2:76" ht="6.75" customHeight="1">
      <c r="B73" s="1507"/>
      <c r="C73" s="1437"/>
      <c r="D73" s="1437"/>
      <c r="E73" s="1437"/>
      <c r="F73" s="3467"/>
      <c r="G73" s="3467"/>
      <c r="H73" s="3467"/>
      <c r="I73" s="3467"/>
      <c r="J73" s="3467"/>
      <c r="K73" s="3467"/>
      <c r="L73" s="3467"/>
      <c r="M73" s="3467"/>
      <c r="N73" s="3467"/>
      <c r="O73" s="3467"/>
      <c r="P73" s="3467"/>
      <c r="Q73" s="3467"/>
      <c r="R73" s="3467"/>
      <c r="S73" s="3463"/>
      <c r="T73" s="3464"/>
      <c r="U73" s="3464"/>
      <c r="V73" s="3464"/>
      <c r="W73" s="3464"/>
      <c r="X73" s="3465"/>
      <c r="Y73" s="3467"/>
      <c r="Z73" s="3467"/>
      <c r="AA73" s="3467"/>
      <c r="AB73" s="3467"/>
      <c r="AC73" s="3467"/>
      <c r="AD73" s="3467"/>
      <c r="AE73" s="3467"/>
      <c r="AF73" s="3463"/>
      <c r="AG73" s="3464"/>
      <c r="AH73" s="3464"/>
      <c r="AI73" s="3464"/>
      <c r="AJ73" s="3464"/>
      <c r="AK73" s="3465"/>
      <c r="AL73" s="1437"/>
      <c r="AM73" s="1437"/>
      <c r="AN73" s="1437"/>
      <c r="AO73" s="1437"/>
      <c r="AP73" s="1437"/>
      <c r="AQ73" s="1437"/>
      <c r="AR73" s="1437"/>
      <c r="AS73" s="1437"/>
      <c r="AT73" s="1437"/>
      <c r="AU73" s="1437"/>
      <c r="AV73" s="1437"/>
      <c r="AW73" s="1437"/>
      <c r="AX73" s="1437"/>
      <c r="AY73" s="1437"/>
      <c r="AZ73" s="1437"/>
      <c r="BA73" s="1437"/>
      <c r="BB73" s="1437"/>
      <c r="BC73" s="1437"/>
      <c r="BD73" s="1437"/>
      <c r="BE73" s="1437"/>
      <c r="BF73" s="1437"/>
      <c r="BG73" s="1437"/>
      <c r="BH73" s="1437"/>
      <c r="BI73" s="1437"/>
      <c r="BJ73" s="1437"/>
      <c r="BK73" s="1437"/>
      <c r="BL73" s="1437"/>
      <c r="BM73" s="1437"/>
      <c r="BN73" s="1437"/>
      <c r="BO73" s="1437"/>
      <c r="BP73" s="1437"/>
      <c r="BQ73" s="1437"/>
      <c r="BR73" s="1437"/>
      <c r="BS73" s="1437"/>
      <c r="BT73" s="1437"/>
      <c r="BU73" s="1437"/>
      <c r="BX73" s="1504"/>
    </row>
    <row r="74" spans="2:76" ht="4.5" customHeight="1">
      <c r="B74" s="1507"/>
      <c r="C74" s="1437"/>
      <c r="D74" s="1437"/>
      <c r="E74" s="1437"/>
      <c r="F74" s="1508"/>
      <c r="G74" s="1508"/>
      <c r="H74" s="1508"/>
      <c r="I74" s="1508"/>
      <c r="J74" s="1508"/>
      <c r="K74" s="1508"/>
      <c r="L74" s="1508"/>
      <c r="M74" s="1508"/>
      <c r="N74" s="1508"/>
      <c r="O74" s="1508"/>
      <c r="P74" s="1508"/>
      <c r="Q74" s="1508"/>
      <c r="R74" s="1508"/>
      <c r="S74" s="1508"/>
      <c r="T74" s="1508"/>
      <c r="U74" s="1508"/>
      <c r="V74" s="1508"/>
      <c r="W74" s="1508"/>
      <c r="X74" s="1508"/>
      <c r="Y74" s="1508"/>
      <c r="Z74" s="1508"/>
      <c r="AA74" s="1508"/>
      <c r="AB74" s="1508"/>
      <c r="AC74" s="1508"/>
      <c r="AD74" s="1508"/>
      <c r="AE74" s="1508"/>
      <c r="AF74" s="1508"/>
      <c r="AG74" s="1508"/>
      <c r="AH74" s="1508"/>
      <c r="AI74" s="1508"/>
      <c r="AJ74" s="1508"/>
      <c r="AK74" s="1508"/>
      <c r="AL74" s="1437"/>
      <c r="AM74" s="1437"/>
      <c r="AN74" s="1437"/>
      <c r="AO74" s="1437"/>
      <c r="AP74" s="1437"/>
      <c r="AQ74" s="1437"/>
      <c r="AR74" s="1437"/>
      <c r="AS74" s="1437"/>
      <c r="AT74" s="1437"/>
      <c r="AU74" s="1437"/>
      <c r="AV74" s="1437"/>
      <c r="AW74" s="1437"/>
      <c r="AX74" s="1437"/>
      <c r="AY74" s="1437"/>
      <c r="AZ74" s="1437"/>
      <c r="BA74" s="1437"/>
      <c r="BB74" s="1437"/>
      <c r="BC74" s="1437"/>
      <c r="BD74" s="1437"/>
      <c r="BE74" s="1437"/>
      <c r="BF74" s="1437"/>
      <c r="BG74" s="1437"/>
      <c r="BH74" s="1437"/>
      <c r="BI74" s="1437"/>
      <c r="BJ74" s="1437"/>
      <c r="BK74" s="1437"/>
      <c r="BL74" s="1437"/>
      <c r="BM74" s="1437"/>
      <c r="BN74" s="1437"/>
      <c r="BO74" s="1437"/>
      <c r="BP74" s="1437"/>
      <c r="BQ74" s="1437"/>
      <c r="BR74" s="1437"/>
      <c r="BS74" s="1437"/>
      <c r="BT74" s="1437"/>
      <c r="BU74" s="1437"/>
      <c r="BX74" s="1504"/>
    </row>
    <row r="75" spans="2:76" ht="11.45" customHeight="1">
      <c r="B75" s="1502"/>
      <c r="C75" s="1509">
        <v>2</v>
      </c>
      <c r="D75" s="3482" t="s">
        <v>4509</v>
      </c>
      <c r="E75" s="3482"/>
      <c r="F75" s="3482"/>
      <c r="G75" s="3482"/>
      <c r="H75" s="3482"/>
      <c r="I75" s="3482"/>
      <c r="J75" s="3482"/>
      <c r="K75" s="3482"/>
      <c r="L75" s="3482"/>
      <c r="M75" s="3482"/>
      <c r="N75" s="3482"/>
      <c r="O75" s="3482"/>
      <c r="P75" s="3482"/>
      <c r="Q75" s="3482"/>
      <c r="R75" s="3482"/>
      <c r="S75" s="3482"/>
      <c r="T75" s="3482"/>
      <c r="U75" s="3482"/>
      <c r="V75" s="3482"/>
      <c r="W75" s="3482"/>
      <c r="X75" s="3482"/>
      <c r="Y75" s="3482"/>
      <c r="Z75" s="3482"/>
      <c r="AA75" s="3482"/>
      <c r="AB75" s="3482"/>
      <c r="AC75" s="3482"/>
      <c r="AD75" s="3482"/>
      <c r="AE75" s="3482"/>
      <c r="AF75" s="3482"/>
      <c r="AG75" s="3482"/>
      <c r="AH75" s="3482"/>
      <c r="AI75" s="3482"/>
      <c r="AJ75" s="3482"/>
      <c r="AK75" s="3482"/>
      <c r="AL75" s="3482"/>
      <c r="AM75" s="3482"/>
      <c r="AN75" s="3482"/>
      <c r="AO75" s="3482"/>
      <c r="AP75" s="3482"/>
      <c r="AQ75" s="3482"/>
      <c r="AR75" s="3482"/>
      <c r="AS75" s="3482"/>
      <c r="AT75" s="3482"/>
      <c r="AU75" s="3482"/>
      <c r="AV75" s="3482"/>
      <c r="AW75" s="3482"/>
      <c r="AX75" s="3482"/>
      <c r="AY75" s="3482"/>
      <c r="AZ75" s="3482"/>
      <c r="BA75" s="3482"/>
      <c r="BB75" s="3482"/>
      <c r="BC75" s="3482"/>
      <c r="BD75" s="3482"/>
      <c r="BE75" s="3482"/>
      <c r="BF75" s="3482"/>
      <c r="BG75" s="3482"/>
      <c r="BH75" s="3482"/>
      <c r="BI75" s="3482"/>
      <c r="BJ75" s="3482"/>
      <c r="BK75" s="3482"/>
      <c r="BL75" s="3482"/>
      <c r="BM75" s="3482"/>
      <c r="BN75" s="3482"/>
      <c r="BO75" s="3482"/>
      <c r="BP75" s="3482"/>
      <c r="BQ75" s="3482"/>
      <c r="BR75" s="3482"/>
      <c r="BS75" s="3482"/>
      <c r="BT75" s="3482"/>
      <c r="BU75" s="3482"/>
      <c r="BV75" s="3482"/>
      <c r="BW75" s="3482"/>
      <c r="BX75" s="1504"/>
    </row>
    <row r="76" spans="2:76" ht="11.45" customHeight="1">
      <c r="B76" s="1502"/>
      <c r="C76" s="1437"/>
      <c r="D76" s="3482"/>
      <c r="E76" s="3482"/>
      <c r="F76" s="3482"/>
      <c r="G76" s="3482"/>
      <c r="H76" s="3482"/>
      <c r="I76" s="3482"/>
      <c r="J76" s="3482"/>
      <c r="K76" s="3482"/>
      <c r="L76" s="3482"/>
      <c r="M76" s="3482"/>
      <c r="N76" s="3482"/>
      <c r="O76" s="3482"/>
      <c r="P76" s="3482"/>
      <c r="Q76" s="3482"/>
      <c r="R76" s="3482"/>
      <c r="S76" s="3482"/>
      <c r="T76" s="3482"/>
      <c r="U76" s="3482"/>
      <c r="V76" s="3482"/>
      <c r="W76" s="3482"/>
      <c r="X76" s="3482"/>
      <c r="Y76" s="3482"/>
      <c r="Z76" s="3482"/>
      <c r="AA76" s="3482"/>
      <c r="AB76" s="3482"/>
      <c r="AC76" s="3482"/>
      <c r="AD76" s="3482"/>
      <c r="AE76" s="3482"/>
      <c r="AF76" s="3482"/>
      <c r="AG76" s="3482"/>
      <c r="AH76" s="3482"/>
      <c r="AI76" s="3482"/>
      <c r="AJ76" s="3482"/>
      <c r="AK76" s="3482"/>
      <c r="AL76" s="3482"/>
      <c r="AM76" s="3482"/>
      <c r="AN76" s="3482"/>
      <c r="AO76" s="3482"/>
      <c r="AP76" s="3482"/>
      <c r="AQ76" s="3482"/>
      <c r="AR76" s="3482"/>
      <c r="AS76" s="3482"/>
      <c r="AT76" s="3482"/>
      <c r="AU76" s="3482"/>
      <c r="AV76" s="3482"/>
      <c r="AW76" s="3482"/>
      <c r="AX76" s="3482"/>
      <c r="AY76" s="3482"/>
      <c r="AZ76" s="3482"/>
      <c r="BA76" s="3482"/>
      <c r="BB76" s="3482"/>
      <c r="BC76" s="3482"/>
      <c r="BD76" s="3482"/>
      <c r="BE76" s="3482"/>
      <c r="BF76" s="3482"/>
      <c r="BG76" s="3482"/>
      <c r="BH76" s="3482"/>
      <c r="BI76" s="3482"/>
      <c r="BJ76" s="3482"/>
      <c r="BK76" s="3482"/>
      <c r="BL76" s="3482"/>
      <c r="BM76" s="3482"/>
      <c r="BN76" s="3482"/>
      <c r="BO76" s="3482"/>
      <c r="BP76" s="3482"/>
      <c r="BQ76" s="3482"/>
      <c r="BR76" s="3482"/>
      <c r="BS76" s="3482"/>
      <c r="BT76" s="3482"/>
      <c r="BU76" s="3482"/>
      <c r="BV76" s="3482"/>
      <c r="BW76" s="3482"/>
      <c r="BX76" s="1504"/>
    </row>
    <row r="77" spans="2:76" ht="13.5">
      <c r="B77" s="1502"/>
      <c r="C77" s="1510">
        <v>3</v>
      </c>
      <c r="D77" s="3478" t="s">
        <v>4882</v>
      </c>
      <c r="E77" s="3478"/>
      <c r="F77" s="3478"/>
      <c r="G77" s="3478"/>
      <c r="H77" s="3478"/>
      <c r="I77" s="3478"/>
      <c r="J77" s="3478"/>
      <c r="K77" s="3478"/>
      <c r="L77" s="3478"/>
      <c r="M77" s="3478"/>
      <c r="N77" s="3478"/>
      <c r="O77" s="3478"/>
      <c r="P77" s="3478"/>
      <c r="Q77" s="3478"/>
      <c r="R77" s="3478"/>
      <c r="S77" s="3478"/>
      <c r="T77" s="3478"/>
      <c r="U77" s="3478"/>
      <c r="V77" s="3478"/>
      <c r="W77" s="3478"/>
      <c r="X77" s="3478"/>
      <c r="Y77" s="3478"/>
      <c r="Z77" s="3478"/>
      <c r="AA77" s="3478"/>
      <c r="AB77" s="3478"/>
      <c r="AC77" s="3478"/>
      <c r="AD77" s="3478"/>
      <c r="AE77" s="3478"/>
      <c r="AF77" s="3478"/>
      <c r="AG77" s="3478"/>
      <c r="AH77" s="3478"/>
      <c r="AI77" s="3478"/>
      <c r="AJ77" s="3478"/>
      <c r="AK77" s="3478"/>
      <c r="AL77" s="3478"/>
      <c r="AM77" s="3478"/>
      <c r="AN77" s="3478"/>
      <c r="AO77" s="3478"/>
      <c r="AP77" s="3478"/>
      <c r="AQ77" s="3478"/>
      <c r="AR77" s="3478"/>
      <c r="AS77" s="3478"/>
      <c r="AT77" s="3478"/>
      <c r="AU77" s="3478"/>
      <c r="AV77" s="3478"/>
      <c r="AW77" s="3478"/>
      <c r="AX77" s="3478"/>
      <c r="AY77" s="3478"/>
      <c r="AZ77" s="3478"/>
      <c r="BA77" s="3478"/>
      <c r="BB77" s="3478"/>
      <c r="BC77" s="3478"/>
      <c r="BD77" s="3478"/>
      <c r="BE77" s="3478"/>
      <c r="BF77" s="3478"/>
      <c r="BG77" s="3478"/>
      <c r="BH77" s="3478"/>
      <c r="BI77" s="3478"/>
      <c r="BJ77" s="3478"/>
      <c r="BK77" s="3478"/>
      <c r="BL77" s="3478"/>
      <c r="BM77" s="3478"/>
      <c r="BN77" s="3478"/>
      <c r="BO77" s="3478"/>
      <c r="BP77" s="3478"/>
      <c r="BQ77" s="3478"/>
      <c r="BR77" s="3478"/>
      <c r="BS77" s="3478"/>
      <c r="BT77" s="3478"/>
      <c r="BU77" s="3478"/>
      <c r="BV77" s="3478"/>
      <c r="BW77" s="3478"/>
      <c r="BX77" s="1504"/>
    </row>
    <row r="78" spans="2:76" ht="11.45" customHeight="1">
      <c r="B78" s="1511"/>
      <c r="C78" s="1503">
        <v>4</v>
      </c>
      <c r="D78" s="3479" t="s">
        <v>4883</v>
      </c>
      <c r="E78" s="3479"/>
      <c r="F78" s="3479"/>
      <c r="G78" s="3479"/>
      <c r="H78" s="3479"/>
      <c r="I78" s="3479"/>
      <c r="J78" s="3479"/>
      <c r="K78" s="3479"/>
      <c r="L78" s="3479"/>
      <c r="M78" s="3479"/>
      <c r="N78" s="3479"/>
      <c r="O78" s="3479"/>
      <c r="P78" s="3479"/>
      <c r="Q78" s="3479"/>
      <c r="R78" s="3479"/>
      <c r="S78" s="3479"/>
      <c r="T78" s="3479"/>
      <c r="U78" s="3479"/>
      <c r="V78" s="3479"/>
      <c r="W78" s="3479"/>
      <c r="X78" s="3479"/>
      <c r="Y78" s="3479"/>
      <c r="Z78" s="3479"/>
      <c r="AA78" s="3479"/>
      <c r="AB78" s="3479"/>
      <c r="AC78" s="3479"/>
      <c r="AD78" s="3479"/>
      <c r="AE78" s="3479"/>
      <c r="AF78" s="3479"/>
      <c r="AG78" s="3479"/>
      <c r="AH78" s="3479"/>
      <c r="AI78" s="3479"/>
      <c r="AJ78" s="3479"/>
      <c r="AK78" s="3479"/>
      <c r="AL78" s="3479"/>
      <c r="AM78" s="3479"/>
      <c r="AN78" s="3479"/>
      <c r="AO78" s="3479"/>
      <c r="AP78" s="3479"/>
      <c r="AQ78" s="3479"/>
      <c r="AR78" s="3479"/>
      <c r="AS78" s="3479"/>
      <c r="AT78" s="3479"/>
      <c r="AU78" s="3479"/>
      <c r="AV78" s="3479"/>
      <c r="AW78" s="3479"/>
      <c r="AX78" s="3479"/>
      <c r="AY78" s="3479"/>
      <c r="AZ78" s="3479"/>
      <c r="BA78" s="3479"/>
      <c r="BB78" s="3479"/>
      <c r="BC78" s="3479"/>
      <c r="BD78" s="3479"/>
      <c r="BE78" s="3479"/>
      <c r="BF78" s="3479"/>
      <c r="BG78" s="3479"/>
      <c r="BH78" s="3479"/>
      <c r="BI78" s="3479"/>
      <c r="BJ78" s="3479"/>
      <c r="BK78" s="3479"/>
      <c r="BL78" s="3479"/>
      <c r="BM78" s="3479"/>
      <c r="BN78" s="3479"/>
      <c r="BO78" s="3479"/>
      <c r="BP78" s="3479"/>
      <c r="BQ78" s="3479"/>
      <c r="BR78" s="3479"/>
      <c r="BS78" s="3479"/>
      <c r="BT78" s="3479"/>
      <c r="BU78" s="3479"/>
      <c r="BV78" s="3479"/>
      <c r="BW78" s="3479"/>
      <c r="BX78" s="1504"/>
    </row>
    <row r="79" spans="2:76" ht="4.5" customHeight="1">
      <c r="B79" s="3543"/>
      <c r="C79" s="3472"/>
      <c r="D79" s="3472"/>
      <c r="E79" s="3472"/>
      <c r="F79" s="3472"/>
      <c r="G79" s="3472"/>
      <c r="H79" s="3472"/>
      <c r="I79" s="3472"/>
      <c r="J79" s="3472"/>
      <c r="K79" s="3472"/>
      <c r="L79" s="3472"/>
      <c r="M79" s="3472"/>
      <c r="N79" s="3472"/>
      <c r="O79" s="3472"/>
      <c r="P79" s="3472"/>
      <c r="Q79" s="3472"/>
      <c r="R79" s="3472"/>
      <c r="S79" s="3472"/>
      <c r="T79" s="3472"/>
      <c r="U79" s="3472"/>
      <c r="V79" s="3472"/>
      <c r="W79" s="3472"/>
      <c r="X79" s="3472"/>
      <c r="Y79" s="3472"/>
      <c r="Z79" s="3472"/>
      <c r="AA79" s="3472"/>
      <c r="AB79" s="3472"/>
      <c r="AC79" s="3472"/>
      <c r="AD79" s="3472"/>
      <c r="AE79" s="3472"/>
      <c r="AF79" s="3472"/>
      <c r="AG79" s="3472"/>
      <c r="AH79" s="3472"/>
      <c r="AI79" s="3472"/>
      <c r="AJ79" s="3472"/>
      <c r="AK79" s="3472"/>
      <c r="AL79" s="3472"/>
      <c r="AM79" s="3472"/>
      <c r="AN79" s="3472"/>
      <c r="AO79" s="3472"/>
      <c r="AP79" s="3472"/>
      <c r="AQ79" s="3472"/>
      <c r="AR79" s="3472"/>
      <c r="AS79" s="3472"/>
      <c r="AT79" s="3472"/>
      <c r="AU79" s="3472"/>
      <c r="AV79" s="3472"/>
      <c r="AW79" s="3472"/>
      <c r="AX79" s="3472"/>
      <c r="AY79" s="3472"/>
      <c r="AZ79" s="3472"/>
      <c r="BA79" s="3472"/>
      <c r="BB79" s="3472"/>
      <c r="BC79" s="3472"/>
      <c r="BD79" s="3472"/>
      <c r="BE79" s="3472"/>
      <c r="BF79" s="3472"/>
      <c r="BG79" s="3472"/>
      <c r="BH79" s="3472"/>
      <c r="BI79" s="3472"/>
      <c r="BJ79" s="3472"/>
      <c r="BK79" s="3472"/>
      <c r="BL79" s="3472"/>
      <c r="BM79" s="3472"/>
      <c r="BN79" s="3472"/>
      <c r="BO79" s="3472"/>
      <c r="BP79" s="3472"/>
      <c r="BQ79" s="3472"/>
      <c r="BR79" s="3472"/>
      <c r="BS79" s="3472"/>
      <c r="BT79" s="3472"/>
      <c r="BU79" s="3472"/>
      <c r="BX79" s="1504"/>
    </row>
    <row r="80" spans="2:76" ht="11.45" customHeight="1">
      <c r="B80" s="3543" t="s">
        <v>2584</v>
      </c>
      <c r="C80" s="3472"/>
      <c r="D80" s="3472"/>
      <c r="E80" s="3472"/>
      <c r="F80" s="3472"/>
      <c r="G80" s="3472"/>
      <c r="H80" s="3472"/>
      <c r="I80" s="3472"/>
      <c r="J80" s="3472"/>
      <c r="K80" s="3472"/>
      <c r="L80" s="3472"/>
      <c r="M80" s="3472"/>
      <c r="N80" s="3472"/>
      <c r="O80" s="3472"/>
      <c r="P80" s="3472"/>
      <c r="Q80" s="3472"/>
      <c r="R80" s="3472"/>
      <c r="S80" s="3472"/>
      <c r="T80" s="3472"/>
      <c r="U80" s="3472"/>
      <c r="V80" s="3472"/>
      <c r="W80" s="3472"/>
      <c r="X80" s="3472"/>
      <c r="Y80" s="3472"/>
      <c r="Z80" s="3472"/>
      <c r="AA80" s="3472"/>
      <c r="AB80" s="3472"/>
      <c r="AC80" s="3472"/>
      <c r="AD80" s="3472"/>
      <c r="AE80" s="3472"/>
      <c r="AF80" s="3472"/>
      <c r="AG80" s="3472"/>
      <c r="AH80" s="3472"/>
      <c r="AI80" s="3472"/>
      <c r="AJ80" s="3472"/>
      <c r="AK80" s="3472"/>
      <c r="AL80" s="3472"/>
      <c r="AM80" s="3472"/>
      <c r="AN80" s="3472"/>
      <c r="AO80" s="3472"/>
      <c r="AP80" s="3472"/>
      <c r="AQ80" s="3472"/>
      <c r="AR80" s="3472"/>
      <c r="AS80" s="3472"/>
      <c r="AT80" s="3472"/>
      <c r="AU80" s="3472"/>
      <c r="AV80" s="3472"/>
      <c r="AW80" s="3472"/>
      <c r="AX80" s="3472"/>
      <c r="AY80" s="3472"/>
      <c r="AZ80" s="3472"/>
      <c r="BA80" s="3472"/>
      <c r="BB80" s="3472"/>
      <c r="BC80" s="3472"/>
      <c r="BD80" s="3472"/>
      <c r="BE80" s="3472"/>
      <c r="BF80" s="3472"/>
      <c r="BG80" s="3472"/>
      <c r="BH80" s="3472"/>
      <c r="BI80" s="3472"/>
      <c r="BJ80" s="3472"/>
      <c r="BK80" s="3472"/>
      <c r="BL80" s="3472"/>
      <c r="BM80" s="3472"/>
      <c r="BN80" s="3472"/>
      <c r="BO80" s="3472"/>
      <c r="BP80" s="3472"/>
      <c r="BQ80" s="3472"/>
      <c r="BR80" s="3472"/>
      <c r="BS80" s="3472"/>
      <c r="BT80" s="3472"/>
      <c r="BU80" s="3472"/>
      <c r="BX80" s="1504"/>
    </row>
    <row r="81" spans="2:76" ht="11.45" customHeight="1">
      <c r="B81" s="1502"/>
      <c r="C81" s="3472" t="s">
        <v>3800</v>
      </c>
      <c r="D81" s="3472"/>
      <c r="E81" s="3472"/>
      <c r="F81" s="3472"/>
      <c r="G81" s="3472"/>
      <c r="H81" s="3472"/>
      <c r="I81" s="3472"/>
      <c r="J81" s="3472"/>
      <c r="K81" s="3472"/>
      <c r="L81" s="3472"/>
      <c r="M81" s="3472"/>
      <c r="N81" s="3472"/>
      <c r="O81" s="3472"/>
      <c r="P81" s="3472"/>
      <c r="Q81" s="3472"/>
      <c r="R81" s="3472"/>
      <c r="S81" s="3472"/>
      <c r="T81" s="3472"/>
      <c r="U81" s="3472"/>
      <c r="V81" s="3472"/>
      <c r="W81" s="3472"/>
      <c r="X81" s="3472"/>
      <c r="Y81" s="3472"/>
      <c r="Z81" s="3472"/>
      <c r="AA81" s="3472"/>
      <c r="AB81" s="3472"/>
      <c r="AC81" s="3472"/>
      <c r="AD81" s="3472"/>
      <c r="AE81" s="3472"/>
      <c r="AF81" s="3472"/>
      <c r="AG81" s="3472"/>
      <c r="AH81" s="3472"/>
      <c r="AI81" s="3472"/>
      <c r="AJ81" s="3472"/>
      <c r="AK81" s="3472"/>
      <c r="AL81" s="3472"/>
      <c r="AM81" s="3472"/>
      <c r="AN81" s="3472"/>
      <c r="AO81" s="3472"/>
      <c r="AP81" s="3472"/>
      <c r="AQ81" s="3472"/>
      <c r="AR81" s="3472"/>
      <c r="AS81" s="3472"/>
      <c r="AT81" s="3472"/>
      <c r="AU81" s="3472"/>
      <c r="AV81" s="3472"/>
      <c r="AW81" s="3472"/>
      <c r="AX81" s="3472"/>
      <c r="AY81" s="3472"/>
      <c r="AZ81" s="3472"/>
      <c r="BA81" s="3472"/>
      <c r="BB81" s="3472"/>
      <c r="BC81" s="3472"/>
      <c r="BD81" s="3472"/>
      <c r="BE81" s="3472"/>
      <c r="BF81" s="3472"/>
      <c r="BG81" s="3472"/>
      <c r="BH81" s="3472"/>
      <c r="BI81" s="3472"/>
      <c r="BJ81" s="3472"/>
      <c r="BK81" s="3472"/>
      <c r="BL81" s="3472"/>
      <c r="BM81" s="3472"/>
      <c r="BN81" s="3472"/>
      <c r="BO81" s="3472"/>
      <c r="BP81" s="3472"/>
      <c r="BQ81" s="3472"/>
      <c r="BR81" s="3472"/>
      <c r="BS81" s="3472"/>
      <c r="BT81" s="1505"/>
      <c r="BU81" s="1505"/>
      <c r="BX81" s="1504"/>
    </row>
    <row r="82" spans="2:76" ht="11.45" customHeight="1">
      <c r="B82" s="1502"/>
      <c r="C82" s="1505"/>
      <c r="D82" s="3482" t="s">
        <v>4510</v>
      </c>
      <c r="E82" s="3482"/>
      <c r="F82" s="3482"/>
      <c r="G82" s="3482"/>
      <c r="H82" s="3482"/>
      <c r="I82" s="3482"/>
      <c r="J82" s="3482"/>
      <c r="K82" s="3482"/>
      <c r="L82" s="3482"/>
      <c r="M82" s="3482"/>
      <c r="N82" s="3482"/>
      <c r="O82" s="3482"/>
      <c r="P82" s="3482"/>
      <c r="Q82" s="3482"/>
      <c r="R82" s="3482"/>
      <c r="S82" s="3482"/>
      <c r="T82" s="3482"/>
      <c r="U82" s="3482"/>
      <c r="V82" s="3482"/>
      <c r="W82" s="3482"/>
      <c r="X82" s="3482"/>
      <c r="Y82" s="3482"/>
      <c r="Z82" s="3482"/>
      <c r="AA82" s="3482"/>
      <c r="AB82" s="3482"/>
      <c r="AC82" s="3482"/>
      <c r="AD82" s="3482"/>
      <c r="AE82" s="3482"/>
      <c r="AF82" s="3482"/>
      <c r="AG82" s="3482"/>
      <c r="AH82" s="3482"/>
      <c r="AI82" s="3482"/>
      <c r="AJ82" s="3482"/>
      <c r="AK82" s="3482"/>
      <c r="AL82" s="3482"/>
      <c r="AM82" s="3482"/>
      <c r="AN82" s="3482"/>
      <c r="AO82" s="3482"/>
      <c r="AP82" s="3482"/>
      <c r="AQ82" s="3482"/>
      <c r="AR82" s="3482"/>
      <c r="AS82" s="3482"/>
      <c r="AT82" s="3482"/>
      <c r="AU82" s="3482"/>
      <c r="AV82" s="3482"/>
      <c r="AW82" s="3482"/>
      <c r="AX82" s="3482"/>
      <c r="AY82" s="3482"/>
      <c r="AZ82" s="3482"/>
      <c r="BA82" s="3482"/>
      <c r="BB82" s="3482"/>
      <c r="BC82" s="3482"/>
      <c r="BD82" s="3482"/>
      <c r="BE82" s="3482"/>
      <c r="BF82" s="3482"/>
      <c r="BG82" s="3482"/>
      <c r="BH82" s="3482"/>
      <c r="BI82" s="3482"/>
      <c r="BJ82" s="3482"/>
      <c r="BK82" s="3482"/>
      <c r="BL82" s="3482"/>
      <c r="BM82" s="3482"/>
      <c r="BN82" s="3482"/>
      <c r="BO82" s="3482"/>
      <c r="BP82" s="3482"/>
      <c r="BQ82" s="3482"/>
      <c r="BR82" s="3482"/>
      <c r="BS82" s="3482"/>
      <c r="BT82" s="3482"/>
      <c r="BU82" s="3482"/>
      <c r="BV82" s="3482"/>
      <c r="BW82" s="3482"/>
      <c r="BX82" s="1504"/>
    </row>
    <row r="83" spans="2:76" ht="11.45" customHeight="1">
      <c r="B83" s="1502"/>
      <c r="C83" s="3472" t="s">
        <v>3801</v>
      </c>
      <c r="D83" s="3472"/>
      <c r="E83" s="3472"/>
      <c r="F83" s="3472"/>
      <c r="G83" s="3472"/>
      <c r="H83" s="3472"/>
      <c r="I83" s="3472"/>
      <c r="J83" s="3472"/>
      <c r="K83" s="3472"/>
      <c r="L83" s="3472"/>
      <c r="M83" s="3472"/>
      <c r="N83" s="3472"/>
      <c r="O83" s="3472"/>
      <c r="P83" s="3472"/>
      <c r="Q83" s="3472"/>
      <c r="R83" s="3472"/>
      <c r="S83" s="3472"/>
      <c r="T83" s="3472"/>
      <c r="U83" s="3472"/>
      <c r="V83" s="3472"/>
      <c r="W83" s="3472"/>
      <c r="X83" s="3472"/>
      <c r="Y83" s="3472"/>
      <c r="Z83" s="3472"/>
      <c r="AA83" s="3472"/>
      <c r="AB83" s="3472"/>
      <c r="AC83" s="3472"/>
      <c r="AD83" s="3472"/>
      <c r="AE83" s="3472"/>
      <c r="AF83" s="3472"/>
      <c r="AG83" s="3472"/>
      <c r="AH83" s="3472"/>
      <c r="AI83" s="3472"/>
      <c r="AJ83" s="3472"/>
      <c r="AK83" s="3472"/>
      <c r="AL83" s="3472"/>
      <c r="AM83" s="3472"/>
      <c r="AN83" s="3472"/>
      <c r="AO83" s="3472"/>
      <c r="AP83" s="3472"/>
      <c r="AQ83" s="3472"/>
      <c r="AR83" s="3472"/>
      <c r="AS83" s="3472"/>
      <c r="AT83" s="3472"/>
      <c r="AU83" s="3472"/>
      <c r="AV83" s="3472"/>
      <c r="AW83" s="3472"/>
      <c r="AX83" s="3472"/>
      <c r="AY83" s="3472"/>
      <c r="AZ83" s="3472"/>
      <c r="BA83" s="3472"/>
      <c r="BB83" s="3472"/>
      <c r="BC83" s="3472"/>
      <c r="BD83" s="3472"/>
      <c r="BE83" s="3472"/>
      <c r="BF83" s="3472"/>
      <c r="BG83" s="3472"/>
      <c r="BH83" s="3472"/>
      <c r="BI83" s="3472"/>
      <c r="BJ83" s="3472"/>
      <c r="BK83" s="3472"/>
      <c r="BL83" s="3472"/>
      <c r="BM83" s="3472"/>
      <c r="BN83" s="3472"/>
      <c r="BO83" s="3472"/>
      <c r="BP83" s="3472"/>
      <c r="BQ83" s="3472"/>
      <c r="BR83" s="3472"/>
      <c r="BS83" s="3472"/>
      <c r="BT83" s="1505"/>
      <c r="BU83" s="1505"/>
      <c r="BX83" s="1504"/>
    </row>
    <row r="84" spans="2:76" ht="11.45" customHeight="1">
      <c r="B84" s="1502"/>
      <c r="C84" s="1505"/>
      <c r="D84" s="3482" t="s">
        <v>4511</v>
      </c>
      <c r="E84" s="3482"/>
      <c r="F84" s="3482"/>
      <c r="G84" s="3482"/>
      <c r="H84" s="3482"/>
      <c r="I84" s="3482"/>
      <c r="J84" s="3482"/>
      <c r="K84" s="3482"/>
      <c r="L84" s="3482"/>
      <c r="M84" s="3482"/>
      <c r="N84" s="3482"/>
      <c r="O84" s="3482"/>
      <c r="P84" s="3482"/>
      <c r="Q84" s="3482"/>
      <c r="R84" s="3482"/>
      <c r="S84" s="3482"/>
      <c r="T84" s="3482"/>
      <c r="U84" s="3482"/>
      <c r="V84" s="3482"/>
      <c r="W84" s="3482"/>
      <c r="X84" s="3482"/>
      <c r="Y84" s="3482"/>
      <c r="Z84" s="3482"/>
      <c r="AA84" s="3482"/>
      <c r="AB84" s="3482"/>
      <c r="AC84" s="3482"/>
      <c r="AD84" s="3482"/>
      <c r="AE84" s="3482"/>
      <c r="AF84" s="3482"/>
      <c r="AG84" s="3482"/>
      <c r="AH84" s="3482"/>
      <c r="AI84" s="3482"/>
      <c r="AJ84" s="3482"/>
      <c r="AK84" s="3482"/>
      <c r="AL84" s="3482"/>
      <c r="AM84" s="3482"/>
      <c r="AN84" s="3482"/>
      <c r="AO84" s="3482"/>
      <c r="AP84" s="3482"/>
      <c r="AQ84" s="3482"/>
      <c r="AR84" s="3482"/>
      <c r="AS84" s="3482"/>
      <c r="AT84" s="3482"/>
      <c r="AU84" s="3482"/>
      <c r="AV84" s="3482"/>
      <c r="AW84" s="3482"/>
      <c r="AX84" s="3482"/>
      <c r="AY84" s="3482"/>
      <c r="AZ84" s="3482"/>
      <c r="BA84" s="3482"/>
      <c r="BB84" s="3482"/>
      <c r="BC84" s="3482"/>
      <c r="BD84" s="3482"/>
      <c r="BE84" s="3482"/>
      <c r="BF84" s="3482"/>
      <c r="BG84" s="3482"/>
      <c r="BH84" s="3482"/>
      <c r="BI84" s="3482"/>
      <c r="BJ84" s="3482"/>
      <c r="BK84" s="3482"/>
      <c r="BL84" s="3482"/>
      <c r="BM84" s="3482"/>
      <c r="BN84" s="3482"/>
      <c r="BO84" s="3482"/>
      <c r="BP84" s="3482"/>
      <c r="BQ84" s="3482"/>
      <c r="BR84" s="3482"/>
      <c r="BS84" s="3482"/>
      <c r="BT84" s="3482"/>
      <c r="BU84" s="3482"/>
      <c r="BX84" s="1504"/>
    </row>
    <row r="85" spans="2:76" ht="11.45" customHeight="1">
      <c r="B85" s="1502"/>
      <c r="C85" s="1505"/>
      <c r="D85" s="3472" t="s">
        <v>2585</v>
      </c>
      <c r="E85" s="3472"/>
      <c r="F85" s="3472"/>
      <c r="G85" s="3472"/>
      <c r="H85" s="3472"/>
      <c r="I85" s="3472"/>
      <c r="J85" s="3472"/>
      <c r="K85" s="3472"/>
      <c r="L85" s="3472"/>
      <c r="M85" s="3472"/>
      <c r="N85" s="3472"/>
      <c r="O85" s="3472"/>
      <c r="P85" s="3472"/>
      <c r="Q85" s="3472"/>
      <c r="R85" s="3472"/>
      <c r="S85" s="3472"/>
      <c r="T85" s="3472"/>
      <c r="U85" s="3472"/>
      <c r="V85" s="3472"/>
      <c r="W85" s="3472"/>
      <c r="X85" s="3472"/>
      <c r="Y85" s="3472"/>
      <c r="Z85" s="3472"/>
      <c r="AA85" s="3472"/>
      <c r="AB85" s="3472"/>
      <c r="AC85" s="3472"/>
      <c r="AD85" s="3472"/>
      <c r="AE85" s="3472"/>
      <c r="AF85" s="3472"/>
      <c r="AG85" s="3472"/>
      <c r="AH85" s="3472"/>
      <c r="AI85" s="3472"/>
      <c r="AJ85" s="3472"/>
      <c r="AK85" s="3472"/>
      <c r="AL85" s="3472"/>
      <c r="AM85" s="3472"/>
      <c r="AN85" s="3472"/>
      <c r="AO85" s="3472"/>
      <c r="AP85" s="3472"/>
      <c r="AQ85" s="3472"/>
      <c r="AR85" s="3472"/>
      <c r="AS85" s="3472"/>
      <c r="AT85" s="3472"/>
      <c r="AU85" s="3472"/>
      <c r="AV85" s="3472"/>
      <c r="AW85" s="3472"/>
      <c r="AX85" s="3472"/>
      <c r="AY85" s="3472"/>
      <c r="AZ85" s="3472"/>
      <c r="BA85" s="3472"/>
      <c r="BB85" s="3472"/>
      <c r="BC85" s="3472"/>
      <c r="BD85" s="3472"/>
      <c r="BE85" s="3472"/>
      <c r="BF85" s="3472"/>
      <c r="BG85" s="3472"/>
      <c r="BH85" s="3472"/>
      <c r="BI85" s="3472"/>
      <c r="BJ85" s="3472"/>
      <c r="BK85" s="3472"/>
      <c r="BL85" s="3472"/>
      <c r="BM85" s="3472"/>
      <c r="BN85" s="3472"/>
      <c r="BO85" s="3472"/>
      <c r="BP85" s="3472"/>
      <c r="BQ85" s="3472"/>
      <c r="BR85" s="3472"/>
      <c r="BS85" s="3472"/>
      <c r="BT85" s="1505"/>
      <c r="BU85" s="1505"/>
      <c r="BX85" s="1504"/>
    </row>
    <row r="86" spans="2:76" ht="11.45" customHeight="1">
      <c r="B86" s="1502"/>
      <c r="C86" s="3472" t="s">
        <v>3802</v>
      </c>
      <c r="D86" s="3472"/>
      <c r="E86" s="3472"/>
      <c r="F86" s="3472"/>
      <c r="G86" s="3472"/>
      <c r="H86" s="3472"/>
      <c r="I86" s="3472"/>
      <c r="J86" s="3472"/>
      <c r="K86" s="3472"/>
      <c r="L86" s="3472"/>
      <c r="M86" s="3472"/>
      <c r="N86" s="3472"/>
      <c r="O86" s="3472"/>
      <c r="P86" s="3472"/>
      <c r="Q86" s="3472"/>
      <c r="R86" s="3472"/>
      <c r="S86" s="3472"/>
      <c r="T86" s="3472"/>
      <c r="U86" s="3472"/>
      <c r="V86" s="3472"/>
      <c r="W86" s="3472"/>
      <c r="X86" s="3472"/>
      <c r="Y86" s="3472"/>
      <c r="Z86" s="3472"/>
      <c r="AA86" s="3472"/>
      <c r="AB86" s="3472"/>
      <c r="AC86" s="3472"/>
      <c r="AD86" s="3472"/>
      <c r="AE86" s="3472"/>
      <c r="AF86" s="3472"/>
      <c r="AG86" s="3472"/>
      <c r="AH86" s="3472"/>
      <c r="AI86" s="3472"/>
      <c r="AJ86" s="3472"/>
      <c r="AK86" s="3472"/>
      <c r="AL86" s="3472"/>
      <c r="AM86" s="3472"/>
      <c r="AN86" s="3472"/>
      <c r="AO86" s="3472"/>
      <c r="AP86" s="3472"/>
      <c r="AQ86" s="3472"/>
      <c r="AR86" s="3472"/>
      <c r="AS86" s="3472"/>
      <c r="AT86" s="3472"/>
      <c r="AU86" s="3472"/>
      <c r="AV86" s="3472"/>
      <c r="AW86" s="3472"/>
      <c r="AX86" s="3472"/>
      <c r="AY86" s="3472"/>
      <c r="AZ86" s="3472"/>
      <c r="BA86" s="3472"/>
      <c r="BB86" s="3472"/>
      <c r="BC86" s="3472"/>
      <c r="BD86" s="3472"/>
      <c r="BE86" s="3472"/>
      <c r="BF86" s="3472"/>
      <c r="BG86" s="3472"/>
      <c r="BH86" s="3472"/>
      <c r="BI86" s="3472"/>
      <c r="BJ86" s="3472"/>
      <c r="BK86" s="3472"/>
      <c r="BL86" s="3472"/>
      <c r="BM86" s="3472"/>
      <c r="BN86" s="3472"/>
      <c r="BO86" s="3472"/>
      <c r="BP86" s="3472"/>
      <c r="BQ86" s="3472"/>
      <c r="BR86" s="3472"/>
      <c r="BS86" s="3472"/>
      <c r="BT86" s="1505"/>
      <c r="BU86" s="1505"/>
      <c r="BX86" s="1504"/>
    </row>
    <row r="87" spans="2:76" ht="11.45" customHeight="1">
      <c r="B87" s="1502"/>
      <c r="C87" s="1505"/>
      <c r="D87" s="1437"/>
      <c r="E87" s="3472" t="s">
        <v>3803</v>
      </c>
      <c r="F87" s="3472"/>
      <c r="G87" s="3472"/>
      <c r="H87" s="3472"/>
      <c r="I87" s="3472"/>
      <c r="J87" s="3472"/>
      <c r="K87" s="3472"/>
      <c r="L87" s="3472"/>
      <c r="M87" s="3472"/>
      <c r="N87" s="3472"/>
      <c r="O87" s="3472"/>
      <c r="P87" s="3472"/>
      <c r="Q87" s="3472"/>
      <c r="R87" s="3472"/>
      <c r="S87" s="3472"/>
      <c r="T87" s="3472"/>
      <c r="U87" s="3472"/>
      <c r="V87" s="3472"/>
      <c r="W87" s="3472"/>
      <c r="X87" s="3472"/>
      <c r="Y87" s="3472"/>
      <c r="Z87" s="3472"/>
      <c r="AA87" s="3472"/>
      <c r="AB87" s="3472"/>
      <c r="AC87" s="3472"/>
      <c r="AD87" s="3472"/>
      <c r="AE87" s="3472"/>
      <c r="AF87" s="3472"/>
      <c r="AG87" s="3472"/>
      <c r="AH87" s="3472"/>
      <c r="AI87" s="3472"/>
      <c r="AJ87" s="3472"/>
      <c r="AK87" s="3472"/>
      <c r="AL87" s="3472"/>
      <c r="AM87" s="3472"/>
      <c r="AN87" s="3472"/>
      <c r="AO87" s="3472"/>
      <c r="AP87" s="3472"/>
      <c r="AQ87" s="3472"/>
      <c r="AR87" s="3472"/>
      <c r="AS87" s="3472"/>
      <c r="AT87" s="3472"/>
      <c r="AU87" s="3472"/>
      <c r="AV87" s="3472"/>
      <c r="AW87" s="3472"/>
      <c r="AX87" s="3472"/>
      <c r="AY87" s="3472"/>
      <c r="AZ87" s="3472"/>
      <c r="BA87" s="3472"/>
      <c r="BB87" s="3472"/>
      <c r="BC87" s="3472"/>
      <c r="BD87" s="3472"/>
      <c r="BE87" s="3472"/>
      <c r="BF87" s="3472"/>
      <c r="BG87" s="3472"/>
      <c r="BH87" s="3472"/>
      <c r="BI87" s="3472"/>
      <c r="BJ87" s="3472"/>
      <c r="BK87" s="3472"/>
      <c r="BL87" s="3472"/>
      <c r="BM87" s="3472"/>
      <c r="BN87" s="3472"/>
      <c r="BO87" s="3472"/>
      <c r="BP87" s="3472"/>
      <c r="BQ87" s="3472"/>
      <c r="BR87" s="3472"/>
      <c r="BS87" s="3472"/>
      <c r="BT87" s="1505"/>
      <c r="BU87" s="1505"/>
      <c r="BX87" s="1504"/>
    </row>
    <row r="88" spans="2:76" ht="11.45" customHeight="1">
      <c r="B88" s="1502"/>
      <c r="C88" s="1505"/>
      <c r="D88" s="3472" t="s">
        <v>2586</v>
      </c>
      <c r="E88" s="3472"/>
      <c r="F88" s="3472"/>
      <c r="G88" s="3472"/>
      <c r="H88" s="3472"/>
      <c r="I88" s="3472"/>
      <c r="J88" s="3472"/>
      <c r="K88" s="3472"/>
      <c r="L88" s="3472"/>
      <c r="M88" s="3472"/>
      <c r="N88" s="3472"/>
      <c r="O88" s="3472"/>
      <c r="P88" s="3472"/>
      <c r="Q88" s="3472"/>
      <c r="R88" s="3472"/>
      <c r="S88" s="3472"/>
      <c r="T88" s="3472"/>
      <c r="U88" s="3472"/>
      <c r="V88" s="3472"/>
      <c r="W88" s="3472"/>
      <c r="X88" s="3472"/>
      <c r="Y88" s="3472"/>
      <c r="Z88" s="3472"/>
      <c r="AA88" s="3472"/>
      <c r="AB88" s="3472"/>
      <c r="AC88" s="3472"/>
      <c r="AD88" s="3472"/>
      <c r="AE88" s="3472"/>
      <c r="AF88" s="3472"/>
      <c r="AG88" s="3472"/>
      <c r="AH88" s="3472"/>
      <c r="AI88" s="3472"/>
      <c r="AJ88" s="3472"/>
      <c r="AK88" s="3472"/>
      <c r="AL88" s="3472"/>
      <c r="AM88" s="3472"/>
      <c r="AN88" s="3472"/>
      <c r="AO88" s="3472"/>
      <c r="AP88" s="3472"/>
      <c r="AQ88" s="3472"/>
      <c r="AR88" s="3472"/>
      <c r="AS88" s="3472"/>
      <c r="AT88" s="3472"/>
      <c r="AU88" s="3472"/>
      <c r="AV88" s="3472"/>
      <c r="AW88" s="3472"/>
      <c r="AX88" s="3472"/>
      <c r="AY88" s="3472"/>
      <c r="AZ88" s="3472"/>
      <c r="BA88" s="3472"/>
      <c r="BB88" s="3472"/>
      <c r="BC88" s="3472"/>
      <c r="BD88" s="3472"/>
      <c r="BE88" s="3472"/>
      <c r="BF88" s="3472"/>
      <c r="BG88" s="3472"/>
      <c r="BH88" s="3472"/>
      <c r="BI88" s="3472"/>
      <c r="BJ88" s="3472"/>
      <c r="BK88" s="3472"/>
      <c r="BL88" s="3472"/>
      <c r="BM88" s="3472"/>
      <c r="BN88" s="3472"/>
      <c r="BO88" s="3472"/>
      <c r="BP88" s="3472"/>
      <c r="BQ88" s="3472"/>
      <c r="BR88" s="3472"/>
      <c r="BS88" s="3472"/>
      <c r="BT88" s="1505"/>
      <c r="BU88" s="1505"/>
      <c r="BX88" s="1504"/>
    </row>
    <row r="89" spans="2:76" ht="11.45" customHeight="1">
      <c r="B89" s="1502"/>
      <c r="C89" s="1512"/>
      <c r="D89" s="3472" t="s">
        <v>2587</v>
      </c>
      <c r="E89" s="3472"/>
      <c r="F89" s="3472"/>
      <c r="G89" s="3472"/>
      <c r="H89" s="3472"/>
      <c r="I89" s="3472"/>
      <c r="J89" s="3472"/>
      <c r="K89" s="3472"/>
      <c r="L89" s="3472"/>
      <c r="M89" s="3472"/>
      <c r="N89" s="3472"/>
      <c r="O89" s="3472"/>
      <c r="P89" s="3472"/>
      <c r="Q89" s="3472"/>
      <c r="R89" s="3472"/>
      <c r="S89" s="3472"/>
      <c r="T89" s="3472"/>
      <c r="U89" s="3472"/>
      <c r="V89" s="3472"/>
      <c r="W89" s="3472"/>
      <c r="X89" s="3472"/>
      <c r="Y89" s="3472"/>
      <c r="Z89" s="3472"/>
      <c r="AA89" s="3472"/>
      <c r="AB89" s="3472"/>
      <c r="AC89" s="3472"/>
      <c r="AD89" s="3472"/>
      <c r="AE89" s="3472"/>
      <c r="AF89" s="3472"/>
      <c r="AG89" s="3472"/>
      <c r="AH89" s="3472"/>
      <c r="AI89" s="3472"/>
      <c r="AJ89" s="3472"/>
      <c r="AK89" s="3472"/>
      <c r="AL89" s="3472"/>
      <c r="AM89" s="3472"/>
      <c r="AN89" s="3472"/>
      <c r="AO89" s="3472"/>
      <c r="AP89" s="3472"/>
      <c r="AQ89" s="3472"/>
      <c r="AR89" s="3472"/>
      <c r="AS89" s="3472"/>
      <c r="AT89" s="3472"/>
      <c r="AU89" s="3472"/>
      <c r="AV89" s="3472"/>
      <c r="AW89" s="3472"/>
      <c r="AX89" s="3472"/>
      <c r="AY89" s="3472"/>
      <c r="AZ89" s="3472"/>
      <c r="BA89" s="3472"/>
      <c r="BB89" s="3472"/>
      <c r="BC89" s="3472"/>
      <c r="BD89" s="3472"/>
      <c r="BE89" s="3472"/>
      <c r="BF89" s="3472"/>
      <c r="BG89" s="3472"/>
      <c r="BH89" s="3472"/>
      <c r="BI89" s="3472"/>
      <c r="BJ89" s="3472"/>
      <c r="BK89" s="3472"/>
      <c r="BL89" s="3472"/>
      <c r="BM89" s="3472"/>
      <c r="BN89" s="3472"/>
      <c r="BO89" s="3472"/>
      <c r="BP89" s="3472"/>
      <c r="BQ89" s="3472"/>
      <c r="BR89" s="3472"/>
      <c r="BS89" s="3472"/>
      <c r="BT89" s="1505"/>
      <c r="BU89" s="1505"/>
      <c r="BX89" s="1504"/>
    </row>
    <row r="90" spans="2:76" ht="11.45" customHeight="1">
      <c r="B90" s="1502"/>
      <c r="C90" s="1512"/>
      <c r="D90" s="3472" t="s">
        <v>2588</v>
      </c>
      <c r="E90" s="3472"/>
      <c r="F90" s="3472"/>
      <c r="G90" s="3472"/>
      <c r="H90" s="3472"/>
      <c r="I90" s="3472"/>
      <c r="J90" s="3472"/>
      <c r="K90" s="3472"/>
      <c r="L90" s="3472"/>
      <c r="M90" s="3472"/>
      <c r="N90" s="3472"/>
      <c r="O90" s="3472"/>
      <c r="P90" s="3472"/>
      <c r="Q90" s="3472"/>
      <c r="R90" s="3472"/>
      <c r="S90" s="3472"/>
      <c r="T90" s="3472"/>
      <c r="U90" s="3472"/>
      <c r="V90" s="3472"/>
      <c r="W90" s="3472"/>
      <c r="X90" s="3472"/>
      <c r="Y90" s="3472"/>
      <c r="Z90" s="3472"/>
      <c r="AA90" s="3472"/>
      <c r="AB90" s="3472"/>
      <c r="AC90" s="3472"/>
      <c r="AD90" s="3472"/>
      <c r="AE90" s="3472"/>
      <c r="AF90" s="3472"/>
      <c r="AG90" s="3472"/>
      <c r="AH90" s="3472"/>
      <c r="AI90" s="3472"/>
      <c r="AJ90" s="3472"/>
      <c r="AK90" s="3472"/>
      <c r="AL90" s="3472"/>
      <c r="AM90" s="3472"/>
      <c r="AN90" s="3472"/>
      <c r="AO90" s="3472"/>
      <c r="AP90" s="3472"/>
      <c r="AQ90" s="3472"/>
      <c r="AR90" s="3472"/>
      <c r="AS90" s="3472"/>
      <c r="AT90" s="3472"/>
      <c r="AU90" s="3472"/>
      <c r="AV90" s="3472"/>
      <c r="AW90" s="3472"/>
      <c r="AX90" s="3472"/>
      <c r="AY90" s="3472"/>
      <c r="AZ90" s="3472"/>
      <c r="BA90" s="3472"/>
      <c r="BB90" s="3472"/>
      <c r="BC90" s="3472"/>
      <c r="BD90" s="3472"/>
      <c r="BE90" s="3472"/>
      <c r="BF90" s="3472"/>
      <c r="BG90" s="3472"/>
      <c r="BH90" s="3472"/>
      <c r="BI90" s="3472"/>
      <c r="BJ90" s="3472"/>
      <c r="BK90" s="3472"/>
      <c r="BL90" s="3472"/>
      <c r="BM90" s="3472"/>
      <c r="BN90" s="3472"/>
      <c r="BO90" s="3472"/>
      <c r="BP90" s="3472"/>
      <c r="BQ90" s="3472"/>
      <c r="BR90" s="3472"/>
      <c r="BS90" s="3472"/>
      <c r="BT90" s="1505"/>
      <c r="BU90" s="1505"/>
      <c r="BX90" s="1504"/>
    </row>
    <row r="91" spans="2:76" ht="11.45" customHeight="1">
      <c r="B91" s="1502"/>
      <c r="C91" s="3472" t="s">
        <v>3804</v>
      </c>
      <c r="D91" s="3472"/>
      <c r="E91" s="3472"/>
      <c r="F91" s="3472"/>
      <c r="G91" s="3472"/>
      <c r="H91" s="3472"/>
      <c r="I91" s="3472"/>
      <c r="J91" s="3472"/>
      <c r="K91" s="3472"/>
      <c r="L91" s="3472"/>
      <c r="M91" s="3472"/>
      <c r="N91" s="3472"/>
      <c r="O91" s="3472"/>
      <c r="P91" s="3472"/>
      <c r="Q91" s="3472"/>
      <c r="R91" s="3472"/>
      <c r="S91" s="3472"/>
      <c r="T91" s="3472"/>
      <c r="U91" s="3472"/>
      <c r="V91" s="3472"/>
      <c r="W91" s="3472"/>
      <c r="X91" s="3472"/>
      <c r="Y91" s="3472"/>
      <c r="Z91" s="3472"/>
      <c r="AA91" s="3472"/>
      <c r="AB91" s="3472"/>
      <c r="AC91" s="3472"/>
      <c r="AD91" s="3472"/>
      <c r="AE91" s="3472"/>
      <c r="AF91" s="3472"/>
      <c r="AG91" s="3472"/>
      <c r="AH91" s="3472"/>
      <c r="AI91" s="3472"/>
      <c r="AJ91" s="3472"/>
      <c r="AK91" s="3472"/>
      <c r="AL91" s="3472"/>
      <c r="AM91" s="3472"/>
      <c r="AN91" s="3472"/>
      <c r="AO91" s="3472"/>
      <c r="AP91" s="3472"/>
      <c r="AQ91" s="3472"/>
      <c r="AR91" s="3472"/>
      <c r="AS91" s="3472"/>
      <c r="AT91" s="3472"/>
      <c r="AU91" s="3472"/>
      <c r="AV91" s="3472"/>
      <c r="AW91" s="3472"/>
      <c r="AX91" s="3472"/>
      <c r="AY91" s="3472"/>
      <c r="AZ91" s="3472"/>
      <c r="BA91" s="3472"/>
      <c r="BB91" s="3472"/>
      <c r="BC91" s="3472"/>
      <c r="BD91" s="3472"/>
      <c r="BE91" s="3472"/>
      <c r="BF91" s="3472"/>
      <c r="BG91" s="3472"/>
      <c r="BH91" s="3472"/>
      <c r="BI91" s="3472"/>
      <c r="BJ91" s="3472"/>
      <c r="BK91" s="3472"/>
      <c r="BL91" s="3472"/>
      <c r="BM91" s="3472"/>
      <c r="BN91" s="3472"/>
      <c r="BO91" s="3472"/>
      <c r="BP91" s="3472"/>
      <c r="BQ91" s="3472"/>
      <c r="BR91" s="3472"/>
      <c r="BS91" s="3472"/>
      <c r="BT91" s="1505"/>
      <c r="BU91" s="1505"/>
      <c r="BX91" s="1504"/>
    </row>
    <row r="92" spans="2:76" ht="11.45" customHeight="1">
      <c r="B92" s="1502"/>
      <c r="C92" s="1512"/>
      <c r="D92" s="3482" t="s">
        <v>4884</v>
      </c>
      <c r="E92" s="3482"/>
      <c r="F92" s="3482"/>
      <c r="G92" s="3482"/>
      <c r="H92" s="3482"/>
      <c r="I92" s="3482"/>
      <c r="J92" s="3482"/>
      <c r="K92" s="3482"/>
      <c r="L92" s="3482"/>
      <c r="M92" s="3482"/>
      <c r="N92" s="3482"/>
      <c r="O92" s="3482"/>
      <c r="P92" s="3482"/>
      <c r="Q92" s="3482"/>
      <c r="R92" s="3482"/>
      <c r="S92" s="3482"/>
      <c r="T92" s="3482"/>
      <c r="U92" s="3482"/>
      <c r="V92" s="3482"/>
      <c r="W92" s="3482"/>
      <c r="X92" s="3482"/>
      <c r="Y92" s="3482"/>
      <c r="Z92" s="3482"/>
      <c r="AA92" s="3482"/>
      <c r="AB92" s="3482"/>
      <c r="AC92" s="3482"/>
      <c r="AD92" s="3482"/>
      <c r="AE92" s="3482"/>
      <c r="AF92" s="3482"/>
      <c r="AG92" s="3482"/>
      <c r="AH92" s="3482"/>
      <c r="AI92" s="3482"/>
      <c r="AJ92" s="3482"/>
      <c r="AK92" s="3482"/>
      <c r="AL92" s="3482"/>
      <c r="AM92" s="3482"/>
      <c r="AN92" s="3482"/>
      <c r="AO92" s="3482"/>
      <c r="AP92" s="3482"/>
      <c r="AQ92" s="3482"/>
      <c r="AR92" s="3482"/>
      <c r="AS92" s="3482"/>
      <c r="AT92" s="3482"/>
      <c r="AU92" s="3482"/>
      <c r="AV92" s="3482"/>
      <c r="AW92" s="3482"/>
      <c r="AX92" s="3482"/>
      <c r="AY92" s="3482"/>
      <c r="AZ92" s="3482"/>
      <c r="BA92" s="3482"/>
      <c r="BB92" s="3482"/>
      <c r="BC92" s="3482"/>
      <c r="BD92" s="3482"/>
      <c r="BE92" s="3482"/>
      <c r="BF92" s="3482"/>
      <c r="BG92" s="3482"/>
      <c r="BH92" s="3482"/>
      <c r="BI92" s="3482"/>
      <c r="BJ92" s="3482"/>
      <c r="BK92" s="3482"/>
      <c r="BL92" s="3482"/>
      <c r="BM92" s="3482"/>
      <c r="BN92" s="3482"/>
      <c r="BO92" s="3482"/>
      <c r="BP92" s="3482"/>
      <c r="BQ92" s="3482"/>
      <c r="BR92" s="3482"/>
      <c r="BS92" s="3482"/>
      <c r="BT92" s="3482"/>
      <c r="BU92" s="3482"/>
      <c r="BV92" s="3482"/>
      <c r="BW92" s="3482"/>
      <c r="BX92" s="1504"/>
    </row>
    <row r="93" spans="2:76" ht="11.45" customHeight="1">
      <c r="B93" s="1502"/>
      <c r="C93" s="1512"/>
      <c r="D93" s="3478" t="s">
        <v>4512</v>
      </c>
      <c r="E93" s="3478"/>
      <c r="F93" s="3478"/>
      <c r="G93" s="3478"/>
      <c r="H93" s="3478"/>
      <c r="I93" s="3478"/>
      <c r="J93" s="3478"/>
      <c r="K93" s="3478"/>
      <c r="L93" s="3478"/>
      <c r="M93" s="3478"/>
      <c r="N93" s="3478"/>
      <c r="O93" s="3478"/>
      <c r="P93" s="3478"/>
      <c r="Q93" s="3478"/>
      <c r="R93" s="3478"/>
      <c r="S93" s="3478"/>
      <c r="T93" s="3478"/>
      <c r="U93" s="3478"/>
      <c r="V93" s="3478"/>
      <c r="W93" s="3478"/>
      <c r="X93" s="3478"/>
      <c r="Y93" s="3478"/>
      <c r="Z93" s="3478"/>
      <c r="AA93" s="3478"/>
      <c r="AB93" s="3478"/>
      <c r="AC93" s="3478"/>
      <c r="AD93" s="3478"/>
      <c r="AE93" s="3478"/>
      <c r="AF93" s="3478"/>
      <c r="AG93" s="3478"/>
      <c r="AH93" s="3478"/>
      <c r="AI93" s="3478"/>
      <c r="AJ93" s="3478"/>
      <c r="AK93" s="3478"/>
      <c r="AL93" s="3478"/>
      <c r="AM93" s="3478"/>
      <c r="AN93" s="3478"/>
      <c r="AO93" s="3478"/>
      <c r="AP93" s="3478"/>
      <c r="AQ93" s="3478"/>
      <c r="AR93" s="3478"/>
      <c r="AS93" s="3478"/>
      <c r="AT93" s="3478"/>
      <c r="AU93" s="3478"/>
      <c r="AV93" s="3478"/>
      <c r="AW93" s="3478"/>
      <c r="AX93" s="3478"/>
      <c r="AY93" s="3478"/>
      <c r="AZ93" s="3478"/>
      <c r="BA93" s="3478"/>
      <c r="BB93" s="3478"/>
      <c r="BC93" s="3478"/>
      <c r="BD93" s="3478"/>
      <c r="BE93" s="3478"/>
      <c r="BF93" s="3478"/>
      <c r="BG93" s="3478"/>
      <c r="BH93" s="3478"/>
      <c r="BI93" s="3478"/>
      <c r="BJ93" s="3478"/>
      <c r="BK93" s="3478"/>
      <c r="BL93" s="3478"/>
      <c r="BM93" s="3478"/>
      <c r="BN93" s="3478"/>
      <c r="BO93" s="3478"/>
      <c r="BP93" s="3478"/>
      <c r="BQ93" s="3478"/>
      <c r="BR93" s="3478"/>
      <c r="BS93" s="3478"/>
      <c r="BT93" s="3478"/>
      <c r="BU93" s="3478"/>
      <c r="BV93" s="3478"/>
      <c r="BW93" s="3478"/>
      <c r="BX93" s="1504"/>
    </row>
    <row r="94" spans="2:76" ht="11.25" customHeight="1">
      <c r="B94" s="1513"/>
      <c r="C94" s="1512"/>
      <c r="D94" s="3486" t="s">
        <v>2589</v>
      </c>
      <c r="E94" s="3487"/>
      <c r="F94" s="3487"/>
      <c r="G94" s="3487"/>
      <c r="H94" s="3487"/>
      <c r="I94" s="3487"/>
      <c r="J94" s="3487"/>
      <c r="K94" s="3487"/>
      <c r="L94" s="3487"/>
      <c r="M94" s="3487"/>
      <c r="N94" s="3487"/>
      <c r="O94" s="3487"/>
      <c r="P94" s="3487"/>
      <c r="Q94" s="3488"/>
      <c r="R94" s="3489" t="s">
        <v>2590</v>
      </c>
      <c r="S94" s="3489"/>
      <c r="T94" s="3489"/>
      <c r="U94" s="3489"/>
      <c r="V94" s="3489"/>
      <c r="W94" s="3489"/>
      <c r="X94" s="3489"/>
      <c r="Y94" s="3489"/>
      <c r="Z94" s="3489"/>
      <c r="AA94" s="3489"/>
      <c r="AB94" s="3489"/>
      <c r="AC94" s="3489"/>
      <c r="AD94" s="3489"/>
      <c r="AE94" s="3489"/>
      <c r="AF94" s="3489"/>
      <c r="AG94" s="3489"/>
      <c r="AH94" s="3489"/>
      <c r="AI94" s="3489"/>
      <c r="AJ94" s="3489"/>
      <c r="AK94" s="3489"/>
      <c r="AL94" s="3489"/>
      <c r="AM94" s="3489"/>
      <c r="AN94" s="3489"/>
      <c r="AO94" s="3489"/>
      <c r="AP94" s="3489"/>
      <c r="AQ94" s="3489"/>
      <c r="AR94" s="3489"/>
      <c r="AS94" s="3489"/>
      <c r="AT94" s="3489"/>
      <c r="AU94" s="3489"/>
      <c r="AV94" s="3489"/>
      <c r="AW94" s="3489"/>
      <c r="AX94" s="3489"/>
      <c r="AY94" s="3489"/>
      <c r="AZ94" s="3489"/>
      <c r="BA94" s="3489"/>
      <c r="BB94" s="3489"/>
      <c r="BC94" s="3489"/>
      <c r="BD94" s="3489"/>
      <c r="BE94" s="3489"/>
      <c r="BF94" s="3489"/>
      <c r="BG94" s="3489"/>
      <c r="BH94" s="3489"/>
      <c r="BI94" s="3489" t="s">
        <v>3805</v>
      </c>
      <c r="BJ94" s="3489"/>
      <c r="BK94" s="3489"/>
      <c r="BL94" s="3489"/>
      <c r="BM94" s="3489"/>
      <c r="BN94" s="3489"/>
      <c r="BO94" s="3489"/>
      <c r="BP94" s="3489"/>
      <c r="BQ94" s="3489"/>
      <c r="BR94" s="3489"/>
      <c r="BS94" s="3489"/>
      <c r="BT94" s="3489"/>
      <c r="BU94" s="3489"/>
      <c r="BV94" s="3489"/>
      <c r="BW94" s="3489"/>
      <c r="BX94" s="1504"/>
    </row>
    <row r="95" spans="2:76" ht="11.25" customHeight="1">
      <c r="B95" s="1507"/>
      <c r="C95" s="1437"/>
      <c r="D95" s="3493" t="s">
        <v>3806</v>
      </c>
      <c r="E95" s="3493"/>
      <c r="F95" s="3493"/>
      <c r="G95" s="3493"/>
      <c r="H95" s="3493"/>
      <c r="I95" s="3493"/>
      <c r="J95" s="3493"/>
      <c r="K95" s="3493"/>
      <c r="L95" s="3493"/>
      <c r="M95" s="3493"/>
      <c r="N95" s="3493"/>
      <c r="O95" s="3493"/>
      <c r="P95" s="3493"/>
      <c r="Q95" s="3493"/>
      <c r="R95" s="3490" t="s">
        <v>3822</v>
      </c>
      <c r="S95" s="3490"/>
      <c r="T95" s="3490"/>
      <c r="U95" s="3490"/>
      <c r="V95" s="3490"/>
      <c r="W95" s="3490"/>
      <c r="X95" s="3490"/>
      <c r="Y95" s="3490"/>
      <c r="Z95" s="3490"/>
      <c r="AA95" s="3490"/>
      <c r="AB95" s="3490"/>
      <c r="AC95" s="3490"/>
      <c r="AD95" s="3490"/>
      <c r="AE95" s="3490"/>
      <c r="AF95" s="3490"/>
      <c r="AG95" s="3490"/>
      <c r="AH95" s="3490"/>
      <c r="AI95" s="3490"/>
      <c r="AJ95" s="3490"/>
      <c r="AK95" s="3490"/>
      <c r="AL95" s="3490"/>
      <c r="AM95" s="3490"/>
      <c r="AN95" s="3490"/>
      <c r="AO95" s="3490"/>
      <c r="AP95" s="3490"/>
      <c r="AQ95" s="3490"/>
      <c r="AR95" s="3490"/>
      <c r="AS95" s="3490"/>
      <c r="AT95" s="3490"/>
      <c r="AU95" s="3490"/>
      <c r="AV95" s="3490"/>
      <c r="AW95" s="3490"/>
      <c r="AX95" s="3490"/>
      <c r="AY95" s="3490"/>
      <c r="AZ95" s="3490"/>
      <c r="BA95" s="3490"/>
      <c r="BB95" s="3490"/>
      <c r="BC95" s="3490"/>
      <c r="BD95" s="3490"/>
      <c r="BE95" s="3490"/>
      <c r="BF95" s="3490"/>
      <c r="BG95" s="3490"/>
      <c r="BH95" s="3490"/>
      <c r="BI95" s="3494" t="s">
        <v>4885</v>
      </c>
      <c r="BJ95" s="3494"/>
      <c r="BK95" s="3494"/>
      <c r="BL95" s="3494"/>
      <c r="BM95" s="3494"/>
      <c r="BN95" s="3494"/>
      <c r="BO95" s="3494"/>
      <c r="BP95" s="3494"/>
      <c r="BQ95" s="3494"/>
      <c r="BR95" s="3494"/>
      <c r="BS95" s="3494"/>
      <c r="BT95" s="3494"/>
      <c r="BU95" s="3494"/>
      <c r="BV95" s="3494"/>
      <c r="BW95" s="3494"/>
      <c r="BX95" s="1504"/>
    </row>
    <row r="96" spans="2:76" ht="11.25" customHeight="1">
      <c r="B96" s="1507"/>
      <c r="C96" s="1437"/>
      <c r="D96" s="3493"/>
      <c r="E96" s="3493"/>
      <c r="F96" s="3493"/>
      <c r="G96" s="3493"/>
      <c r="H96" s="3493"/>
      <c r="I96" s="3493"/>
      <c r="J96" s="3493"/>
      <c r="K96" s="3493"/>
      <c r="L96" s="3493"/>
      <c r="M96" s="3493"/>
      <c r="N96" s="3493"/>
      <c r="O96" s="3493"/>
      <c r="P96" s="3493"/>
      <c r="Q96" s="3493"/>
      <c r="R96" s="3490" t="s">
        <v>3807</v>
      </c>
      <c r="S96" s="3490"/>
      <c r="T96" s="3490"/>
      <c r="U96" s="3490"/>
      <c r="V96" s="3490"/>
      <c r="W96" s="3490"/>
      <c r="X96" s="3490"/>
      <c r="Y96" s="3490"/>
      <c r="Z96" s="3490"/>
      <c r="AA96" s="3490"/>
      <c r="AB96" s="3490"/>
      <c r="AC96" s="3490"/>
      <c r="AD96" s="3490"/>
      <c r="AE96" s="3490"/>
      <c r="AF96" s="3490"/>
      <c r="AG96" s="3490"/>
      <c r="AH96" s="3490"/>
      <c r="AI96" s="3490"/>
      <c r="AJ96" s="3490"/>
      <c r="AK96" s="3490"/>
      <c r="AL96" s="3490"/>
      <c r="AM96" s="3490"/>
      <c r="AN96" s="3490"/>
      <c r="AO96" s="3490"/>
      <c r="AP96" s="3490"/>
      <c r="AQ96" s="3490"/>
      <c r="AR96" s="3490"/>
      <c r="AS96" s="3490"/>
      <c r="AT96" s="3490"/>
      <c r="AU96" s="3490"/>
      <c r="AV96" s="3490"/>
      <c r="AW96" s="3490"/>
      <c r="AX96" s="3490"/>
      <c r="AY96" s="3490"/>
      <c r="AZ96" s="3490"/>
      <c r="BA96" s="3490"/>
      <c r="BB96" s="3490"/>
      <c r="BC96" s="3490"/>
      <c r="BD96" s="3490"/>
      <c r="BE96" s="3490"/>
      <c r="BF96" s="3490"/>
      <c r="BG96" s="3490"/>
      <c r="BH96" s="3490"/>
      <c r="BI96" s="3494"/>
      <c r="BJ96" s="3494"/>
      <c r="BK96" s="3494"/>
      <c r="BL96" s="3494"/>
      <c r="BM96" s="3494"/>
      <c r="BN96" s="3494"/>
      <c r="BO96" s="3494"/>
      <c r="BP96" s="3494"/>
      <c r="BQ96" s="3494"/>
      <c r="BR96" s="3494"/>
      <c r="BS96" s="3494"/>
      <c r="BT96" s="3494"/>
      <c r="BU96" s="3494"/>
      <c r="BV96" s="3494"/>
      <c r="BW96" s="3494"/>
      <c r="BX96" s="1504"/>
    </row>
    <row r="97" spans="2:76" ht="11.25" customHeight="1">
      <c r="B97" s="1507"/>
      <c r="C97" s="1437"/>
      <c r="D97" s="3493"/>
      <c r="E97" s="3493"/>
      <c r="F97" s="3493"/>
      <c r="G97" s="3493"/>
      <c r="H97" s="3493"/>
      <c r="I97" s="3493"/>
      <c r="J97" s="3493"/>
      <c r="K97" s="3493"/>
      <c r="L97" s="3493"/>
      <c r="M97" s="3493"/>
      <c r="N97" s="3493"/>
      <c r="O97" s="3493"/>
      <c r="P97" s="3493"/>
      <c r="Q97" s="3493"/>
      <c r="R97" s="3490" t="s">
        <v>4513</v>
      </c>
      <c r="S97" s="3490"/>
      <c r="T97" s="3490"/>
      <c r="U97" s="3490"/>
      <c r="V97" s="3490"/>
      <c r="W97" s="3490"/>
      <c r="X97" s="3490"/>
      <c r="Y97" s="3490"/>
      <c r="Z97" s="3490"/>
      <c r="AA97" s="3490"/>
      <c r="AB97" s="3490"/>
      <c r="AC97" s="3490"/>
      <c r="AD97" s="3490"/>
      <c r="AE97" s="3490"/>
      <c r="AF97" s="3490"/>
      <c r="AG97" s="3490"/>
      <c r="AH97" s="3490"/>
      <c r="AI97" s="3490"/>
      <c r="AJ97" s="3490"/>
      <c r="AK97" s="3490"/>
      <c r="AL97" s="3490"/>
      <c r="AM97" s="3490"/>
      <c r="AN97" s="3490"/>
      <c r="AO97" s="3490"/>
      <c r="AP97" s="3490"/>
      <c r="AQ97" s="3490"/>
      <c r="AR97" s="3490"/>
      <c r="AS97" s="3490"/>
      <c r="AT97" s="3490"/>
      <c r="AU97" s="3490"/>
      <c r="AV97" s="3490"/>
      <c r="AW97" s="3490"/>
      <c r="AX97" s="3490"/>
      <c r="AY97" s="3490"/>
      <c r="AZ97" s="3490"/>
      <c r="BA97" s="3490"/>
      <c r="BB97" s="3490"/>
      <c r="BC97" s="3490"/>
      <c r="BD97" s="3490"/>
      <c r="BE97" s="3490"/>
      <c r="BF97" s="3490"/>
      <c r="BG97" s="3490"/>
      <c r="BH97" s="3490"/>
      <c r="BI97" s="3494"/>
      <c r="BJ97" s="3494"/>
      <c r="BK97" s="3494"/>
      <c r="BL97" s="3494"/>
      <c r="BM97" s="3494"/>
      <c r="BN97" s="3494"/>
      <c r="BO97" s="3494"/>
      <c r="BP97" s="3494"/>
      <c r="BQ97" s="3494"/>
      <c r="BR97" s="3494"/>
      <c r="BS97" s="3494"/>
      <c r="BT97" s="3494"/>
      <c r="BU97" s="3494"/>
      <c r="BV97" s="3494"/>
      <c r="BW97" s="3494"/>
      <c r="BX97" s="1504"/>
    </row>
    <row r="98" spans="2:76" ht="11.25" customHeight="1">
      <c r="B98" s="1507"/>
      <c r="C98" s="1437"/>
      <c r="D98" s="3493"/>
      <c r="E98" s="3493"/>
      <c r="F98" s="3493"/>
      <c r="G98" s="3493"/>
      <c r="H98" s="3493"/>
      <c r="I98" s="3493"/>
      <c r="J98" s="3493"/>
      <c r="K98" s="3493"/>
      <c r="L98" s="3493"/>
      <c r="M98" s="3493"/>
      <c r="N98" s="3493"/>
      <c r="O98" s="3493"/>
      <c r="P98" s="3493"/>
      <c r="Q98" s="3493"/>
      <c r="R98" s="3496" t="s">
        <v>4886</v>
      </c>
      <c r="S98" s="3496"/>
      <c r="T98" s="3496"/>
      <c r="U98" s="3496"/>
      <c r="V98" s="3496"/>
      <c r="W98" s="3496"/>
      <c r="X98" s="3496"/>
      <c r="Y98" s="3496"/>
      <c r="Z98" s="3496"/>
      <c r="AA98" s="3496"/>
      <c r="AB98" s="3496"/>
      <c r="AC98" s="3496"/>
      <c r="AD98" s="3496"/>
      <c r="AE98" s="3496"/>
      <c r="AF98" s="3496"/>
      <c r="AG98" s="3496"/>
      <c r="AH98" s="3496"/>
      <c r="AI98" s="3496"/>
      <c r="AJ98" s="3496"/>
      <c r="AK98" s="3496"/>
      <c r="AL98" s="3496"/>
      <c r="AM98" s="3496"/>
      <c r="AN98" s="3496"/>
      <c r="AO98" s="3496"/>
      <c r="AP98" s="3496"/>
      <c r="AQ98" s="3496"/>
      <c r="AR98" s="3496"/>
      <c r="AS98" s="3496"/>
      <c r="AT98" s="3496"/>
      <c r="AU98" s="3496"/>
      <c r="AV98" s="3496"/>
      <c r="AW98" s="3496"/>
      <c r="AX98" s="3496"/>
      <c r="AY98" s="3496"/>
      <c r="AZ98" s="3496"/>
      <c r="BA98" s="3496"/>
      <c r="BB98" s="3496"/>
      <c r="BC98" s="3496"/>
      <c r="BD98" s="3496"/>
      <c r="BE98" s="3496"/>
      <c r="BF98" s="3496"/>
      <c r="BG98" s="3496"/>
      <c r="BH98" s="3496"/>
      <c r="BI98" s="3494"/>
      <c r="BJ98" s="3494"/>
      <c r="BK98" s="3494"/>
      <c r="BL98" s="3494"/>
      <c r="BM98" s="3494"/>
      <c r="BN98" s="3494"/>
      <c r="BO98" s="3494"/>
      <c r="BP98" s="3494"/>
      <c r="BQ98" s="3494"/>
      <c r="BR98" s="3494"/>
      <c r="BS98" s="3494"/>
      <c r="BT98" s="3494"/>
      <c r="BU98" s="3494"/>
      <c r="BV98" s="3494"/>
      <c r="BW98" s="3494"/>
      <c r="BX98" s="1504"/>
    </row>
    <row r="99" spans="2:76" ht="11.25" customHeight="1">
      <c r="B99" s="1507"/>
      <c r="C99" s="1437"/>
      <c r="D99" s="3493"/>
      <c r="E99" s="3493"/>
      <c r="F99" s="3493"/>
      <c r="G99" s="3493"/>
      <c r="H99" s="3493"/>
      <c r="I99" s="3493"/>
      <c r="J99" s="3493"/>
      <c r="K99" s="3493"/>
      <c r="L99" s="3493"/>
      <c r="M99" s="3493"/>
      <c r="N99" s="3493"/>
      <c r="O99" s="3493"/>
      <c r="P99" s="3493"/>
      <c r="Q99" s="3493"/>
      <c r="R99" s="3496"/>
      <c r="S99" s="3496"/>
      <c r="T99" s="3496"/>
      <c r="U99" s="3496"/>
      <c r="V99" s="3496"/>
      <c r="W99" s="3496"/>
      <c r="X99" s="3496"/>
      <c r="Y99" s="3496"/>
      <c r="Z99" s="3496"/>
      <c r="AA99" s="3496"/>
      <c r="AB99" s="3496"/>
      <c r="AC99" s="3496"/>
      <c r="AD99" s="3496"/>
      <c r="AE99" s="3496"/>
      <c r="AF99" s="3496"/>
      <c r="AG99" s="3496"/>
      <c r="AH99" s="3496"/>
      <c r="AI99" s="3496"/>
      <c r="AJ99" s="3496"/>
      <c r="AK99" s="3496"/>
      <c r="AL99" s="3496"/>
      <c r="AM99" s="3496"/>
      <c r="AN99" s="3496"/>
      <c r="AO99" s="3496"/>
      <c r="AP99" s="3496"/>
      <c r="AQ99" s="3496"/>
      <c r="AR99" s="3496"/>
      <c r="AS99" s="3496"/>
      <c r="AT99" s="3496"/>
      <c r="AU99" s="3496"/>
      <c r="AV99" s="3496"/>
      <c r="AW99" s="3496"/>
      <c r="AX99" s="3496"/>
      <c r="AY99" s="3496"/>
      <c r="AZ99" s="3496"/>
      <c r="BA99" s="3496"/>
      <c r="BB99" s="3496"/>
      <c r="BC99" s="3496"/>
      <c r="BD99" s="3496"/>
      <c r="BE99" s="3496"/>
      <c r="BF99" s="3496"/>
      <c r="BG99" s="3496"/>
      <c r="BH99" s="3496"/>
      <c r="BI99" s="3494"/>
      <c r="BJ99" s="3494"/>
      <c r="BK99" s="3494"/>
      <c r="BL99" s="3494"/>
      <c r="BM99" s="3494"/>
      <c r="BN99" s="3494"/>
      <c r="BO99" s="3494"/>
      <c r="BP99" s="3494"/>
      <c r="BQ99" s="3494"/>
      <c r="BR99" s="3494"/>
      <c r="BS99" s="3494"/>
      <c r="BT99" s="3494"/>
      <c r="BU99" s="3494"/>
      <c r="BV99" s="3494"/>
      <c r="BW99" s="3494"/>
      <c r="BX99" s="1504"/>
    </row>
    <row r="100" spans="2:76" ht="11.25" customHeight="1">
      <c r="B100" s="1507"/>
      <c r="C100" s="1437"/>
      <c r="D100" s="3493"/>
      <c r="E100" s="3493"/>
      <c r="F100" s="3493"/>
      <c r="G100" s="3493"/>
      <c r="H100" s="3493"/>
      <c r="I100" s="3493"/>
      <c r="J100" s="3493"/>
      <c r="K100" s="3493"/>
      <c r="L100" s="3493"/>
      <c r="M100" s="3493"/>
      <c r="N100" s="3493"/>
      <c r="O100" s="3493"/>
      <c r="P100" s="3493"/>
      <c r="Q100" s="3493"/>
      <c r="R100" s="3490" t="s">
        <v>2591</v>
      </c>
      <c r="S100" s="3490"/>
      <c r="T100" s="3490"/>
      <c r="U100" s="3490"/>
      <c r="V100" s="3490"/>
      <c r="W100" s="3490"/>
      <c r="X100" s="3490"/>
      <c r="Y100" s="3490"/>
      <c r="Z100" s="3490"/>
      <c r="AA100" s="3490"/>
      <c r="AB100" s="3490"/>
      <c r="AC100" s="3490"/>
      <c r="AD100" s="3490"/>
      <c r="AE100" s="3490"/>
      <c r="AF100" s="3490"/>
      <c r="AG100" s="3490"/>
      <c r="AH100" s="3490"/>
      <c r="AI100" s="3490"/>
      <c r="AJ100" s="3490"/>
      <c r="AK100" s="3490"/>
      <c r="AL100" s="3490"/>
      <c r="AM100" s="3490"/>
      <c r="AN100" s="3490"/>
      <c r="AO100" s="3490"/>
      <c r="AP100" s="3490"/>
      <c r="AQ100" s="3490"/>
      <c r="AR100" s="3490"/>
      <c r="AS100" s="3490"/>
      <c r="AT100" s="3490"/>
      <c r="AU100" s="3490"/>
      <c r="AV100" s="3490"/>
      <c r="AW100" s="3490"/>
      <c r="AX100" s="3490"/>
      <c r="AY100" s="3490"/>
      <c r="AZ100" s="3490"/>
      <c r="BA100" s="3490"/>
      <c r="BB100" s="3490"/>
      <c r="BC100" s="3490"/>
      <c r="BD100" s="3490"/>
      <c r="BE100" s="3490"/>
      <c r="BF100" s="3490"/>
      <c r="BG100" s="3490"/>
      <c r="BH100" s="3490"/>
      <c r="BI100" s="3494"/>
      <c r="BJ100" s="3494"/>
      <c r="BK100" s="3494"/>
      <c r="BL100" s="3494"/>
      <c r="BM100" s="3494"/>
      <c r="BN100" s="3494"/>
      <c r="BO100" s="3494"/>
      <c r="BP100" s="3494"/>
      <c r="BQ100" s="3494"/>
      <c r="BR100" s="3494"/>
      <c r="BS100" s="3494"/>
      <c r="BT100" s="3494"/>
      <c r="BU100" s="3494"/>
      <c r="BV100" s="3494"/>
      <c r="BW100" s="3494"/>
      <c r="BX100" s="1504"/>
    </row>
    <row r="101" spans="2:76" ht="11.25" customHeight="1">
      <c r="B101" s="1507"/>
      <c r="C101" s="1437"/>
      <c r="D101" s="3493"/>
      <c r="E101" s="3493"/>
      <c r="F101" s="3493"/>
      <c r="G101" s="3493"/>
      <c r="H101" s="3493"/>
      <c r="I101" s="3493"/>
      <c r="J101" s="3493"/>
      <c r="K101" s="3493"/>
      <c r="L101" s="3493"/>
      <c r="M101" s="3493"/>
      <c r="N101" s="3493"/>
      <c r="O101" s="3493"/>
      <c r="P101" s="3493"/>
      <c r="Q101" s="3493"/>
      <c r="R101" s="3490" t="s">
        <v>2592</v>
      </c>
      <c r="S101" s="3490"/>
      <c r="T101" s="3490"/>
      <c r="U101" s="3490"/>
      <c r="V101" s="3490"/>
      <c r="W101" s="3490"/>
      <c r="X101" s="3490"/>
      <c r="Y101" s="3490"/>
      <c r="Z101" s="3490"/>
      <c r="AA101" s="3490"/>
      <c r="AB101" s="3490"/>
      <c r="AC101" s="3490"/>
      <c r="AD101" s="3490"/>
      <c r="AE101" s="3490"/>
      <c r="AF101" s="3490"/>
      <c r="AG101" s="3490"/>
      <c r="AH101" s="3490"/>
      <c r="AI101" s="3490"/>
      <c r="AJ101" s="3490"/>
      <c r="AK101" s="3490"/>
      <c r="AL101" s="3490"/>
      <c r="AM101" s="3490"/>
      <c r="AN101" s="3490"/>
      <c r="AO101" s="3490"/>
      <c r="AP101" s="3490"/>
      <c r="AQ101" s="3490"/>
      <c r="AR101" s="3490"/>
      <c r="AS101" s="3490"/>
      <c r="AT101" s="3490"/>
      <c r="AU101" s="3490"/>
      <c r="AV101" s="3490"/>
      <c r="AW101" s="3490"/>
      <c r="AX101" s="3490"/>
      <c r="AY101" s="3490"/>
      <c r="AZ101" s="3490"/>
      <c r="BA101" s="3490"/>
      <c r="BB101" s="3490"/>
      <c r="BC101" s="3490"/>
      <c r="BD101" s="3490"/>
      <c r="BE101" s="3490"/>
      <c r="BF101" s="3490"/>
      <c r="BG101" s="3490"/>
      <c r="BH101" s="3490"/>
      <c r="BI101" s="3494"/>
      <c r="BJ101" s="3494"/>
      <c r="BK101" s="3494"/>
      <c r="BL101" s="3494"/>
      <c r="BM101" s="3494"/>
      <c r="BN101" s="3494"/>
      <c r="BO101" s="3494"/>
      <c r="BP101" s="3494"/>
      <c r="BQ101" s="3494"/>
      <c r="BR101" s="3494"/>
      <c r="BS101" s="3494"/>
      <c r="BT101" s="3494"/>
      <c r="BU101" s="3494"/>
      <c r="BV101" s="3494"/>
      <c r="BW101" s="3494"/>
      <c r="BX101" s="1504"/>
    </row>
    <row r="102" spans="2:76" ht="11.25" customHeight="1">
      <c r="B102" s="1507"/>
      <c r="C102" s="1437"/>
      <c r="D102" s="3497" t="s">
        <v>2593</v>
      </c>
      <c r="E102" s="3498"/>
      <c r="F102" s="3498"/>
      <c r="G102" s="3498"/>
      <c r="H102" s="3498"/>
      <c r="I102" s="3498"/>
      <c r="J102" s="3498"/>
      <c r="K102" s="3498"/>
      <c r="L102" s="3498"/>
      <c r="M102" s="3498"/>
      <c r="N102" s="3498"/>
      <c r="O102" s="3498"/>
      <c r="P102" s="3498"/>
      <c r="Q102" s="3499"/>
      <c r="R102" s="3505" t="s">
        <v>4514</v>
      </c>
      <c r="S102" s="3505"/>
      <c r="T102" s="3505"/>
      <c r="U102" s="3505"/>
      <c r="V102" s="3505"/>
      <c r="W102" s="3505"/>
      <c r="X102" s="3505"/>
      <c r="Y102" s="3505"/>
      <c r="Z102" s="3505"/>
      <c r="AA102" s="3505"/>
      <c r="AB102" s="3505"/>
      <c r="AC102" s="3505"/>
      <c r="AD102" s="3505"/>
      <c r="AE102" s="3505"/>
      <c r="AF102" s="3505"/>
      <c r="AG102" s="3505"/>
      <c r="AH102" s="3505"/>
      <c r="AI102" s="3505"/>
      <c r="AJ102" s="3505"/>
      <c r="AK102" s="3505"/>
      <c r="AL102" s="3505"/>
      <c r="AM102" s="3505"/>
      <c r="AN102" s="3505"/>
      <c r="AO102" s="3505"/>
      <c r="AP102" s="3505"/>
      <c r="AQ102" s="3505"/>
      <c r="AR102" s="3505"/>
      <c r="AS102" s="3505"/>
      <c r="AT102" s="3505"/>
      <c r="AU102" s="3505"/>
      <c r="AV102" s="3505"/>
      <c r="AW102" s="3505"/>
      <c r="AX102" s="3505"/>
      <c r="AY102" s="3505"/>
      <c r="AZ102" s="3505"/>
      <c r="BA102" s="3505"/>
      <c r="BB102" s="3505"/>
      <c r="BC102" s="3505"/>
      <c r="BD102" s="3505"/>
      <c r="BE102" s="3505"/>
      <c r="BF102" s="3505"/>
      <c r="BG102" s="3505"/>
      <c r="BH102" s="3505"/>
      <c r="BI102" s="3494"/>
      <c r="BJ102" s="3494"/>
      <c r="BK102" s="3494"/>
      <c r="BL102" s="3494"/>
      <c r="BM102" s="3494"/>
      <c r="BN102" s="3494"/>
      <c r="BO102" s="3494"/>
      <c r="BP102" s="3494"/>
      <c r="BQ102" s="3494"/>
      <c r="BR102" s="3494"/>
      <c r="BS102" s="3494"/>
      <c r="BT102" s="3494"/>
      <c r="BU102" s="3494"/>
      <c r="BV102" s="3494"/>
      <c r="BW102" s="3494"/>
      <c r="BX102" s="1504"/>
    </row>
    <row r="103" spans="2:76" ht="11.25" customHeight="1">
      <c r="B103" s="1507"/>
      <c r="C103" s="1437"/>
      <c r="D103" s="3500"/>
      <c r="E103" s="3479"/>
      <c r="F103" s="3479"/>
      <c r="G103" s="3479"/>
      <c r="H103" s="3479"/>
      <c r="I103" s="3479"/>
      <c r="J103" s="3479"/>
      <c r="K103" s="3479"/>
      <c r="L103" s="3479"/>
      <c r="M103" s="3479"/>
      <c r="N103" s="3479"/>
      <c r="O103" s="3479"/>
      <c r="P103" s="3479"/>
      <c r="Q103" s="3501"/>
      <c r="R103" s="3490" t="s">
        <v>3808</v>
      </c>
      <c r="S103" s="3490"/>
      <c r="T103" s="3490"/>
      <c r="U103" s="3490"/>
      <c r="V103" s="3490"/>
      <c r="W103" s="3490"/>
      <c r="X103" s="3490"/>
      <c r="Y103" s="3490"/>
      <c r="Z103" s="3490"/>
      <c r="AA103" s="3490"/>
      <c r="AB103" s="3490"/>
      <c r="AC103" s="3490"/>
      <c r="AD103" s="3490"/>
      <c r="AE103" s="3490"/>
      <c r="AF103" s="3490"/>
      <c r="AG103" s="3490"/>
      <c r="AH103" s="3490"/>
      <c r="AI103" s="3490"/>
      <c r="AJ103" s="3490"/>
      <c r="AK103" s="3490"/>
      <c r="AL103" s="3490"/>
      <c r="AM103" s="3490"/>
      <c r="AN103" s="3490"/>
      <c r="AO103" s="3490"/>
      <c r="AP103" s="3490"/>
      <c r="AQ103" s="3490"/>
      <c r="AR103" s="3490"/>
      <c r="AS103" s="3490"/>
      <c r="AT103" s="3490"/>
      <c r="AU103" s="3490"/>
      <c r="AV103" s="3490"/>
      <c r="AW103" s="3490"/>
      <c r="AX103" s="3490"/>
      <c r="AY103" s="3490"/>
      <c r="AZ103" s="3490"/>
      <c r="BA103" s="3490"/>
      <c r="BB103" s="3490"/>
      <c r="BC103" s="3490"/>
      <c r="BD103" s="3490"/>
      <c r="BE103" s="3490"/>
      <c r="BF103" s="3490"/>
      <c r="BG103" s="3490"/>
      <c r="BH103" s="3490"/>
      <c r="BI103" s="3494"/>
      <c r="BJ103" s="3494"/>
      <c r="BK103" s="3494"/>
      <c r="BL103" s="3494"/>
      <c r="BM103" s="3494"/>
      <c r="BN103" s="3494"/>
      <c r="BO103" s="3494"/>
      <c r="BP103" s="3494"/>
      <c r="BQ103" s="3494"/>
      <c r="BR103" s="3494"/>
      <c r="BS103" s="3494"/>
      <c r="BT103" s="3494"/>
      <c r="BU103" s="3494"/>
      <c r="BV103" s="3494"/>
      <c r="BW103" s="3494"/>
      <c r="BX103" s="1504"/>
    </row>
    <row r="104" spans="2:76" ht="13.5">
      <c r="B104" s="1507"/>
      <c r="C104" s="1437"/>
      <c r="D104" s="3502"/>
      <c r="E104" s="3503"/>
      <c r="F104" s="3503"/>
      <c r="G104" s="3503"/>
      <c r="H104" s="3503"/>
      <c r="I104" s="3503"/>
      <c r="J104" s="3503"/>
      <c r="K104" s="3503"/>
      <c r="L104" s="3503"/>
      <c r="M104" s="3503"/>
      <c r="N104" s="3503"/>
      <c r="O104" s="3503"/>
      <c r="P104" s="3503"/>
      <c r="Q104" s="3504"/>
      <c r="R104" s="3491" t="s">
        <v>3809</v>
      </c>
      <c r="S104" s="3491"/>
      <c r="T104" s="3491"/>
      <c r="U104" s="3491"/>
      <c r="V104" s="3491"/>
      <c r="W104" s="3491"/>
      <c r="X104" s="3491"/>
      <c r="Y104" s="3491"/>
      <c r="Z104" s="3491"/>
      <c r="AA104" s="3491"/>
      <c r="AB104" s="3491"/>
      <c r="AC104" s="3491"/>
      <c r="AD104" s="3491"/>
      <c r="AE104" s="3491"/>
      <c r="AF104" s="3491"/>
      <c r="AG104" s="3491"/>
      <c r="AH104" s="3491"/>
      <c r="AI104" s="3491"/>
      <c r="AJ104" s="3491"/>
      <c r="AK104" s="3491"/>
      <c r="AL104" s="3491"/>
      <c r="AM104" s="3491"/>
      <c r="AN104" s="3491"/>
      <c r="AO104" s="3491"/>
      <c r="AP104" s="3491"/>
      <c r="AQ104" s="3491"/>
      <c r="AR104" s="3491"/>
      <c r="AS104" s="3491"/>
      <c r="AT104" s="3491"/>
      <c r="AU104" s="3491"/>
      <c r="AV104" s="3491"/>
      <c r="AW104" s="3491"/>
      <c r="AX104" s="3491"/>
      <c r="AY104" s="3491"/>
      <c r="AZ104" s="3491"/>
      <c r="BA104" s="3491"/>
      <c r="BB104" s="3491"/>
      <c r="BC104" s="3491"/>
      <c r="BD104" s="3491"/>
      <c r="BE104" s="3491"/>
      <c r="BF104" s="3491"/>
      <c r="BG104" s="3491"/>
      <c r="BH104" s="3491"/>
      <c r="BI104" s="3495"/>
      <c r="BJ104" s="3495"/>
      <c r="BK104" s="3495"/>
      <c r="BL104" s="3495"/>
      <c r="BM104" s="3495"/>
      <c r="BN104" s="3495"/>
      <c r="BO104" s="3495"/>
      <c r="BP104" s="3495"/>
      <c r="BQ104" s="3495"/>
      <c r="BR104" s="3495"/>
      <c r="BS104" s="3495"/>
      <c r="BT104" s="3495"/>
      <c r="BU104" s="3495"/>
      <c r="BV104" s="3495"/>
      <c r="BW104" s="3495"/>
      <c r="BX104" s="1504"/>
    </row>
    <row r="105" spans="2:76" ht="14.25" customHeight="1">
      <c r="B105" s="1514"/>
      <c r="C105" s="1443"/>
      <c r="D105" s="1443"/>
      <c r="E105" s="1443"/>
      <c r="F105" s="1443"/>
      <c r="G105" s="1443"/>
      <c r="H105" s="1443"/>
      <c r="I105" s="1443"/>
      <c r="J105" s="1443"/>
      <c r="K105" s="1443"/>
      <c r="L105" s="1443"/>
      <c r="M105" s="1443"/>
      <c r="N105" s="1443"/>
      <c r="O105" s="1443"/>
      <c r="P105" s="1443"/>
      <c r="Q105" s="1443"/>
      <c r="R105" s="1443"/>
      <c r="S105" s="1443"/>
      <c r="T105" s="1443"/>
      <c r="U105" s="1443"/>
      <c r="V105" s="1443"/>
      <c r="W105" s="1443"/>
      <c r="X105" s="1443"/>
      <c r="Y105" s="1443"/>
      <c r="Z105" s="1443"/>
      <c r="AA105" s="1443"/>
      <c r="AB105" s="1443"/>
      <c r="AC105" s="1443"/>
      <c r="AD105" s="1443"/>
      <c r="AE105" s="1443"/>
      <c r="AF105" s="1443"/>
      <c r="AG105" s="1443"/>
      <c r="AH105" s="1443"/>
      <c r="AI105" s="1443"/>
      <c r="AJ105" s="1443"/>
      <c r="AK105" s="1443"/>
      <c r="AL105" s="1443"/>
      <c r="AM105" s="1443"/>
      <c r="AN105" s="1443"/>
      <c r="AO105" s="1443"/>
      <c r="AP105" s="1443"/>
      <c r="AQ105" s="1443"/>
      <c r="AR105" s="1443"/>
      <c r="AS105" s="1443"/>
      <c r="AT105" s="1443"/>
      <c r="AU105" s="1443"/>
      <c r="AV105" s="1443"/>
      <c r="AW105" s="1443"/>
      <c r="AX105" s="1443"/>
      <c r="AY105" s="1443"/>
      <c r="AZ105" s="1443"/>
      <c r="BA105" s="1443"/>
      <c r="BB105" s="1443"/>
      <c r="BC105" s="1443"/>
      <c r="BD105" s="1443"/>
      <c r="BE105" s="1443"/>
      <c r="BF105" s="1443"/>
      <c r="BG105" s="1443"/>
      <c r="BH105" s="1443"/>
      <c r="BI105" s="1443"/>
      <c r="BJ105" s="1443"/>
      <c r="BK105" s="1443"/>
      <c r="BL105" s="1443"/>
      <c r="BM105" s="1443"/>
      <c r="BN105" s="1443"/>
      <c r="BO105" s="1443"/>
      <c r="BP105" s="1443"/>
      <c r="BQ105" s="1443"/>
      <c r="BR105" s="1443"/>
      <c r="BS105" s="1443"/>
      <c r="BT105" s="1443"/>
      <c r="BU105" s="1443"/>
      <c r="BV105" s="1443"/>
      <c r="BW105" s="1443"/>
      <c r="BX105" s="1515"/>
    </row>
    <row r="106" spans="2:76" ht="16.5" customHeight="1">
      <c r="BH106" s="3492" t="s">
        <v>5034</v>
      </c>
      <c r="BI106" s="3492"/>
      <c r="BJ106" s="3492"/>
      <c r="BK106" s="3492"/>
      <c r="BL106" s="3492"/>
      <c r="BM106" s="3492"/>
      <c r="BN106" s="3492"/>
      <c r="BO106" s="3492"/>
      <c r="BP106" s="3492"/>
      <c r="BQ106" s="3492"/>
      <c r="BR106" s="3492"/>
      <c r="BS106" s="3492"/>
      <c r="BT106" s="3492"/>
      <c r="BU106" s="3492"/>
      <c r="BV106" s="3492"/>
      <c r="BW106" s="3492"/>
      <c r="BX106" s="3492"/>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6"/>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8"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93" customWidth="1"/>
    <col min="2" max="16384" width="1.5" style="893"/>
  </cols>
  <sheetData>
    <row r="1" spans="2:128" ht="12" customHeight="1" thickBot="1">
      <c r="B1" s="3550" t="s">
        <v>3810</v>
      </c>
      <c r="C1" s="3550"/>
      <c r="D1" s="3550"/>
      <c r="E1" s="3550"/>
      <c r="F1" s="3550"/>
      <c r="G1" s="3550"/>
      <c r="H1" s="3550"/>
      <c r="I1" s="3550"/>
      <c r="J1" s="3550"/>
      <c r="K1" s="3550"/>
      <c r="L1" s="3550"/>
      <c r="M1" s="3550"/>
    </row>
    <row r="2" spans="2:128" ht="19.5" customHeight="1" thickBot="1">
      <c r="B2" s="894"/>
      <c r="C2" s="894"/>
      <c r="D2" s="894"/>
      <c r="E2" s="894"/>
      <c r="F2" s="894"/>
      <c r="G2" s="894"/>
      <c r="H2" s="894"/>
      <c r="I2" s="894"/>
      <c r="J2" s="894"/>
      <c r="K2" s="894"/>
      <c r="L2" s="894"/>
      <c r="M2" s="894"/>
      <c r="AS2" s="3551" t="s">
        <v>496</v>
      </c>
      <c r="AT2" s="3551"/>
      <c r="AU2" s="3551"/>
      <c r="AV2" s="3552"/>
      <c r="AW2" s="3553" t="s">
        <v>2542</v>
      </c>
      <c r="AX2" s="3554"/>
      <c r="AY2" s="3554"/>
      <c r="AZ2" s="3545"/>
      <c r="BA2" s="3545"/>
      <c r="BB2" s="3545"/>
      <c r="BC2" s="3544" t="s">
        <v>477</v>
      </c>
      <c r="BD2" s="3544"/>
      <c r="BE2" s="3545"/>
      <c r="BF2" s="3545"/>
      <c r="BG2" s="3544" t="s">
        <v>5</v>
      </c>
      <c r="BH2" s="3544"/>
      <c r="BI2" s="3545"/>
      <c r="BJ2" s="3545"/>
      <c r="BK2" s="3545"/>
      <c r="BL2" s="3544" t="s">
        <v>478</v>
      </c>
      <c r="BM2" s="3546"/>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547" t="s">
        <v>3811</v>
      </c>
      <c r="R4" s="3547"/>
      <c r="S4" s="3547"/>
      <c r="T4" s="3547"/>
      <c r="U4" s="3547"/>
      <c r="V4" s="3547"/>
      <c r="W4" s="3547"/>
      <c r="X4" s="3547"/>
      <c r="Y4" s="3547"/>
      <c r="Z4" s="3547"/>
      <c r="AA4" s="3547"/>
      <c r="AB4" s="3547"/>
      <c r="AC4" s="3547"/>
      <c r="AD4" s="3547"/>
      <c r="AE4" s="3547"/>
      <c r="AF4" s="3547"/>
      <c r="AG4" s="3547"/>
      <c r="AH4" s="3547"/>
      <c r="AI4" s="3547"/>
      <c r="AJ4" s="3547"/>
      <c r="AK4" s="3547"/>
      <c r="AL4" s="3547"/>
      <c r="AM4" s="3547"/>
      <c r="AN4" s="3547"/>
      <c r="AO4" s="3547"/>
      <c r="AP4" s="3547"/>
      <c r="AQ4" s="3547"/>
      <c r="AR4" s="3547"/>
      <c r="AS4" s="3547"/>
      <c r="AT4" s="3547"/>
      <c r="AU4" s="3547"/>
      <c r="AV4" s="3547"/>
      <c r="AW4" s="3547"/>
      <c r="AX4" s="3547"/>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548" t="s">
        <v>2526</v>
      </c>
      <c r="R6" s="3548"/>
      <c r="S6" s="3548"/>
      <c r="T6" s="3548"/>
      <c r="U6" s="3548"/>
      <c r="V6" s="3548"/>
      <c r="W6" s="3548"/>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549" t="s">
        <v>15</v>
      </c>
      <c r="AE7" s="3549"/>
      <c r="AF7" s="3549"/>
      <c r="AG7" s="3549"/>
      <c r="AH7" s="3549"/>
      <c r="AI7" s="3549"/>
      <c r="AJ7" s="3549"/>
      <c r="AK7" s="3549"/>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561" t="s">
        <v>2543</v>
      </c>
      <c r="C9" s="3561"/>
      <c r="D9" s="3561"/>
      <c r="E9" s="3562" t="s">
        <v>2594</v>
      </c>
      <c r="F9" s="3562"/>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3562"/>
      <c r="AF9" s="3562"/>
      <c r="AG9" s="3562"/>
      <c r="AH9" s="3562"/>
      <c r="AI9" s="3562"/>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2"/>
      <c r="BH9" s="3562"/>
      <c r="BI9" s="3562"/>
      <c r="BJ9" s="3562"/>
      <c r="BK9" s="3562"/>
      <c r="BL9" s="3562"/>
      <c r="BM9" s="3562"/>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562"/>
      <c r="F10" s="3562"/>
      <c r="G10" s="3562"/>
      <c r="H10" s="3562"/>
      <c r="I10" s="3562"/>
      <c r="J10" s="3562"/>
      <c r="K10" s="3562"/>
      <c r="L10" s="3562"/>
      <c r="M10" s="3562"/>
      <c r="N10" s="3562"/>
      <c r="O10" s="3562"/>
      <c r="P10" s="3562"/>
      <c r="Q10" s="3562"/>
      <c r="R10" s="3562"/>
      <c r="S10" s="3562"/>
      <c r="T10" s="3562"/>
      <c r="U10" s="3562"/>
      <c r="V10" s="3562"/>
      <c r="W10" s="3562"/>
      <c r="X10" s="3562"/>
      <c r="Y10" s="3562"/>
      <c r="Z10" s="3562"/>
      <c r="AA10" s="3562"/>
      <c r="AB10" s="3562"/>
      <c r="AC10" s="3562"/>
      <c r="AD10" s="3562"/>
      <c r="AE10" s="3562"/>
      <c r="AF10" s="3562"/>
      <c r="AG10" s="3562"/>
      <c r="AH10" s="3562"/>
      <c r="AI10" s="3562"/>
      <c r="AJ10" s="3562"/>
      <c r="AK10" s="3562"/>
      <c r="AL10" s="3562"/>
      <c r="AM10" s="3562"/>
      <c r="AN10" s="3562"/>
      <c r="AO10" s="3562"/>
      <c r="AP10" s="3562"/>
      <c r="AQ10" s="3562"/>
      <c r="AR10" s="3562"/>
      <c r="AS10" s="3562"/>
      <c r="AT10" s="3562"/>
      <c r="AU10" s="3562"/>
      <c r="AV10" s="3562"/>
      <c r="AW10" s="3562"/>
      <c r="AX10" s="3562"/>
      <c r="AY10" s="3562"/>
      <c r="AZ10" s="3562"/>
      <c r="BA10" s="3562"/>
      <c r="BB10" s="3562"/>
      <c r="BC10" s="3562"/>
      <c r="BD10" s="3562"/>
      <c r="BE10" s="3562"/>
      <c r="BF10" s="3562"/>
      <c r="BG10" s="3562"/>
      <c r="BH10" s="3562"/>
      <c r="BI10" s="3562"/>
      <c r="BJ10" s="3562"/>
      <c r="BK10" s="3562"/>
      <c r="BL10" s="3562"/>
      <c r="BM10" s="3562"/>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562"/>
      <c r="F11" s="3562"/>
      <c r="G11" s="3562"/>
      <c r="H11" s="3562"/>
      <c r="I11" s="3562"/>
      <c r="J11" s="3562"/>
      <c r="K11" s="3562"/>
      <c r="L11" s="3562"/>
      <c r="M11" s="3562"/>
      <c r="N11" s="3562"/>
      <c r="O11" s="3562"/>
      <c r="P11" s="3562"/>
      <c r="Q11" s="3562"/>
      <c r="R11" s="3562"/>
      <c r="S11" s="3562"/>
      <c r="T11" s="3562"/>
      <c r="U11" s="3562"/>
      <c r="V11" s="3562"/>
      <c r="W11" s="3562"/>
      <c r="X11" s="3562"/>
      <c r="Y11" s="3562"/>
      <c r="Z11" s="3562"/>
      <c r="AA11" s="3562"/>
      <c r="AB11" s="3562"/>
      <c r="AC11" s="3562"/>
      <c r="AD11" s="3562"/>
      <c r="AE11" s="3562"/>
      <c r="AF11" s="3562"/>
      <c r="AG11" s="3562"/>
      <c r="AH11" s="3562"/>
      <c r="AI11" s="3562"/>
      <c r="AJ11" s="3562"/>
      <c r="AK11" s="3562"/>
      <c r="AL11" s="3562"/>
      <c r="AM11" s="3562"/>
      <c r="AN11" s="3562"/>
      <c r="AO11" s="3562"/>
      <c r="AP11" s="3562"/>
      <c r="AQ11" s="3562"/>
      <c r="AR11" s="3562"/>
      <c r="AS11" s="3562"/>
      <c r="AT11" s="3562"/>
      <c r="AU11" s="3562"/>
      <c r="AV11" s="3562"/>
      <c r="AW11" s="3562"/>
      <c r="AX11" s="3562"/>
      <c r="AY11" s="3562"/>
      <c r="AZ11" s="3562"/>
      <c r="BA11" s="3562"/>
      <c r="BB11" s="3562"/>
      <c r="BC11" s="3562"/>
      <c r="BD11" s="3562"/>
      <c r="BE11" s="3562"/>
      <c r="BF11" s="3562"/>
      <c r="BG11" s="3562"/>
      <c r="BH11" s="3562"/>
      <c r="BI11" s="3562"/>
      <c r="BJ11" s="3562"/>
      <c r="BK11" s="3562"/>
      <c r="BL11" s="3562"/>
      <c r="BM11" s="3562"/>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561" t="s">
        <v>2545</v>
      </c>
      <c r="C12" s="3561"/>
      <c r="D12" s="3561"/>
      <c r="E12" s="3562" t="s">
        <v>2546</v>
      </c>
      <c r="F12" s="3562"/>
      <c r="G12" s="3562"/>
      <c r="H12" s="3562"/>
      <c r="I12" s="3562"/>
      <c r="J12" s="3562"/>
      <c r="K12" s="3562"/>
      <c r="L12" s="3562"/>
      <c r="M12" s="3562"/>
      <c r="N12" s="3562"/>
      <c r="O12" s="3562"/>
      <c r="P12" s="3562"/>
      <c r="Q12" s="3562"/>
      <c r="R12" s="3562"/>
      <c r="S12" s="3562"/>
      <c r="T12" s="3562"/>
      <c r="U12" s="3562"/>
      <c r="V12" s="3562"/>
      <c r="W12" s="3562"/>
      <c r="X12" s="3562"/>
      <c r="Y12" s="3562"/>
      <c r="Z12" s="3562"/>
      <c r="AA12" s="3562"/>
      <c r="AB12" s="3562"/>
      <c r="AC12" s="3562"/>
      <c r="AD12" s="3562"/>
      <c r="AE12" s="3562"/>
      <c r="AF12" s="3562"/>
      <c r="AG12" s="3562"/>
      <c r="AH12" s="3562"/>
      <c r="AI12" s="3562"/>
      <c r="AJ12" s="3562"/>
      <c r="AK12" s="3562"/>
      <c r="AL12" s="3562"/>
      <c r="AM12" s="3562"/>
      <c r="AN12" s="3562"/>
      <c r="AO12" s="3562"/>
      <c r="AP12" s="3562"/>
      <c r="AQ12" s="3562"/>
      <c r="AR12" s="3562"/>
      <c r="AS12" s="3562"/>
      <c r="AT12" s="3562"/>
      <c r="AU12" s="3562"/>
      <c r="AV12" s="3562"/>
      <c r="AW12" s="3562"/>
      <c r="AX12" s="3562"/>
      <c r="AY12" s="3562"/>
      <c r="AZ12" s="3562"/>
      <c r="BA12" s="3562"/>
      <c r="BB12" s="3562"/>
      <c r="BC12" s="3562"/>
      <c r="BD12" s="3562"/>
      <c r="BE12" s="3562"/>
      <c r="BF12" s="3562"/>
      <c r="BG12" s="3562"/>
      <c r="BH12" s="3562"/>
      <c r="BI12" s="3562"/>
      <c r="BJ12" s="3562"/>
      <c r="BK12" s="3562"/>
      <c r="BL12" s="3562"/>
      <c r="BM12" s="3562"/>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551" t="s">
        <v>2547</v>
      </c>
      <c r="C16" s="3563"/>
      <c r="D16" s="3563"/>
      <c r="E16" s="3563"/>
      <c r="F16" s="3563"/>
      <c r="G16" s="3563"/>
      <c r="H16" s="3564"/>
      <c r="I16" s="3565" t="s">
        <v>3084</v>
      </c>
      <c r="J16" s="3566"/>
      <c r="K16" s="3566"/>
      <c r="L16" s="3566"/>
      <c r="M16" s="3566"/>
      <c r="N16" s="3566"/>
      <c r="O16" s="3566"/>
      <c r="P16" s="3566"/>
      <c r="Q16" s="3566"/>
      <c r="R16" s="3566"/>
      <c r="S16" s="3566"/>
      <c r="T16" s="3566"/>
      <c r="U16" s="3566"/>
      <c r="V16" s="3566"/>
      <c r="W16" s="3566"/>
      <c r="X16" s="3566"/>
      <c r="Y16" s="3566"/>
      <c r="Z16" s="3566"/>
      <c r="AA16" s="3566"/>
      <c r="AB16" s="3566"/>
      <c r="AC16" s="3566"/>
      <c r="AD16" s="3567"/>
    </row>
    <row r="17" spans="2:65" ht="7.5" customHeight="1">
      <c r="B17" s="3563"/>
      <c r="C17" s="3563"/>
      <c r="D17" s="3563"/>
      <c r="E17" s="3563"/>
      <c r="F17" s="3563"/>
      <c r="G17" s="3563"/>
      <c r="H17" s="3564"/>
      <c r="I17" s="3568"/>
      <c r="J17" s="3569"/>
      <c r="K17" s="3569"/>
      <c r="L17" s="3569"/>
      <c r="M17" s="3569"/>
      <c r="N17" s="3569"/>
      <c r="O17" s="3569"/>
      <c r="P17" s="3569"/>
      <c r="Q17" s="3569"/>
      <c r="R17" s="3569"/>
      <c r="S17" s="3569"/>
      <c r="T17" s="3569"/>
      <c r="U17" s="3569"/>
      <c r="V17" s="3569"/>
      <c r="W17" s="3569"/>
      <c r="X17" s="3569"/>
      <c r="Y17" s="3569"/>
      <c r="Z17" s="3569"/>
      <c r="AA17" s="3569"/>
      <c r="AB17" s="3569"/>
      <c r="AC17" s="3569"/>
      <c r="AD17" s="3570"/>
      <c r="AE17" s="3551" t="s">
        <v>479</v>
      </c>
      <c r="AF17" s="3551"/>
      <c r="AG17" s="3551"/>
    </row>
    <row r="18" spans="2:65" ht="7.5" customHeight="1" thickBot="1">
      <c r="B18" s="3563"/>
      <c r="C18" s="3563"/>
      <c r="D18" s="3563"/>
      <c r="E18" s="3563"/>
      <c r="F18" s="3563"/>
      <c r="G18" s="3563"/>
      <c r="H18" s="3564"/>
      <c r="I18" s="3571"/>
      <c r="J18" s="3572"/>
      <c r="K18" s="3572"/>
      <c r="L18" s="3572"/>
      <c r="M18" s="3572"/>
      <c r="N18" s="3572"/>
      <c r="O18" s="3572"/>
      <c r="P18" s="3572"/>
      <c r="Q18" s="3572"/>
      <c r="R18" s="3572"/>
      <c r="S18" s="3572"/>
      <c r="T18" s="3572"/>
      <c r="U18" s="3572"/>
      <c r="V18" s="3572"/>
      <c r="W18" s="3572"/>
      <c r="X18" s="3572"/>
      <c r="Y18" s="3572"/>
      <c r="Z18" s="3572"/>
      <c r="AA18" s="3572"/>
      <c r="AB18" s="3572"/>
      <c r="AC18" s="3572"/>
      <c r="AD18" s="3573"/>
      <c r="AE18" s="3551"/>
      <c r="AF18" s="3551"/>
      <c r="AG18" s="3551"/>
    </row>
    <row r="19" spans="2:65" ht="7.5" customHeight="1" thickBot="1"/>
    <row r="20" spans="2:65" ht="7.5" customHeight="1" thickBot="1">
      <c r="B20" s="3589" t="s">
        <v>509</v>
      </c>
      <c r="C20" s="3590"/>
      <c r="D20" s="3590"/>
      <c r="E20" s="3590"/>
      <c r="F20" s="3591"/>
      <c r="G20" s="3593" t="s">
        <v>2548</v>
      </c>
      <c r="H20" s="3593"/>
      <c r="I20" s="3593"/>
      <c r="J20" s="3593"/>
      <c r="K20" s="3593"/>
      <c r="L20" s="3595" t="str">
        <f>cst_wskakunin_owner1__space</f>
        <v/>
      </c>
      <c r="M20" s="3595"/>
      <c r="N20" s="3595"/>
      <c r="O20" s="3595"/>
      <c r="P20" s="3595"/>
      <c r="Q20" s="3595"/>
      <c r="R20" s="3595"/>
      <c r="S20" s="3595"/>
      <c r="T20" s="3595"/>
      <c r="U20" s="3595"/>
      <c r="V20" s="3595"/>
      <c r="W20" s="3595"/>
      <c r="X20" s="3595"/>
      <c r="Y20" s="3595"/>
      <c r="Z20" s="3595"/>
      <c r="AA20" s="3595"/>
      <c r="AB20" s="3595"/>
      <c r="AC20" s="3595"/>
      <c r="AD20" s="3595"/>
      <c r="AE20" s="3595"/>
      <c r="AF20" s="3595"/>
      <c r="AG20" s="3595"/>
      <c r="AH20" s="3595"/>
      <c r="AI20" s="3595"/>
      <c r="AJ20" s="3595"/>
      <c r="AK20" s="3595"/>
      <c r="AL20" s="3595"/>
      <c r="AM20" s="3595"/>
      <c r="AN20" s="3595"/>
      <c r="AO20" s="3595"/>
      <c r="AP20" s="3595"/>
      <c r="AQ20" s="3595"/>
      <c r="AR20" s="3595"/>
      <c r="AS20" s="3595"/>
      <c r="AT20" s="3595"/>
      <c r="AU20" s="3595"/>
      <c r="AV20" s="3595"/>
      <c r="AW20" s="3595"/>
      <c r="AX20" s="3595"/>
      <c r="AY20" s="908"/>
      <c r="AZ20" s="908"/>
      <c r="BA20" s="908"/>
      <c r="BB20" s="908"/>
      <c r="BC20" s="908"/>
      <c r="BD20" s="909"/>
      <c r="BE20" s="909"/>
      <c r="BF20" s="909"/>
      <c r="BG20" s="909"/>
      <c r="BH20" s="909"/>
      <c r="BI20" s="909"/>
      <c r="BJ20" s="909"/>
      <c r="BK20" s="909"/>
      <c r="BL20" s="910"/>
      <c r="BM20" s="911"/>
    </row>
    <row r="21" spans="2:65" ht="7.5" customHeight="1" thickBot="1">
      <c r="B21" s="3592"/>
      <c r="C21" s="3590"/>
      <c r="D21" s="3590"/>
      <c r="E21" s="3590"/>
      <c r="F21" s="3591"/>
      <c r="G21" s="3594"/>
      <c r="H21" s="3594"/>
      <c r="I21" s="3594"/>
      <c r="J21" s="3594"/>
      <c r="K21" s="3594"/>
      <c r="L21" s="3596"/>
      <c r="M21" s="3596"/>
      <c r="N21" s="3596"/>
      <c r="O21" s="3596"/>
      <c r="P21" s="3596"/>
      <c r="Q21" s="3596"/>
      <c r="R21" s="3596"/>
      <c r="S21" s="3596"/>
      <c r="T21" s="3596"/>
      <c r="U21" s="3596"/>
      <c r="V21" s="3596"/>
      <c r="W21" s="3596"/>
      <c r="X21" s="3596"/>
      <c r="Y21" s="3596"/>
      <c r="Z21" s="3596"/>
      <c r="AA21" s="3596"/>
      <c r="AB21" s="3596"/>
      <c r="AC21" s="3596"/>
      <c r="AD21" s="3596"/>
      <c r="AE21" s="3596"/>
      <c r="AF21" s="3596"/>
      <c r="AG21" s="3596"/>
      <c r="AH21" s="3596"/>
      <c r="AI21" s="3596"/>
      <c r="AJ21" s="3596"/>
      <c r="AK21" s="3596"/>
      <c r="AL21" s="3596"/>
      <c r="AM21" s="3596"/>
      <c r="AN21" s="3596"/>
      <c r="AO21" s="3596"/>
      <c r="AP21" s="3596"/>
      <c r="AQ21" s="3596"/>
      <c r="AR21" s="3596"/>
      <c r="AS21" s="3596"/>
      <c r="AT21" s="3596"/>
      <c r="AU21" s="3596"/>
      <c r="AV21" s="3596"/>
      <c r="AW21" s="3596"/>
      <c r="AX21" s="3596"/>
      <c r="AY21" s="912"/>
      <c r="AZ21" s="912"/>
      <c r="BA21" s="912"/>
      <c r="BB21" s="912"/>
      <c r="BC21" s="912"/>
      <c r="BD21" s="913"/>
      <c r="BE21" s="913"/>
      <c r="BF21" s="913"/>
      <c r="BG21" s="913"/>
      <c r="BH21" s="913"/>
      <c r="BI21" s="913"/>
      <c r="BJ21" s="913"/>
      <c r="BK21" s="913"/>
      <c r="BL21" s="914"/>
      <c r="BM21" s="915"/>
    </row>
    <row r="22" spans="2:65" ht="7.5" customHeight="1" thickBot="1">
      <c r="B22" s="3592"/>
      <c r="C22" s="3590"/>
      <c r="D22" s="3590"/>
      <c r="E22" s="3590"/>
      <c r="F22" s="3591"/>
      <c r="G22" s="3594"/>
      <c r="H22" s="3594"/>
      <c r="I22" s="3594"/>
      <c r="J22" s="3594"/>
      <c r="K22" s="3594"/>
      <c r="L22" s="3596"/>
      <c r="M22" s="3596"/>
      <c r="N22" s="3596"/>
      <c r="O22" s="3596"/>
      <c r="P22" s="3596"/>
      <c r="Q22" s="3596"/>
      <c r="R22" s="3596"/>
      <c r="S22" s="3596"/>
      <c r="T22" s="3596"/>
      <c r="U22" s="3596"/>
      <c r="V22" s="3596"/>
      <c r="W22" s="3596"/>
      <c r="X22" s="3596"/>
      <c r="Y22" s="3596"/>
      <c r="Z22" s="3596"/>
      <c r="AA22" s="3596"/>
      <c r="AB22" s="3596"/>
      <c r="AC22" s="3596"/>
      <c r="AD22" s="3596"/>
      <c r="AE22" s="3596"/>
      <c r="AF22" s="3596"/>
      <c r="AG22" s="3596"/>
      <c r="AH22" s="3596"/>
      <c r="AI22" s="3596"/>
      <c r="AJ22" s="3596"/>
      <c r="AK22" s="3596"/>
      <c r="AL22" s="3596"/>
      <c r="AM22" s="3596"/>
      <c r="AN22" s="3596"/>
      <c r="AO22" s="3596"/>
      <c r="AP22" s="3596"/>
      <c r="AQ22" s="3596"/>
      <c r="AR22" s="3596"/>
      <c r="AS22" s="3596"/>
      <c r="AT22" s="3596"/>
      <c r="AU22" s="3596"/>
      <c r="AV22" s="3596"/>
      <c r="AW22" s="3596"/>
      <c r="AX22" s="3596"/>
      <c r="AY22" s="912"/>
      <c r="AZ22" s="912"/>
      <c r="BA22" s="912"/>
      <c r="BB22" s="912"/>
      <c r="BC22" s="912"/>
      <c r="BD22" s="913"/>
      <c r="BE22" s="913"/>
      <c r="BF22" s="913"/>
      <c r="BG22" s="913"/>
      <c r="BH22" s="913"/>
      <c r="BI22" s="913"/>
      <c r="BJ22" s="913"/>
      <c r="BK22" s="913"/>
      <c r="BL22" s="914"/>
      <c r="BM22" s="915"/>
    </row>
    <row r="23" spans="2:65" ht="7.5" customHeight="1" thickBot="1">
      <c r="B23" s="3592"/>
      <c r="C23" s="3590"/>
      <c r="D23" s="3590"/>
      <c r="E23" s="3590"/>
      <c r="F23" s="3591"/>
      <c r="G23" s="3594"/>
      <c r="H23" s="3594"/>
      <c r="I23" s="3594"/>
      <c r="J23" s="3594"/>
      <c r="K23" s="3594"/>
      <c r="L23" s="3596"/>
      <c r="M23" s="3596"/>
      <c r="N23" s="3596"/>
      <c r="O23" s="3596"/>
      <c r="P23" s="3596"/>
      <c r="Q23" s="3596"/>
      <c r="R23" s="3596"/>
      <c r="S23" s="3596"/>
      <c r="T23" s="3596"/>
      <c r="U23" s="3596"/>
      <c r="V23" s="3596"/>
      <c r="W23" s="3596"/>
      <c r="X23" s="3596"/>
      <c r="Y23" s="3596"/>
      <c r="Z23" s="3596"/>
      <c r="AA23" s="3596"/>
      <c r="AB23" s="3596"/>
      <c r="AC23" s="3596"/>
      <c r="AD23" s="3596"/>
      <c r="AE23" s="3596"/>
      <c r="AF23" s="3596"/>
      <c r="AG23" s="3596"/>
      <c r="AH23" s="3596"/>
      <c r="AI23" s="3596"/>
      <c r="AJ23" s="3596"/>
      <c r="AK23" s="3596"/>
      <c r="AL23" s="3596"/>
      <c r="AM23" s="3596"/>
      <c r="AN23" s="3596"/>
      <c r="AO23" s="3596"/>
      <c r="AP23" s="3596"/>
      <c r="AQ23" s="3596"/>
      <c r="AR23" s="3596"/>
      <c r="AS23" s="3596"/>
      <c r="AT23" s="3596"/>
      <c r="AU23" s="3596"/>
      <c r="AV23" s="3596"/>
      <c r="AW23" s="3596"/>
      <c r="AX23" s="3596"/>
      <c r="AY23" s="916"/>
      <c r="AZ23" s="916"/>
      <c r="BA23" s="916"/>
      <c r="BB23" s="916"/>
      <c r="BC23" s="916"/>
      <c r="BD23" s="916"/>
      <c r="BE23" s="912"/>
      <c r="BF23" s="912"/>
      <c r="BG23" s="3588"/>
      <c r="BH23" s="3588"/>
      <c r="BI23" s="916"/>
      <c r="BJ23" s="916"/>
      <c r="BK23" s="916"/>
      <c r="BL23" s="916"/>
      <c r="BM23" s="917"/>
    </row>
    <row r="24" spans="2:65" ht="7.5" customHeight="1" thickBot="1">
      <c r="B24" s="3592"/>
      <c r="C24" s="3590"/>
      <c r="D24" s="3590"/>
      <c r="E24" s="3590"/>
      <c r="F24" s="3591"/>
      <c r="G24" s="3594"/>
      <c r="H24" s="3594"/>
      <c r="I24" s="3594"/>
      <c r="J24" s="3594"/>
      <c r="K24" s="3594"/>
      <c r="L24" s="3596"/>
      <c r="M24" s="3596"/>
      <c r="N24" s="3596"/>
      <c r="O24" s="3596"/>
      <c r="P24" s="3596"/>
      <c r="Q24" s="3596"/>
      <c r="R24" s="3596"/>
      <c r="S24" s="3596"/>
      <c r="T24" s="3596"/>
      <c r="U24" s="3596"/>
      <c r="V24" s="3596"/>
      <c r="W24" s="3596"/>
      <c r="X24" s="3596"/>
      <c r="Y24" s="3596"/>
      <c r="Z24" s="3596"/>
      <c r="AA24" s="3596"/>
      <c r="AB24" s="3596"/>
      <c r="AC24" s="3596"/>
      <c r="AD24" s="3596"/>
      <c r="AE24" s="3596"/>
      <c r="AF24" s="3596"/>
      <c r="AG24" s="3596"/>
      <c r="AH24" s="3596"/>
      <c r="AI24" s="3596"/>
      <c r="AJ24" s="3596"/>
      <c r="AK24" s="3596"/>
      <c r="AL24" s="3596"/>
      <c r="AM24" s="3596"/>
      <c r="AN24" s="3596"/>
      <c r="AO24" s="3596"/>
      <c r="AP24" s="3596"/>
      <c r="AQ24" s="3596"/>
      <c r="AR24" s="3596"/>
      <c r="AS24" s="3596"/>
      <c r="AT24" s="3596"/>
      <c r="AU24" s="3596"/>
      <c r="AV24" s="3596"/>
      <c r="AW24" s="3596"/>
      <c r="AX24" s="3596"/>
      <c r="AY24" s="912"/>
      <c r="AZ24" s="912"/>
      <c r="BA24" s="912"/>
      <c r="BB24" s="912"/>
      <c r="BC24" s="912"/>
      <c r="BD24" s="912"/>
      <c r="BE24" s="916"/>
      <c r="BF24" s="912"/>
      <c r="BG24" s="3588"/>
      <c r="BH24" s="3588"/>
      <c r="BI24" s="918"/>
      <c r="BJ24" s="918"/>
      <c r="BK24" s="919"/>
      <c r="BL24" s="919"/>
      <c r="BM24" s="920"/>
    </row>
    <row r="25" spans="2:65" ht="7.5" customHeight="1" thickBot="1">
      <c r="B25" s="3592"/>
      <c r="C25" s="3590"/>
      <c r="D25" s="3590"/>
      <c r="E25" s="3590"/>
      <c r="F25" s="3591"/>
      <c r="G25" s="3594"/>
      <c r="H25" s="3594"/>
      <c r="I25" s="3594"/>
      <c r="J25" s="3594"/>
      <c r="K25" s="3594"/>
      <c r="L25" s="3597"/>
      <c r="M25" s="3597"/>
      <c r="N25" s="3597"/>
      <c r="O25" s="3597"/>
      <c r="P25" s="3597"/>
      <c r="Q25" s="3597"/>
      <c r="R25" s="3597"/>
      <c r="S25" s="3597"/>
      <c r="T25" s="3597"/>
      <c r="U25" s="3597"/>
      <c r="V25" s="3597"/>
      <c r="W25" s="3597"/>
      <c r="X25" s="3597"/>
      <c r="Y25" s="3597"/>
      <c r="Z25" s="3597"/>
      <c r="AA25" s="3597"/>
      <c r="AB25" s="3597"/>
      <c r="AC25" s="3597"/>
      <c r="AD25" s="3597"/>
      <c r="AE25" s="3597"/>
      <c r="AF25" s="3597"/>
      <c r="AG25" s="3597"/>
      <c r="AH25" s="3597"/>
      <c r="AI25" s="3597"/>
      <c r="AJ25" s="3597"/>
      <c r="AK25" s="3597"/>
      <c r="AL25" s="3597"/>
      <c r="AM25" s="3597"/>
      <c r="AN25" s="3597"/>
      <c r="AO25" s="3597"/>
      <c r="AP25" s="3597"/>
      <c r="AQ25" s="3597"/>
      <c r="AR25" s="3597"/>
      <c r="AS25" s="3597"/>
      <c r="AT25" s="3597"/>
      <c r="AU25" s="3597"/>
      <c r="AV25" s="3597"/>
      <c r="AW25" s="3597"/>
      <c r="AX25" s="3597"/>
      <c r="AY25" s="916"/>
      <c r="AZ25" s="916"/>
      <c r="BA25" s="916"/>
      <c r="BB25" s="916"/>
      <c r="BC25" s="916"/>
      <c r="BD25" s="916"/>
      <c r="BE25" s="916"/>
      <c r="BF25" s="921"/>
      <c r="BG25" s="912"/>
      <c r="BH25" s="912"/>
      <c r="BI25" s="912"/>
      <c r="BJ25" s="919"/>
      <c r="BK25" s="919"/>
      <c r="BL25" s="919"/>
      <c r="BM25" s="920"/>
    </row>
    <row r="26" spans="2:65" ht="7.5" customHeight="1" thickBot="1">
      <c r="B26" s="3592"/>
      <c r="C26" s="3590"/>
      <c r="D26" s="3590"/>
      <c r="E26" s="3590"/>
      <c r="F26" s="3591"/>
      <c r="G26" s="3598" t="s">
        <v>2549</v>
      </c>
      <c r="H26" s="3598"/>
      <c r="I26" s="3604" t="str">
        <f>cst_wskakunin_owner1_ZIP</f>
        <v/>
      </c>
      <c r="J26" s="3604"/>
      <c r="K26" s="3604"/>
      <c r="L26" s="3604"/>
      <c r="M26" s="3604"/>
      <c r="N26" s="3604"/>
      <c r="O26" s="3604"/>
      <c r="P26" s="3604"/>
      <c r="Q26" s="3604"/>
      <c r="R26" s="3598" t="s">
        <v>57</v>
      </c>
      <c r="S26" s="3574" t="s">
        <v>2550</v>
      </c>
      <c r="T26" s="3574"/>
      <c r="U26" s="3574"/>
      <c r="V26" s="3574"/>
      <c r="W26" s="3555" t="str">
        <f>cst_wskakunin_owner1__address</f>
        <v/>
      </c>
      <c r="X26" s="3555"/>
      <c r="Y26" s="3555"/>
      <c r="Z26" s="3555"/>
      <c r="AA26" s="3555"/>
      <c r="AB26" s="3555"/>
      <c r="AC26" s="3555"/>
      <c r="AD26" s="3555"/>
      <c r="AE26" s="3555"/>
      <c r="AF26" s="3555"/>
      <c r="AG26" s="3555"/>
      <c r="AH26" s="3555"/>
      <c r="AI26" s="3555"/>
      <c r="AJ26" s="3555"/>
      <c r="AK26" s="3555"/>
      <c r="AL26" s="3555"/>
      <c r="AM26" s="3555"/>
      <c r="AN26" s="3555"/>
      <c r="AO26" s="3555"/>
      <c r="AP26" s="3555"/>
      <c r="AQ26" s="3555"/>
      <c r="AR26" s="3555"/>
      <c r="AS26" s="3555"/>
      <c r="AT26" s="3555"/>
      <c r="AU26" s="3555"/>
      <c r="AV26" s="3555"/>
      <c r="AW26" s="3555"/>
      <c r="AX26" s="3555"/>
      <c r="AY26" s="3555"/>
      <c r="AZ26" s="3555"/>
      <c r="BA26" s="3555"/>
      <c r="BB26" s="3555"/>
      <c r="BC26" s="3555"/>
      <c r="BD26" s="3555"/>
      <c r="BE26" s="3555"/>
      <c r="BF26" s="3555"/>
      <c r="BG26" s="3555"/>
      <c r="BH26" s="3555"/>
      <c r="BI26" s="3555"/>
      <c r="BJ26" s="3555"/>
      <c r="BK26" s="3555"/>
      <c r="BL26" s="3555"/>
      <c r="BM26" s="3556"/>
    </row>
    <row r="27" spans="2:65" ht="7.5" customHeight="1" thickBot="1">
      <c r="B27" s="3592"/>
      <c r="C27" s="3590"/>
      <c r="D27" s="3590"/>
      <c r="E27" s="3590"/>
      <c r="F27" s="3591"/>
      <c r="G27" s="3598"/>
      <c r="H27" s="3598"/>
      <c r="I27" s="3604"/>
      <c r="J27" s="3604"/>
      <c r="K27" s="3604"/>
      <c r="L27" s="3604"/>
      <c r="M27" s="3604"/>
      <c r="N27" s="3604"/>
      <c r="O27" s="3604"/>
      <c r="P27" s="3604"/>
      <c r="Q27" s="3604"/>
      <c r="R27" s="3598"/>
      <c r="S27" s="3574"/>
      <c r="T27" s="3574"/>
      <c r="U27" s="3574"/>
      <c r="V27" s="3574"/>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3555"/>
      <c r="AT27" s="3555"/>
      <c r="AU27" s="3555"/>
      <c r="AV27" s="3555"/>
      <c r="AW27" s="3555"/>
      <c r="AX27" s="3555"/>
      <c r="AY27" s="3555"/>
      <c r="AZ27" s="3555"/>
      <c r="BA27" s="3555"/>
      <c r="BB27" s="3555"/>
      <c r="BC27" s="3555"/>
      <c r="BD27" s="3555"/>
      <c r="BE27" s="3555"/>
      <c r="BF27" s="3555"/>
      <c r="BG27" s="3555"/>
      <c r="BH27" s="3555"/>
      <c r="BI27" s="3555"/>
      <c r="BJ27" s="3555"/>
      <c r="BK27" s="3555"/>
      <c r="BL27" s="3555"/>
      <c r="BM27" s="3556"/>
    </row>
    <row r="28" spans="2:65" ht="7.5" customHeight="1" thickBot="1">
      <c r="B28" s="3592"/>
      <c r="C28" s="3590"/>
      <c r="D28" s="3590"/>
      <c r="E28" s="3590"/>
      <c r="F28" s="3591"/>
      <c r="G28" s="3598"/>
      <c r="H28" s="3598"/>
      <c r="I28" s="3604"/>
      <c r="J28" s="3604"/>
      <c r="K28" s="3604"/>
      <c r="L28" s="3604"/>
      <c r="M28" s="3604"/>
      <c r="N28" s="3604"/>
      <c r="O28" s="3604"/>
      <c r="P28" s="3604"/>
      <c r="Q28" s="3604"/>
      <c r="R28" s="3598"/>
      <c r="S28" s="3574"/>
      <c r="T28" s="3574"/>
      <c r="U28" s="3574"/>
      <c r="V28" s="3574"/>
      <c r="W28" s="3555"/>
      <c r="X28" s="3555"/>
      <c r="Y28" s="3555"/>
      <c r="Z28" s="3555"/>
      <c r="AA28" s="3555"/>
      <c r="AB28" s="3555"/>
      <c r="AC28" s="3555"/>
      <c r="AD28" s="3555"/>
      <c r="AE28" s="3555"/>
      <c r="AF28" s="3555"/>
      <c r="AG28" s="3555"/>
      <c r="AH28" s="3555"/>
      <c r="AI28" s="3555"/>
      <c r="AJ28" s="3555"/>
      <c r="AK28" s="3555"/>
      <c r="AL28" s="3555"/>
      <c r="AM28" s="3555"/>
      <c r="AN28" s="3555"/>
      <c r="AO28" s="3555"/>
      <c r="AP28" s="3555"/>
      <c r="AQ28" s="3555"/>
      <c r="AR28" s="3555"/>
      <c r="AS28" s="3555"/>
      <c r="AT28" s="3555"/>
      <c r="AU28" s="3555"/>
      <c r="AV28" s="3555"/>
      <c r="AW28" s="3555"/>
      <c r="AX28" s="3555"/>
      <c r="AY28" s="3555"/>
      <c r="AZ28" s="3555"/>
      <c r="BA28" s="3555"/>
      <c r="BB28" s="3555"/>
      <c r="BC28" s="3555"/>
      <c r="BD28" s="3555"/>
      <c r="BE28" s="3555"/>
      <c r="BF28" s="3555"/>
      <c r="BG28" s="3555"/>
      <c r="BH28" s="3555"/>
      <c r="BI28" s="3555"/>
      <c r="BJ28" s="3555"/>
      <c r="BK28" s="3555"/>
      <c r="BL28" s="3555"/>
      <c r="BM28" s="3556"/>
    </row>
    <row r="29" spans="2:65" ht="7.5" customHeight="1" thickBot="1">
      <c r="B29" s="3592"/>
      <c r="C29" s="3590"/>
      <c r="D29" s="3590"/>
      <c r="E29" s="3590"/>
      <c r="F29" s="3591"/>
      <c r="G29" s="3557" t="s">
        <v>3754</v>
      </c>
      <c r="H29" s="3558"/>
      <c r="I29" s="3558"/>
      <c r="J29" s="3574" t="s">
        <v>11</v>
      </c>
      <c r="K29" s="3600" t="str">
        <f>cst_wskakunin_owner1_TEL</f>
        <v/>
      </c>
      <c r="L29" s="3600"/>
      <c r="M29" s="3600"/>
      <c r="N29" s="3600"/>
      <c r="O29" s="3600"/>
      <c r="P29" s="3600"/>
      <c r="Q29" s="3600"/>
      <c r="R29" s="3600"/>
      <c r="S29" s="3600"/>
      <c r="T29" s="3600"/>
      <c r="U29" s="3600"/>
      <c r="V29" s="3600"/>
      <c r="W29" s="3600"/>
      <c r="X29" s="3600"/>
      <c r="Y29" s="3600"/>
      <c r="Z29" s="3600"/>
      <c r="AA29" s="3600"/>
      <c r="AB29" s="3574" t="s">
        <v>57</v>
      </c>
      <c r="AC29" s="3558" t="s">
        <v>2978</v>
      </c>
      <c r="AD29" s="3558"/>
      <c r="AE29" s="3558"/>
      <c r="AF29" s="3574" t="s">
        <v>11</v>
      </c>
      <c r="AG29" s="3602"/>
      <c r="AH29" s="3602"/>
      <c r="AI29" s="3602"/>
      <c r="AJ29" s="3602"/>
      <c r="AK29" s="3602"/>
      <c r="AL29" s="3602"/>
      <c r="AM29" s="3602"/>
      <c r="AN29" s="3602"/>
      <c r="AO29" s="3602"/>
      <c r="AP29" s="3602"/>
      <c r="AQ29" s="3602"/>
      <c r="AR29" s="3602"/>
      <c r="AS29" s="3602"/>
      <c r="AT29" s="3602"/>
      <c r="AU29" s="3602"/>
      <c r="AV29" s="3602"/>
      <c r="AW29" s="3602"/>
      <c r="AX29" s="3574" t="s">
        <v>57</v>
      </c>
      <c r="AY29" s="3576" t="s">
        <v>2553</v>
      </c>
      <c r="AZ29" s="3577"/>
      <c r="BA29" s="3577"/>
      <c r="BB29" s="3577"/>
      <c r="BC29" s="3577"/>
      <c r="BD29" s="3577"/>
      <c r="BE29" s="3582"/>
      <c r="BF29" s="3582"/>
      <c r="BG29" s="3582"/>
      <c r="BH29" s="3582"/>
      <c r="BI29" s="3582"/>
      <c r="BJ29" s="3582"/>
      <c r="BK29" s="3582"/>
      <c r="BL29" s="3582"/>
      <c r="BM29" s="3583"/>
    </row>
    <row r="30" spans="2:65" ht="7.5" customHeight="1" thickBot="1">
      <c r="B30" s="3592"/>
      <c r="C30" s="3590"/>
      <c r="D30" s="3590"/>
      <c r="E30" s="3590"/>
      <c r="F30" s="3591"/>
      <c r="G30" s="3557"/>
      <c r="H30" s="3558"/>
      <c r="I30" s="3558"/>
      <c r="J30" s="3574"/>
      <c r="K30" s="3600"/>
      <c r="L30" s="3600"/>
      <c r="M30" s="3600"/>
      <c r="N30" s="3600"/>
      <c r="O30" s="3600"/>
      <c r="P30" s="3600"/>
      <c r="Q30" s="3600"/>
      <c r="R30" s="3600"/>
      <c r="S30" s="3600"/>
      <c r="T30" s="3600"/>
      <c r="U30" s="3600"/>
      <c r="V30" s="3600"/>
      <c r="W30" s="3600"/>
      <c r="X30" s="3600"/>
      <c r="Y30" s="3600"/>
      <c r="Z30" s="3600"/>
      <c r="AA30" s="3600"/>
      <c r="AB30" s="3574"/>
      <c r="AC30" s="3558"/>
      <c r="AD30" s="3558"/>
      <c r="AE30" s="3558"/>
      <c r="AF30" s="3574"/>
      <c r="AG30" s="3602"/>
      <c r="AH30" s="3602"/>
      <c r="AI30" s="3602"/>
      <c r="AJ30" s="3602"/>
      <c r="AK30" s="3602"/>
      <c r="AL30" s="3602"/>
      <c r="AM30" s="3602"/>
      <c r="AN30" s="3602"/>
      <c r="AO30" s="3602"/>
      <c r="AP30" s="3602"/>
      <c r="AQ30" s="3602"/>
      <c r="AR30" s="3602"/>
      <c r="AS30" s="3602"/>
      <c r="AT30" s="3602"/>
      <c r="AU30" s="3602"/>
      <c r="AV30" s="3602"/>
      <c r="AW30" s="3602"/>
      <c r="AX30" s="3574"/>
      <c r="AY30" s="3578"/>
      <c r="AZ30" s="3579"/>
      <c r="BA30" s="3579"/>
      <c r="BB30" s="3579"/>
      <c r="BC30" s="3579"/>
      <c r="BD30" s="3579"/>
      <c r="BE30" s="3584"/>
      <c r="BF30" s="3584"/>
      <c r="BG30" s="3584"/>
      <c r="BH30" s="3584"/>
      <c r="BI30" s="3584"/>
      <c r="BJ30" s="3584"/>
      <c r="BK30" s="3584"/>
      <c r="BL30" s="3584"/>
      <c r="BM30" s="3585"/>
    </row>
    <row r="31" spans="2:65" ht="7.5" customHeight="1" thickBot="1">
      <c r="B31" s="3592"/>
      <c r="C31" s="3590"/>
      <c r="D31" s="3590"/>
      <c r="E31" s="3590"/>
      <c r="F31" s="3591"/>
      <c r="G31" s="3559"/>
      <c r="H31" s="3560"/>
      <c r="I31" s="3560"/>
      <c r="J31" s="3575"/>
      <c r="K31" s="3601"/>
      <c r="L31" s="3601"/>
      <c r="M31" s="3601"/>
      <c r="N31" s="3601"/>
      <c r="O31" s="3601"/>
      <c r="P31" s="3601"/>
      <c r="Q31" s="3601"/>
      <c r="R31" s="3601"/>
      <c r="S31" s="3601"/>
      <c r="T31" s="3601"/>
      <c r="U31" s="3601"/>
      <c r="V31" s="3601"/>
      <c r="W31" s="3601"/>
      <c r="X31" s="3601"/>
      <c r="Y31" s="3601"/>
      <c r="Z31" s="3601"/>
      <c r="AA31" s="3601"/>
      <c r="AB31" s="3575"/>
      <c r="AC31" s="3560"/>
      <c r="AD31" s="3560"/>
      <c r="AE31" s="3560"/>
      <c r="AF31" s="3575"/>
      <c r="AG31" s="3603"/>
      <c r="AH31" s="3603"/>
      <c r="AI31" s="3603"/>
      <c r="AJ31" s="3603"/>
      <c r="AK31" s="3603"/>
      <c r="AL31" s="3603"/>
      <c r="AM31" s="3603"/>
      <c r="AN31" s="3603"/>
      <c r="AO31" s="3603"/>
      <c r="AP31" s="3603"/>
      <c r="AQ31" s="3603"/>
      <c r="AR31" s="3603"/>
      <c r="AS31" s="3603"/>
      <c r="AT31" s="3603"/>
      <c r="AU31" s="3603"/>
      <c r="AV31" s="3603"/>
      <c r="AW31" s="3603"/>
      <c r="AX31" s="3575"/>
      <c r="AY31" s="3580"/>
      <c r="AZ31" s="3581"/>
      <c r="BA31" s="3581"/>
      <c r="BB31" s="3581"/>
      <c r="BC31" s="3581"/>
      <c r="BD31" s="3581"/>
      <c r="BE31" s="3586"/>
      <c r="BF31" s="3586"/>
      <c r="BG31" s="3586"/>
      <c r="BH31" s="3586"/>
      <c r="BI31" s="3586"/>
      <c r="BJ31" s="3586"/>
      <c r="BK31" s="3586"/>
      <c r="BL31" s="3586"/>
      <c r="BM31" s="3587"/>
    </row>
    <row r="32" spans="2:65" ht="7.5" customHeight="1" thickBot="1">
      <c r="B32" s="3589" t="s">
        <v>3755</v>
      </c>
      <c r="C32" s="3590"/>
      <c r="D32" s="3590"/>
      <c r="E32" s="3590"/>
      <c r="F32" s="3591"/>
      <c r="G32" s="3593" t="s">
        <v>2548</v>
      </c>
      <c r="H32" s="3593"/>
      <c r="I32" s="3593"/>
      <c r="J32" s="3593"/>
      <c r="K32" s="3593"/>
      <c r="L32" s="3595" t="str">
        <f>cst_wskakunin_dairi1__space</f>
        <v/>
      </c>
      <c r="M32" s="3595"/>
      <c r="N32" s="3595"/>
      <c r="O32" s="3595"/>
      <c r="P32" s="3595"/>
      <c r="Q32" s="3595"/>
      <c r="R32" s="3595"/>
      <c r="S32" s="3595"/>
      <c r="T32" s="3595"/>
      <c r="U32" s="3595"/>
      <c r="V32" s="3595"/>
      <c r="W32" s="3595"/>
      <c r="X32" s="3595"/>
      <c r="Y32" s="3595"/>
      <c r="Z32" s="3595"/>
      <c r="AA32" s="3595"/>
      <c r="AB32" s="3595"/>
      <c r="AC32" s="3595"/>
      <c r="AD32" s="3595"/>
      <c r="AE32" s="3595"/>
      <c r="AF32" s="3595"/>
      <c r="AG32" s="3595"/>
      <c r="AH32" s="3595"/>
      <c r="AI32" s="3595"/>
      <c r="AJ32" s="3595"/>
      <c r="AK32" s="3595"/>
      <c r="AL32" s="3595"/>
      <c r="AM32" s="3595"/>
      <c r="AN32" s="3595"/>
      <c r="AO32" s="3595"/>
      <c r="AP32" s="3595"/>
      <c r="AQ32" s="3595"/>
      <c r="AR32" s="3595"/>
      <c r="AS32" s="3595"/>
      <c r="AT32" s="3595"/>
      <c r="AU32" s="3595"/>
      <c r="AV32" s="3595"/>
      <c r="AW32" s="3595"/>
      <c r="AX32" s="3595"/>
      <c r="AY32" s="922"/>
      <c r="AZ32" s="922"/>
      <c r="BA32" s="922"/>
      <c r="BB32" s="922"/>
      <c r="BC32" s="922"/>
      <c r="BD32" s="909"/>
      <c r="BE32" s="909"/>
      <c r="BF32" s="909"/>
      <c r="BG32" s="909"/>
      <c r="BH32" s="909"/>
      <c r="BI32" s="909"/>
      <c r="BJ32" s="909"/>
      <c r="BK32" s="909"/>
      <c r="BL32" s="910"/>
      <c r="BM32" s="911"/>
    </row>
    <row r="33" spans="2:98" ht="7.5" customHeight="1" thickBot="1">
      <c r="B33" s="3592"/>
      <c r="C33" s="3590"/>
      <c r="D33" s="3590"/>
      <c r="E33" s="3590"/>
      <c r="F33" s="3591"/>
      <c r="G33" s="3594"/>
      <c r="H33" s="3594"/>
      <c r="I33" s="3594"/>
      <c r="J33" s="3594"/>
      <c r="K33" s="3594"/>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6"/>
      <c r="AJ33" s="3596"/>
      <c r="AK33" s="3596"/>
      <c r="AL33" s="3596"/>
      <c r="AM33" s="3596"/>
      <c r="AN33" s="3596"/>
      <c r="AO33" s="3596"/>
      <c r="AP33" s="3596"/>
      <c r="AQ33" s="3596"/>
      <c r="AR33" s="3596"/>
      <c r="AS33" s="3596"/>
      <c r="AT33" s="3596"/>
      <c r="AU33" s="3596"/>
      <c r="AV33" s="3596"/>
      <c r="AW33" s="3596"/>
      <c r="AX33" s="3596"/>
      <c r="AY33" s="923"/>
      <c r="AZ33" s="923"/>
      <c r="BA33" s="923"/>
      <c r="BB33" s="923"/>
      <c r="BC33" s="923"/>
      <c r="BD33" s="913"/>
      <c r="BE33" s="913"/>
      <c r="BF33" s="913"/>
      <c r="BG33" s="913"/>
      <c r="BH33" s="913"/>
      <c r="BI33" s="913"/>
      <c r="BJ33" s="913"/>
      <c r="BK33" s="913"/>
      <c r="BL33" s="914"/>
      <c r="BM33" s="915"/>
    </row>
    <row r="34" spans="2:98" ht="7.5" customHeight="1" thickBot="1">
      <c r="B34" s="3592"/>
      <c r="C34" s="3590"/>
      <c r="D34" s="3590"/>
      <c r="E34" s="3590"/>
      <c r="F34" s="3591"/>
      <c r="G34" s="3594"/>
      <c r="H34" s="3594"/>
      <c r="I34" s="3594"/>
      <c r="J34" s="3594"/>
      <c r="K34" s="3594"/>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6"/>
      <c r="AJ34" s="3596"/>
      <c r="AK34" s="3596"/>
      <c r="AL34" s="3596"/>
      <c r="AM34" s="3596"/>
      <c r="AN34" s="3596"/>
      <c r="AO34" s="3596"/>
      <c r="AP34" s="3596"/>
      <c r="AQ34" s="3596"/>
      <c r="AR34" s="3596"/>
      <c r="AS34" s="3596"/>
      <c r="AT34" s="3596"/>
      <c r="AU34" s="3596"/>
      <c r="AV34" s="3596"/>
      <c r="AW34" s="3596"/>
      <c r="AX34" s="3596"/>
      <c r="AY34" s="923"/>
      <c r="AZ34" s="923"/>
      <c r="BA34" s="923"/>
      <c r="BB34" s="923"/>
      <c r="BC34" s="923"/>
      <c r="BD34" s="913"/>
      <c r="BE34" s="913"/>
      <c r="BF34" s="913"/>
      <c r="BG34" s="913"/>
      <c r="BH34" s="913"/>
      <c r="BI34" s="913"/>
      <c r="BJ34" s="913"/>
      <c r="BK34" s="913"/>
      <c r="BL34" s="914"/>
      <c r="BM34" s="915"/>
    </row>
    <row r="35" spans="2:98" ht="7.5" customHeight="1" thickBot="1">
      <c r="B35" s="3592"/>
      <c r="C35" s="3590"/>
      <c r="D35" s="3590"/>
      <c r="E35" s="3590"/>
      <c r="F35" s="3591"/>
      <c r="G35" s="3594"/>
      <c r="H35" s="3594"/>
      <c r="I35" s="3594"/>
      <c r="J35" s="3594"/>
      <c r="K35" s="3594"/>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6"/>
      <c r="AJ35" s="3596"/>
      <c r="AK35" s="3596"/>
      <c r="AL35" s="3596"/>
      <c r="AM35" s="3596"/>
      <c r="AN35" s="3596"/>
      <c r="AO35" s="3596"/>
      <c r="AP35" s="3596"/>
      <c r="AQ35" s="3596"/>
      <c r="AR35" s="3596"/>
      <c r="AS35" s="3596"/>
      <c r="AT35" s="3596"/>
      <c r="AU35" s="3596"/>
      <c r="AV35" s="3596"/>
      <c r="AW35" s="3596"/>
      <c r="AX35" s="3596"/>
      <c r="AY35" s="916"/>
      <c r="AZ35" s="916"/>
      <c r="BA35" s="916"/>
      <c r="BB35" s="916"/>
      <c r="BC35" s="916"/>
      <c r="BD35" s="916"/>
      <c r="BE35" s="912"/>
      <c r="BF35" s="912"/>
      <c r="BG35" s="912"/>
      <c r="BH35" s="916"/>
      <c r="BI35" s="916"/>
      <c r="BJ35" s="916"/>
      <c r="BK35" s="916"/>
      <c r="BL35" s="916"/>
      <c r="BM35" s="917"/>
    </row>
    <row r="36" spans="2:98" ht="7.5" customHeight="1" thickBot="1">
      <c r="B36" s="3592"/>
      <c r="C36" s="3590"/>
      <c r="D36" s="3590"/>
      <c r="E36" s="3590"/>
      <c r="F36" s="3591"/>
      <c r="G36" s="3594"/>
      <c r="H36" s="3594"/>
      <c r="I36" s="3594"/>
      <c r="J36" s="3594"/>
      <c r="K36" s="3594"/>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6"/>
      <c r="AJ36" s="3596"/>
      <c r="AK36" s="3596"/>
      <c r="AL36" s="3596"/>
      <c r="AM36" s="3596"/>
      <c r="AN36" s="3596"/>
      <c r="AO36" s="3596"/>
      <c r="AP36" s="3596"/>
      <c r="AQ36" s="3596"/>
      <c r="AR36" s="3596"/>
      <c r="AS36" s="3596"/>
      <c r="AT36" s="3596"/>
      <c r="AU36" s="3596"/>
      <c r="AV36" s="3596"/>
      <c r="AW36" s="3596"/>
      <c r="AX36" s="3596"/>
      <c r="AY36" s="912"/>
      <c r="AZ36" s="912"/>
      <c r="BA36" s="912"/>
      <c r="BB36" s="912"/>
      <c r="BC36" s="912"/>
      <c r="BD36" s="912"/>
      <c r="BE36" s="916"/>
      <c r="BF36" s="912"/>
      <c r="BG36" s="912"/>
      <c r="BH36" s="912"/>
      <c r="BI36" s="918"/>
      <c r="BJ36" s="918"/>
      <c r="BK36" s="919"/>
      <c r="BL36" s="919"/>
      <c r="BM36" s="920"/>
    </row>
    <row r="37" spans="2:98" ht="7.5" customHeight="1" thickBot="1">
      <c r="B37" s="3592"/>
      <c r="C37" s="3590"/>
      <c r="D37" s="3590"/>
      <c r="E37" s="3590"/>
      <c r="F37" s="3591"/>
      <c r="G37" s="3594"/>
      <c r="H37" s="3594"/>
      <c r="I37" s="3594"/>
      <c r="J37" s="3594"/>
      <c r="K37" s="3594"/>
      <c r="L37" s="3597"/>
      <c r="M37" s="3597"/>
      <c r="N37" s="3597"/>
      <c r="O37" s="3597"/>
      <c r="P37" s="3597"/>
      <c r="Q37" s="3597"/>
      <c r="R37" s="3597"/>
      <c r="S37" s="3597"/>
      <c r="T37" s="3597"/>
      <c r="U37" s="3597"/>
      <c r="V37" s="3597"/>
      <c r="W37" s="3597"/>
      <c r="X37" s="3597"/>
      <c r="Y37" s="3597"/>
      <c r="Z37" s="3597"/>
      <c r="AA37" s="3597"/>
      <c r="AB37" s="3597"/>
      <c r="AC37" s="3597"/>
      <c r="AD37" s="3597"/>
      <c r="AE37" s="3597"/>
      <c r="AF37" s="3597"/>
      <c r="AG37" s="3597"/>
      <c r="AH37" s="3597"/>
      <c r="AI37" s="3597"/>
      <c r="AJ37" s="3597"/>
      <c r="AK37" s="3597"/>
      <c r="AL37" s="3597"/>
      <c r="AM37" s="3597"/>
      <c r="AN37" s="3597"/>
      <c r="AO37" s="3597"/>
      <c r="AP37" s="3597"/>
      <c r="AQ37" s="3597"/>
      <c r="AR37" s="3597"/>
      <c r="AS37" s="3597"/>
      <c r="AT37" s="3597"/>
      <c r="AU37" s="3597"/>
      <c r="AV37" s="3597"/>
      <c r="AW37" s="3597"/>
      <c r="AX37" s="3597"/>
      <c r="AY37" s="916"/>
      <c r="AZ37" s="916"/>
      <c r="BA37" s="916"/>
      <c r="BB37" s="916"/>
      <c r="BC37" s="916"/>
      <c r="BD37" s="916"/>
      <c r="BE37" s="916"/>
      <c r="BF37" s="921"/>
      <c r="BG37" s="912"/>
      <c r="BH37" s="912"/>
      <c r="BI37" s="912"/>
      <c r="BJ37" s="919"/>
      <c r="BK37" s="919"/>
      <c r="BL37" s="919"/>
      <c r="BM37" s="920"/>
    </row>
    <row r="38" spans="2:98" ht="7.5" customHeight="1" thickBot="1">
      <c r="B38" s="3592"/>
      <c r="C38" s="3590"/>
      <c r="D38" s="3590"/>
      <c r="E38" s="3590"/>
      <c r="F38" s="3591"/>
      <c r="G38" s="3598" t="s">
        <v>2549</v>
      </c>
      <c r="H38" s="3598"/>
      <c r="I38" s="3599" t="str">
        <f>cst_wskakunin_dairi1_ZIP</f>
        <v/>
      </c>
      <c r="J38" s="3599"/>
      <c r="K38" s="3599"/>
      <c r="L38" s="3599"/>
      <c r="M38" s="3599"/>
      <c r="N38" s="3599"/>
      <c r="O38" s="3599"/>
      <c r="P38" s="3599"/>
      <c r="Q38" s="3599"/>
      <c r="R38" s="3598" t="s">
        <v>57</v>
      </c>
      <c r="S38" s="3574" t="s">
        <v>2550</v>
      </c>
      <c r="T38" s="3574"/>
      <c r="U38" s="3574"/>
      <c r="V38" s="3574"/>
      <c r="W38" s="3555" t="str">
        <f>cst_wskakunin_dairi1__address</f>
        <v/>
      </c>
      <c r="X38" s="3555"/>
      <c r="Y38" s="3555"/>
      <c r="Z38" s="3555"/>
      <c r="AA38" s="3555"/>
      <c r="AB38" s="3555"/>
      <c r="AC38" s="3555"/>
      <c r="AD38" s="3555"/>
      <c r="AE38" s="3555"/>
      <c r="AF38" s="3555"/>
      <c r="AG38" s="3555"/>
      <c r="AH38" s="3555"/>
      <c r="AI38" s="3555"/>
      <c r="AJ38" s="3555"/>
      <c r="AK38" s="3555"/>
      <c r="AL38" s="3555"/>
      <c r="AM38" s="3555"/>
      <c r="AN38" s="3555"/>
      <c r="AO38" s="3555"/>
      <c r="AP38" s="3555"/>
      <c r="AQ38" s="3555"/>
      <c r="AR38" s="3555"/>
      <c r="AS38" s="3555"/>
      <c r="AT38" s="3555"/>
      <c r="AU38" s="3555"/>
      <c r="AV38" s="3555"/>
      <c r="AW38" s="3555"/>
      <c r="AX38" s="3555"/>
      <c r="AY38" s="3555"/>
      <c r="AZ38" s="3555"/>
      <c r="BA38" s="3555"/>
      <c r="BB38" s="3555"/>
      <c r="BC38" s="3555"/>
      <c r="BD38" s="3555"/>
      <c r="BE38" s="3555"/>
      <c r="BF38" s="3555"/>
      <c r="BG38" s="3555"/>
      <c r="BH38" s="3555"/>
      <c r="BI38" s="3555"/>
      <c r="BJ38" s="3555"/>
      <c r="BK38" s="3555"/>
      <c r="BL38" s="3555"/>
      <c r="BM38" s="3556"/>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592"/>
      <c r="C39" s="3590"/>
      <c r="D39" s="3590"/>
      <c r="E39" s="3590"/>
      <c r="F39" s="3591"/>
      <c r="G39" s="3598"/>
      <c r="H39" s="3598"/>
      <c r="I39" s="3599"/>
      <c r="J39" s="3599"/>
      <c r="K39" s="3599"/>
      <c r="L39" s="3599"/>
      <c r="M39" s="3599"/>
      <c r="N39" s="3599"/>
      <c r="O39" s="3599"/>
      <c r="P39" s="3599"/>
      <c r="Q39" s="3599"/>
      <c r="R39" s="3598"/>
      <c r="S39" s="3574"/>
      <c r="T39" s="3574"/>
      <c r="U39" s="3574"/>
      <c r="V39" s="3574"/>
      <c r="W39" s="3555"/>
      <c r="X39" s="3555"/>
      <c r="Y39" s="3555"/>
      <c r="Z39" s="3555"/>
      <c r="AA39" s="3555"/>
      <c r="AB39" s="3555"/>
      <c r="AC39" s="3555"/>
      <c r="AD39" s="3555"/>
      <c r="AE39" s="3555"/>
      <c r="AF39" s="3555"/>
      <c r="AG39" s="3555"/>
      <c r="AH39" s="3555"/>
      <c r="AI39" s="3555"/>
      <c r="AJ39" s="3555"/>
      <c r="AK39" s="3555"/>
      <c r="AL39" s="3555"/>
      <c r="AM39" s="3555"/>
      <c r="AN39" s="3555"/>
      <c r="AO39" s="3555"/>
      <c r="AP39" s="3555"/>
      <c r="AQ39" s="3555"/>
      <c r="AR39" s="3555"/>
      <c r="AS39" s="3555"/>
      <c r="AT39" s="3555"/>
      <c r="AU39" s="3555"/>
      <c r="AV39" s="3555"/>
      <c r="AW39" s="3555"/>
      <c r="AX39" s="3555"/>
      <c r="AY39" s="3555"/>
      <c r="AZ39" s="3555"/>
      <c r="BA39" s="3555"/>
      <c r="BB39" s="3555"/>
      <c r="BC39" s="3555"/>
      <c r="BD39" s="3555"/>
      <c r="BE39" s="3555"/>
      <c r="BF39" s="3555"/>
      <c r="BG39" s="3555"/>
      <c r="BH39" s="3555"/>
      <c r="BI39" s="3555"/>
      <c r="BJ39" s="3555"/>
      <c r="BK39" s="3555"/>
      <c r="BL39" s="3555"/>
      <c r="BM39" s="3556"/>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592"/>
      <c r="C40" s="3590"/>
      <c r="D40" s="3590"/>
      <c r="E40" s="3590"/>
      <c r="F40" s="3591"/>
      <c r="G40" s="3598"/>
      <c r="H40" s="3598"/>
      <c r="I40" s="3599"/>
      <c r="J40" s="3599"/>
      <c r="K40" s="3599"/>
      <c r="L40" s="3599"/>
      <c r="M40" s="3599"/>
      <c r="N40" s="3599"/>
      <c r="O40" s="3599"/>
      <c r="P40" s="3599"/>
      <c r="Q40" s="3599"/>
      <c r="R40" s="3598"/>
      <c r="S40" s="3574"/>
      <c r="T40" s="3574"/>
      <c r="U40" s="3574"/>
      <c r="V40" s="3574"/>
      <c r="W40" s="3555"/>
      <c r="X40" s="3555"/>
      <c r="Y40" s="3555"/>
      <c r="Z40" s="3555"/>
      <c r="AA40" s="3555"/>
      <c r="AB40" s="3555"/>
      <c r="AC40" s="3555"/>
      <c r="AD40" s="3555"/>
      <c r="AE40" s="3555"/>
      <c r="AF40" s="3555"/>
      <c r="AG40" s="3555"/>
      <c r="AH40" s="3555"/>
      <c r="AI40" s="3555"/>
      <c r="AJ40" s="3555"/>
      <c r="AK40" s="3555"/>
      <c r="AL40" s="3555"/>
      <c r="AM40" s="3555"/>
      <c r="AN40" s="3555"/>
      <c r="AO40" s="3555"/>
      <c r="AP40" s="3555"/>
      <c r="AQ40" s="3555"/>
      <c r="AR40" s="3555"/>
      <c r="AS40" s="3555"/>
      <c r="AT40" s="3555"/>
      <c r="AU40" s="3555"/>
      <c r="AV40" s="3555"/>
      <c r="AW40" s="3555"/>
      <c r="AX40" s="3555"/>
      <c r="AY40" s="3555"/>
      <c r="AZ40" s="3555"/>
      <c r="BA40" s="3555"/>
      <c r="BB40" s="3555"/>
      <c r="BC40" s="3555"/>
      <c r="BD40" s="3555"/>
      <c r="BE40" s="3555"/>
      <c r="BF40" s="3555"/>
      <c r="BG40" s="3555"/>
      <c r="BH40" s="3555"/>
      <c r="BI40" s="3555"/>
      <c r="BJ40" s="3555"/>
      <c r="BK40" s="3555"/>
      <c r="BL40" s="3555"/>
      <c r="BM40" s="3556"/>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592"/>
      <c r="C41" s="3590"/>
      <c r="D41" s="3590"/>
      <c r="E41" s="3590"/>
      <c r="F41" s="3591"/>
      <c r="G41" s="3557" t="s">
        <v>3754</v>
      </c>
      <c r="H41" s="3558"/>
      <c r="I41" s="3558"/>
      <c r="J41" s="3574" t="s">
        <v>11</v>
      </c>
      <c r="K41" s="3600" t="str">
        <f>cst_wskakunin_dairi1_TEL</f>
        <v/>
      </c>
      <c r="L41" s="3600"/>
      <c r="M41" s="3600"/>
      <c r="N41" s="3600"/>
      <c r="O41" s="3600"/>
      <c r="P41" s="3600"/>
      <c r="Q41" s="3600"/>
      <c r="R41" s="3600"/>
      <c r="S41" s="3600"/>
      <c r="T41" s="3600"/>
      <c r="U41" s="3600"/>
      <c r="V41" s="3600"/>
      <c r="W41" s="3600"/>
      <c r="X41" s="3600"/>
      <c r="Y41" s="3600"/>
      <c r="Z41" s="3600"/>
      <c r="AA41" s="3600"/>
      <c r="AB41" s="3574" t="s">
        <v>57</v>
      </c>
      <c r="AC41" s="3558" t="s">
        <v>2978</v>
      </c>
      <c r="AD41" s="3558"/>
      <c r="AE41" s="3558"/>
      <c r="AF41" s="3574" t="s">
        <v>11</v>
      </c>
      <c r="AG41" s="3605"/>
      <c r="AH41" s="3605"/>
      <c r="AI41" s="3605"/>
      <c r="AJ41" s="3605"/>
      <c r="AK41" s="3605"/>
      <c r="AL41" s="3605"/>
      <c r="AM41" s="3605"/>
      <c r="AN41" s="3605"/>
      <c r="AO41" s="3605"/>
      <c r="AP41" s="3605"/>
      <c r="AQ41" s="3605"/>
      <c r="AR41" s="3605"/>
      <c r="AS41" s="3605"/>
      <c r="AT41" s="3605"/>
      <c r="AU41" s="3605"/>
      <c r="AV41" s="3605"/>
      <c r="AW41" s="3605"/>
      <c r="AX41" s="3574" t="s">
        <v>57</v>
      </c>
      <c r="AY41" s="3576" t="s">
        <v>2553</v>
      </c>
      <c r="AZ41" s="3577"/>
      <c r="BA41" s="3577"/>
      <c r="BB41" s="3577"/>
      <c r="BC41" s="3577"/>
      <c r="BD41" s="3577"/>
      <c r="BE41" s="3582"/>
      <c r="BF41" s="3582"/>
      <c r="BG41" s="3582"/>
      <c r="BH41" s="3582"/>
      <c r="BI41" s="3582"/>
      <c r="BJ41" s="3582"/>
      <c r="BK41" s="3582"/>
      <c r="BL41" s="3582"/>
      <c r="BM41" s="3583"/>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592"/>
      <c r="C42" s="3590"/>
      <c r="D42" s="3590"/>
      <c r="E42" s="3590"/>
      <c r="F42" s="3591"/>
      <c r="G42" s="3557"/>
      <c r="H42" s="3558"/>
      <c r="I42" s="3558"/>
      <c r="J42" s="3574"/>
      <c r="K42" s="3600"/>
      <c r="L42" s="3600"/>
      <c r="M42" s="3600"/>
      <c r="N42" s="3600"/>
      <c r="O42" s="3600"/>
      <c r="P42" s="3600"/>
      <c r="Q42" s="3600"/>
      <c r="R42" s="3600"/>
      <c r="S42" s="3600"/>
      <c r="T42" s="3600"/>
      <c r="U42" s="3600"/>
      <c r="V42" s="3600"/>
      <c r="W42" s="3600"/>
      <c r="X42" s="3600"/>
      <c r="Y42" s="3600"/>
      <c r="Z42" s="3600"/>
      <c r="AA42" s="3600"/>
      <c r="AB42" s="3574"/>
      <c r="AC42" s="3558"/>
      <c r="AD42" s="3558"/>
      <c r="AE42" s="3558"/>
      <c r="AF42" s="3574"/>
      <c r="AG42" s="3605"/>
      <c r="AH42" s="3605"/>
      <c r="AI42" s="3605"/>
      <c r="AJ42" s="3605"/>
      <c r="AK42" s="3605"/>
      <c r="AL42" s="3605"/>
      <c r="AM42" s="3605"/>
      <c r="AN42" s="3605"/>
      <c r="AO42" s="3605"/>
      <c r="AP42" s="3605"/>
      <c r="AQ42" s="3605"/>
      <c r="AR42" s="3605"/>
      <c r="AS42" s="3605"/>
      <c r="AT42" s="3605"/>
      <c r="AU42" s="3605"/>
      <c r="AV42" s="3605"/>
      <c r="AW42" s="3605"/>
      <c r="AX42" s="3574"/>
      <c r="AY42" s="3578"/>
      <c r="AZ42" s="3579"/>
      <c r="BA42" s="3579"/>
      <c r="BB42" s="3579"/>
      <c r="BC42" s="3579"/>
      <c r="BD42" s="3579"/>
      <c r="BE42" s="3584"/>
      <c r="BF42" s="3584"/>
      <c r="BG42" s="3584"/>
      <c r="BH42" s="3584"/>
      <c r="BI42" s="3584"/>
      <c r="BJ42" s="3584"/>
      <c r="BK42" s="3584"/>
      <c r="BL42" s="3584"/>
      <c r="BM42" s="3585"/>
    </row>
    <row r="43" spans="2:98" ht="7.5" customHeight="1" thickBot="1">
      <c r="B43" s="3592"/>
      <c r="C43" s="3590"/>
      <c r="D43" s="3590"/>
      <c r="E43" s="3590"/>
      <c r="F43" s="3591"/>
      <c r="G43" s="3559"/>
      <c r="H43" s="3560"/>
      <c r="I43" s="3560"/>
      <c r="J43" s="3575"/>
      <c r="K43" s="3601"/>
      <c r="L43" s="3601"/>
      <c r="M43" s="3601"/>
      <c r="N43" s="3601"/>
      <c r="O43" s="3601"/>
      <c r="P43" s="3601"/>
      <c r="Q43" s="3601"/>
      <c r="R43" s="3601"/>
      <c r="S43" s="3601"/>
      <c r="T43" s="3601"/>
      <c r="U43" s="3601"/>
      <c r="V43" s="3601"/>
      <c r="W43" s="3601"/>
      <c r="X43" s="3601"/>
      <c r="Y43" s="3601"/>
      <c r="Z43" s="3601"/>
      <c r="AA43" s="3601"/>
      <c r="AB43" s="3575"/>
      <c r="AC43" s="3560"/>
      <c r="AD43" s="3560"/>
      <c r="AE43" s="3560"/>
      <c r="AF43" s="3575"/>
      <c r="AG43" s="3606"/>
      <c r="AH43" s="3606"/>
      <c r="AI43" s="3606"/>
      <c r="AJ43" s="3606"/>
      <c r="AK43" s="3606"/>
      <c r="AL43" s="3606"/>
      <c r="AM43" s="3606"/>
      <c r="AN43" s="3606"/>
      <c r="AO43" s="3606"/>
      <c r="AP43" s="3606"/>
      <c r="AQ43" s="3606"/>
      <c r="AR43" s="3606"/>
      <c r="AS43" s="3606"/>
      <c r="AT43" s="3606"/>
      <c r="AU43" s="3606"/>
      <c r="AV43" s="3606"/>
      <c r="AW43" s="3606"/>
      <c r="AX43" s="3575"/>
      <c r="AY43" s="3580"/>
      <c r="AZ43" s="3581"/>
      <c r="BA43" s="3581"/>
      <c r="BB43" s="3581"/>
      <c r="BC43" s="3581"/>
      <c r="BD43" s="3581"/>
      <c r="BE43" s="3586"/>
      <c r="BF43" s="3586"/>
      <c r="BG43" s="3586"/>
      <c r="BH43" s="3586"/>
      <c r="BI43" s="3586"/>
      <c r="BJ43" s="3586"/>
      <c r="BK43" s="3586"/>
      <c r="BL43" s="3586"/>
      <c r="BM43" s="3587"/>
    </row>
    <row r="44" spans="2:98" ht="7.5" customHeight="1" thickBot="1">
      <c r="B44" s="3607" t="s">
        <v>2554</v>
      </c>
      <c r="C44" s="3608"/>
      <c r="D44" s="3608"/>
      <c r="E44" s="3608"/>
      <c r="F44" s="3609"/>
      <c r="G44" s="3610" t="s">
        <v>139</v>
      </c>
      <c r="H44" s="3610"/>
      <c r="I44" s="3612" t="s">
        <v>509</v>
      </c>
      <c r="J44" s="3612"/>
      <c r="K44" s="3612"/>
      <c r="L44" s="3612"/>
      <c r="M44" s="3610" t="s">
        <v>139</v>
      </c>
      <c r="N44" s="3610"/>
      <c r="O44" s="3614" t="s">
        <v>8</v>
      </c>
      <c r="P44" s="3614"/>
      <c r="Q44" s="3614"/>
      <c r="R44" s="3614"/>
      <c r="S44" s="3616" t="s">
        <v>525</v>
      </c>
      <c r="T44" s="3614" t="s">
        <v>2555</v>
      </c>
      <c r="U44" s="3614"/>
      <c r="V44" s="3614"/>
      <c r="W44" s="3614"/>
      <c r="X44" s="3619"/>
      <c r="Y44" s="3619"/>
      <c r="Z44" s="3619"/>
      <c r="AA44" s="3619"/>
      <c r="AB44" s="3619"/>
      <c r="AC44" s="3619"/>
      <c r="AD44" s="3619"/>
      <c r="AE44" s="3619"/>
      <c r="AF44" s="3619"/>
      <c r="AG44" s="3619"/>
      <c r="AH44" s="3619"/>
      <c r="AI44" s="3619"/>
      <c r="AJ44" s="3619"/>
      <c r="AK44" s="3614" t="s">
        <v>2556</v>
      </c>
      <c r="AL44" s="3614"/>
      <c r="AM44" s="3614"/>
      <c r="AN44" s="3614"/>
      <c r="AO44" s="3614"/>
      <c r="AP44" s="3614"/>
      <c r="AQ44" s="3614"/>
      <c r="AR44" s="3614"/>
      <c r="AS44" s="3619"/>
      <c r="AT44" s="3619"/>
      <c r="AU44" s="3619"/>
      <c r="AV44" s="3619"/>
      <c r="AW44" s="3619"/>
      <c r="AX44" s="3619"/>
      <c r="AY44" s="3619"/>
      <c r="AZ44" s="3619"/>
      <c r="BA44" s="3614" t="s">
        <v>2557</v>
      </c>
      <c r="BB44" s="3614"/>
      <c r="BC44" s="3614"/>
      <c r="BD44" s="3614"/>
      <c r="BE44" s="3621"/>
      <c r="BF44" s="3621"/>
      <c r="BG44" s="3621"/>
      <c r="BH44" s="3621"/>
      <c r="BI44" s="3621"/>
      <c r="BJ44" s="3621"/>
      <c r="BK44" s="3621"/>
      <c r="BL44" s="3621"/>
      <c r="BM44" s="3623" t="s">
        <v>527</v>
      </c>
    </row>
    <row r="45" spans="2:98" ht="7.5" customHeight="1" thickBot="1">
      <c r="B45" s="3607"/>
      <c r="C45" s="3608"/>
      <c r="D45" s="3608"/>
      <c r="E45" s="3608"/>
      <c r="F45" s="3609"/>
      <c r="G45" s="3611"/>
      <c r="H45" s="3611"/>
      <c r="I45" s="3613"/>
      <c r="J45" s="3613"/>
      <c r="K45" s="3613"/>
      <c r="L45" s="3613"/>
      <c r="M45" s="3611"/>
      <c r="N45" s="3611"/>
      <c r="O45" s="3615"/>
      <c r="P45" s="3615"/>
      <c r="Q45" s="3615"/>
      <c r="R45" s="3615"/>
      <c r="S45" s="3617"/>
      <c r="T45" s="3615"/>
      <c r="U45" s="3615"/>
      <c r="V45" s="3615"/>
      <c r="W45" s="3615"/>
      <c r="X45" s="3620"/>
      <c r="Y45" s="3620"/>
      <c r="Z45" s="3620"/>
      <c r="AA45" s="3620"/>
      <c r="AB45" s="3620"/>
      <c r="AC45" s="3620"/>
      <c r="AD45" s="3620"/>
      <c r="AE45" s="3620"/>
      <c r="AF45" s="3620"/>
      <c r="AG45" s="3620"/>
      <c r="AH45" s="3620"/>
      <c r="AI45" s="3620"/>
      <c r="AJ45" s="3620"/>
      <c r="AK45" s="3615"/>
      <c r="AL45" s="3615"/>
      <c r="AM45" s="3615"/>
      <c r="AN45" s="3615"/>
      <c r="AO45" s="3615"/>
      <c r="AP45" s="3615"/>
      <c r="AQ45" s="3615"/>
      <c r="AR45" s="3615"/>
      <c r="AS45" s="3620"/>
      <c r="AT45" s="3620"/>
      <c r="AU45" s="3620"/>
      <c r="AV45" s="3620"/>
      <c r="AW45" s="3620"/>
      <c r="AX45" s="3620"/>
      <c r="AY45" s="3620"/>
      <c r="AZ45" s="3620"/>
      <c r="BA45" s="3615"/>
      <c r="BB45" s="3615"/>
      <c r="BC45" s="3615"/>
      <c r="BD45" s="3615"/>
      <c r="BE45" s="3622"/>
      <c r="BF45" s="3622"/>
      <c r="BG45" s="3622"/>
      <c r="BH45" s="3622"/>
      <c r="BI45" s="3622"/>
      <c r="BJ45" s="3622"/>
      <c r="BK45" s="3622"/>
      <c r="BL45" s="3622"/>
      <c r="BM45" s="3624"/>
    </row>
    <row r="46" spans="2:98" ht="7.5" customHeight="1" thickBot="1">
      <c r="B46" s="3607"/>
      <c r="C46" s="3608"/>
      <c r="D46" s="3608"/>
      <c r="E46" s="3608"/>
      <c r="F46" s="3609"/>
      <c r="G46" s="3611" t="s">
        <v>139</v>
      </c>
      <c r="H46" s="3611"/>
      <c r="I46" s="3613" t="s">
        <v>144</v>
      </c>
      <c r="J46" s="3613"/>
      <c r="K46" s="3613"/>
      <c r="L46" s="3613"/>
      <c r="M46" s="925"/>
      <c r="N46" s="926"/>
      <c r="O46" s="926"/>
      <c r="P46" s="926"/>
      <c r="Q46" s="926"/>
      <c r="R46" s="926"/>
      <c r="S46" s="3617"/>
      <c r="T46" s="3628" t="s">
        <v>2558</v>
      </c>
      <c r="U46" s="3628"/>
      <c r="V46" s="3628"/>
      <c r="W46" s="3628"/>
      <c r="X46" s="3628"/>
      <c r="Y46" s="3630"/>
      <c r="Z46" s="3630"/>
      <c r="AA46" s="3630"/>
      <c r="AB46" s="3632" t="s">
        <v>3756</v>
      </c>
      <c r="AC46" s="3634"/>
      <c r="AD46" s="3634"/>
      <c r="AE46" s="3634"/>
      <c r="AF46" s="3632" t="s">
        <v>57</v>
      </c>
      <c r="AG46" s="3622"/>
      <c r="AH46" s="3622"/>
      <c r="AI46" s="3622"/>
      <c r="AJ46" s="3622"/>
      <c r="AK46" s="3622"/>
      <c r="AL46" s="3622"/>
      <c r="AM46" s="3622"/>
      <c r="AN46" s="3622"/>
      <c r="AO46" s="3622"/>
      <c r="AP46" s="3622"/>
      <c r="AQ46" s="3622"/>
      <c r="AR46" s="3622"/>
      <c r="AS46" s="3622"/>
      <c r="AT46" s="3622"/>
      <c r="AU46" s="3622"/>
      <c r="AV46" s="3622"/>
      <c r="AW46" s="3622"/>
      <c r="AX46" s="3622"/>
      <c r="AY46" s="3622"/>
      <c r="AZ46" s="3622"/>
      <c r="BA46" s="3622"/>
      <c r="BB46" s="3622"/>
      <c r="BC46" s="3622"/>
      <c r="BD46" s="3622"/>
      <c r="BE46" s="3622"/>
      <c r="BF46" s="3622"/>
      <c r="BG46" s="3622"/>
      <c r="BH46" s="3622"/>
      <c r="BI46" s="3622"/>
      <c r="BJ46" s="3622"/>
      <c r="BK46" s="3622"/>
      <c r="BL46" s="3622"/>
      <c r="BM46" s="3624"/>
    </row>
    <row r="47" spans="2:98" ht="7.5" customHeight="1" thickBot="1">
      <c r="B47" s="3607"/>
      <c r="C47" s="3608"/>
      <c r="D47" s="3608"/>
      <c r="E47" s="3608"/>
      <c r="F47" s="3609"/>
      <c r="G47" s="3626"/>
      <c r="H47" s="3626"/>
      <c r="I47" s="3627"/>
      <c r="J47" s="3627"/>
      <c r="K47" s="3627"/>
      <c r="L47" s="3627"/>
      <c r="M47" s="927"/>
      <c r="N47" s="928"/>
      <c r="O47" s="929"/>
      <c r="P47" s="929"/>
      <c r="Q47" s="929"/>
      <c r="R47" s="929"/>
      <c r="S47" s="3618"/>
      <c r="T47" s="3629"/>
      <c r="U47" s="3629"/>
      <c r="V47" s="3629"/>
      <c r="W47" s="3629"/>
      <c r="X47" s="3629"/>
      <c r="Y47" s="3631"/>
      <c r="Z47" s="3631"/>
      <c r="AA47" s="3631"/>
      <c r="AB47" s="3633"/>
      <c r="AC47" s="3635"/>
      <c r="AD47" s="3635"/>
      <c r="AE47" s="3635"/>
      <c r="AF47" s="3633"/>
      <c r="AG47" s="3636"/>
      <c r="AH47" s="3636"/>
      <c r="AI47" s="3636"/>
      <c r="AJ47" s="3636"/>
      <c r="AK47" s="3636"/>
      <c r="AL47" s="3636"/>
      <c r="AM47" s="3636"/>
      <c r="AN47" s="3636"/>
      <c r="AO47" s="3636"/>
      <c r="AP47" s="3636"/>
      <c r="AQ47" s="3636"/>
      <c r="AR47" s="3636"/>
      <c r="AS47" s="3636"/>
      <c r="AT47" s="3636"/>
      <c r="AU47" s="3636"/>
      <c r="AV47" s="3636"/>
      <c r="AW47" s="3636"/>
      <c r="AX47" s="3636"/>
      <c r="AY47" s="3636"/>
      <c r="AZ47" s="3636"/>
      <c r="BA47" s="3636"/>
      <c r="BB47" s="3636"/>
      <c r="BC47" s="3636"/>
      <c r="BD47" s="3636"/>
      <c r="BE47" s="3636"/>
      <c r="BF47" s="3636"/>
      <c r="BG47" s="3636"/>
      <c r="BH47" s="3636"/>
      <c r="BI47" s="3636"/>
      <c r="BJ47" s="3636"/>
      <c r="BK47" s="3636"/>
      <c r="BL47" s="3636"/>
      <c r="BM47" s="3625"/>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37" t="s">
        <v>3757</v>
      </c>
      <c r="C49" s="3638"/>
      <c r="D49" s="3638"/>
      <c r="E49" s="3638"/>
      <c r="F49" s="3638"/>
      <c r="G49" s="3638"/>
      <c r="H49" s="3638"/>
      <c r="I49" s="3638"/>
      <c r="J49" s="3638"/>
      <c r="K49" s="3638"/>
      <c r="L49" s="3638"/>
      <c r="M49" s="3638"/>
      <c r="N49" s="3638"/>
      <c r="O49" s="3641" t="str">
        <f>cst_wskakunin_BUILD__address</f>
        <v>埼玉県さいたま市浦和区仲町</v>
      </c>
      <c r="P49" s="3641"/>
      <c r="Q49" s="3641"/>
      <c r="R49" s="3641"/>
      <c r="S49" s="3641"/>
      <c r="T49" s="3641"/>
      <c r="U49" s="3641"/>
      <c r="V49" s="3641"/>
      <c r="W49" s="3641"/>
      <c r="X49" s="3641"/>
      <c r="Y49" s="3641"/>
      <c r="Z49" s="3641"/>
      <c r="AA49" s="3641"/>
      <c r="AB49" s="3641"/>
      <c r="AC49" s="3641"/>
      <c r="AD49" s="3641"/>
      <c r="AE49" s="3641"/>
      <c r="AF49" s="3641"/>
      <c r="AG49" s="3641"/>
      <c r="AH49" s="3641"/>
      <c r="AI49" s="3641"/>
      <c r="AJ49" s="3641"/>
      <c r="AK49" s="3641"/>
      <c r="AL49" s="3641"/>
      <c r="AM49" s="3641"/>
      <c r="AN49" s="3641"/>
      <c r="AO49" s="3641"/>
      <c r="AP49" s="3641"/>
      <c r="AQ49" s="3641"/>
      <c r="AR49" s="3641"/>
      <c r="AS49" s="3641"/>
      <c r="AT49" s="3641"/>
      <c r="AU49" s="3641"/>
      <c r="AV49" s="3641"/>
      <c r="AW49" s="3641"/>
      <c r="AX49" s="3641"/>
      <c r="AY49" s="3641"/>
      <c r="AZ49" s="3641"/>
      <c r="BA49" s="3641"/>
      <c r="BB49" s="3641"/>
      <c r="BC49" s="3641"/>
      <c r="BD49" s="3641"/>
      <c r="BE49" s="3641"/>
      <c r="BF49" s="3641"/>
      <c r="BG49" s="3641"/>
      <c r="BH49" s="3641"/>
      <c r="BI49" s="3641"/>
      <c r="BJ49" s="3641"/>
      <c r="BK49" s="3641"/>
      <c r="BL49" s="3641"/>
      <c r="BM49" s="3642"/>
    </row>
    <row r="50" spans="2:68" ht="7.5" customHeight="1">
      <c r="B50" s="3639"/>
      <c r="C50" s="3640"/>
      <c r="D50" s="3640"/>
      <c r="E50" s="3640"/>
      <c r="F50" s="3640"/>
      <c r="G50" s="3640"/>
      <c r="H50" s="3640"/>
      <c r="I50" s="3640"/>
      <c r="J50" s="3640"/>
      <c r="K50" s="3640"/>
      <c r="L50" s="3640"/>
      <c r="M50" s="3640"/>
      <c r="N50" s="3640"/>
      <c r="O50" s="3643"/>
      <c r="P50" s="3643"/>
      <c r="Q50" s="3643"/>
      <c r="R50" s="3643"/>
      <c r="S50" s="3643"/>
      <c r="T50" s="3643"/>
      <c r="U50" s="3643"/>
      <c r="V50" s="3643"/>
      <c r="W50" s="3643"/>
      <c r="X50" s="3643"/>
      <c r="Y50" s="3643"/>
      <c r="Z50" s="3643"/>
      <c r="AA50" s="3643"/>
      <c r="AB50" s="3643"/>
      <c r="AC50" s="3643"/>
      <c r="AD50" s="3643"/>
      <c r="AE50" s="3643"/>
      <c r="AF50" s="3643"/>
      <c r="AG50" s="3643"/>
      <c r="AH50" s="3643"/>
      <c r="AI50" s="3643"/>
      <c r="AJ50" s="3643"/>
      <c r="AK50" s="3643"/>
      <c r="AL50" s="3643"/>
      <c r="AM50" s="3643"/>
      <c r="AN50" s="3643"/>
      <c r="AO50" s="3643"/>
      <c r="AP50" s="3643"/>
      <c r="AQ50" s="3643"/>
      <c r="AR50" s="3643"/>
      <c r="AS50" s="3643"/>
      <c r="AT50" s="3643"/>
      <c r="AU50" s="3643"/>
      <c r="AV50" s="3643"/>
      <c r="AW50" s="3643"/>
      <c r="AX50" s="3643"/>
      <c r="AY50" s="3643"/>
      <c r="AZ50" s="3643"/>
      <c r="BA50" s="3643"/>
      <c r="BB50" s="3643"/>
      <c r="BC50" s="3643"/>
      <c r="BD50" s="3643"/>
      <c r="BE50" s="3643"/>
      <c r="BF50" s="3643"/>
      <c r="BG50" s="3643"/>
      <c r="BH50" s="3643"/>
      <c r="BI50" s="3643"/>
      <c r="BJ50" s="3643"/>
      <c r="BK50" s="3643"/>
      <c r="BL50" s="3643"/>
      <c r="BM50" s="3644"/>
    </row>
    <row r="51" spans="2:68" ht="7.5" customHeight="1">
      <c r="B51" s="3639"/>
      <c r="C51" s="3640"/>
      <c r="D51" s="3640"/>
      <c r="E51" s="3640"/>
      <c r="F51" s="3640"/>
      <c r="G51" s="3640"/>
      <c r="H51" s="3640"/>
      <c r="I51" s="3640"/>
      <c r="J51" s="3640"/>
      <c r="K51" s="3640"/>
      <c r="L51" s="3640"/>
      <c r="M51" s="3640"/>
      <c r="N51" s="3640"/>
      <c r="O51" s="3643"/>
      <c r="P51" s="3643"/>
      <c r="Q51" s="3643"/>
      <c r="R51" s="3643"/>
      <c r="S51" s="3643"/>
      <c r="T51" s="3643"/>
      <c r="U51" s="3643"/>
      <c r="V51" s="3643"/>
      <c r="W51" s="3643"/>
      <c r="X51" s="3643"/>
      <c r="Y51" s="3643"/>
      <c r="Z51" s="3643"/>
      <c r="AA51" s="3643"/>
      <c r="AB51" s="3643"/>
      <c r="AC51" s="3643"/>
      <c r="AD51" s="3643"/>
      <c r="AE51" s="3643"/>
      <c r="AF51" s="3643"/>
      <c r="AG51" s="3643"/>
      <c r="AH51" s="3643"/>
      <c r="AI51" s="3643"/>
      <c r="AJ51" s="3643"/>
      <c r="AK51" s="3643"/>
      <c r="AL51" s="3643"/>
      <c r="AM51" s="3643"/>
      <c r="AN51" s="3643"/>
      <c r="AO51" s="3643"/>
      <c r="AP51" s="3643"/>
      <c r="AQ51" s="3643"/>
      <c r="AR51" s="3643"/>
      <c r="AS51" s="3643"/>
      <c r="AT51" s="3643"/>
      <c r="AU51" s="3643"/>
      <c r="AV51" s="3643"/>
      <c r="AW51" s="3643"/>
      <c r="AX51" s="3643"/>
      <c r="AY51" s="3643"/>
      <c r="AZ51" s="3643"/>
      <c r="BA51" s="3643"/>
      <c r="BB51" s="3643"/>
      <c r="BC51" s="3643"/>
      <c r="BD51" s="3643"/>
      <c r="BE51" s="3643"/>
      <c r="BF51" s="3643"/>
      <c r="BG51" s="3643"/>
      <c r="BH51" s="3643"/>
      <c r="BI51" s="3643"/>
      <c r="BJ51" s="3643"/>
      <c r="BK51" s="3643"/>
      <c r="BL51" s="3643"/>
      <c r="BM51" s="3644"/>
    </row>
    <row r="52" spans="2:68" ht="7.5" customHeight="1">
      <c r="B52" s="3639"/>
      <c r="C52" s="3640"/>
      <c r="D52" s="3640"/>
      <c r="E52" s="3640"/>
      <c r="F52" s="3640"/>
      <c r="G52" s="3640"/>
      <c r="H52" s="3640"/>
      <c r="I52" s="3640"/>
      <c r="J52" s="3640"/>
      <c r="K52" s="3640"/>
      <c r="L52" s="3640"/>
      <c r="M52" s="3640"/>
      <c r="N52" s="3640"/>
      <c r="O52" s="3643"/>
      <c r="P52" s="3643"/>
      <c r="Q52" s="3643"/>
      <c r="R52" s="3643"/>
      <c r="S52" s="3643"/>
      <c r="T52" s="3643"/>
      <c r="U52" s="3643"/>
      <c r="V52" s="3643"/>
      <c r="W52" s="3643"/>
      <c r="X52" s="3643"/>
      <c r="Y52" s="3643"/>
      <c r="Z52" s="3643"/>
      <c r="AA52" s="3643"/>
      <c r="AB52" s="3643"/>
      <c r="AC52" s="3643"/>
      <c r="AD52" s="3643"/>
      <c r="AE52" s="3643"/>
      <c r="AF52" s="3643"/>
      <c r="AG52" s="3643"/>
      <c r="AH52" s="3643"/>
      <c r="AI52" s="3643"/>
      <c r="AJ52" s="3643"/>
      <c r="AK52" s="3643"/>
      <c r="AL52" s="3643"/>
      <c r="AM52" s="3643"/>
      <c r="AN52" s="3643"/>
      <c r="AO52" s="3643"/>
      <c r="AP52" s="3643"/>
      <c r="AQ52" s="3643"/>
      <c r="AR52" s="3643"/>
      <c r="AS52" s="3643"/>
      <c r="AT52" s="3643"/>
      <c r="AU52" s="3643"/>
      <c r="AV52" s="3643"/>
      <c r="AW52" s="3643"/>
      <c r="AX52" s="3643"/>
      <c r="AY52" s="3643"/>
      <c r="AZ52" s="3643"/>
      <c r="BA52" s="3643"/>
      <c r="BB52" s="3643"/>
      <c r="BC52" s="3643"/>
      <c r="BD52" s="3643"/>
      <c r="BE52" s="3643"/>
      <c r="BF52" s="3643"/>
      <c r="BG52" s="3643"/>
      <c r="BH52" s="3643"/>
      <c r="BI52" s="3643"/>
      <c r="BJ52" s="3643"/>
      <c r="BK52" s="3643"/>
      <c r="BL52" s="3643"/>
      <c r="BM52" s="3644"/>
    </row>
    <row r="53" spans="2:68" s="901" customFormat="1" ht="4.5" customHeight="1">
      <c r="B53" s="3038" t="s">
        <v>2559</v>
      </c>
      <c r="C53" s="3039"/>
      <c r="D53" s="3039"/>
      <c r="E53" s="3039"/>
      <c r="F53" s="3039"/>
      <c r="G53" s="3039"/>
      <c r="H53" s="3039"/>
      <c r="I53" s="3039"/>
      <c r="J53" s="3039"/>
      <c r="K53" s="3039"/>
      <c r="L53" s="3039"/>
      <c r="M53" s="3039"/>
      <c r="N53" s="3040"/>
      <c r="O53" s="3648" t="str">
        <f>cst_wskakunin_BUILD_NAME</f>
        <v>eigyouテスト</v>
      </c>
      <c r="P53" s="3648"/>
      <c r="Q53" s="3648"/>
      <c r="R53" s="3648"/>
      <c r="S53" s="3648"/>
      <c r="T53" s="3648"/>
      <c r="U53" s="3648"/>
      <c r="V53" s="3648"/>
      <c r="W53" s="3648"/>
      <c r="X53" s="3648"/>
      <c r="Y53" s="3648"/>
      <c r="Z53" s="3648"/>
      <c r="AA53" s="3648"/>
      <c r="AB53" s="3648"/>
      <c r="AC53" s="3648"/>
      <c r="AD53" s="3648"/>
      <c r="AE53" s="3648"/>
      <c r="AF53" s="3648"/>
      <c r="AG53" s="3648"/>
      <c r="AH53" s="3648"/>
      <c r="AI53" s="3648"/>
      <c r="AJ53" s="3047" t="s">
        <v>2560</v>
      </c>
      <c r="AK53" s="3048"/>
      <c r="AL53" s="3048"/>
      <c r="AM53" s="3048"/>
      <c r="AN53" s="3048"/>
      <c r="AO53" s="3048"/>
      <c r="AP53" s="3048"/>
      <c r="AQ53" s="3048"/>
      <c r="AR53" s="3048"/>
      <c r="AS53" s="3049"/>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41"/>
      <c r="C54" s="3042"/>
      <c r="D54" s="3042"/>
      <c r="E54" s="3042"/>
      <c r="F54" s="3042"/>
      <c r="G54" s="3042"/>
      <c r="H54" s="3042"/>
      <c r="I54" s="3042"/>
      <c r="J54" s="3042"/>
      <c r="K54" s="3042"/>
      <c r="L54" s="3042"/>
      <c r="M54" s="3042"/>
      <c r="N54" s="3043"/>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050"/>
      <c r="AK54" s="3051"/>
      <c r="AL54" s="3051"/>
      <c r="AM54" s="3051"/>
      <c r="AN54" s="3051"/>
      <c r="AO54" s="3051"/>
      <c r="AP54" s="3051"/>
      <c r="AQ54" s="3051"/>
      <c r="AR54" s="3051"/>
      <c r="AS54" s="3052"/>
      <c r="AT54" s="3651" t="s">
        <v>139</v>
      </c>
      <c r="AU54" s="3651"/>
      <c r="AV54" s="3057" t="s">
        <v>2561</v>
      </c>
      <c r="AW54" s="3057"/>
      <c r="AX54" s="3057"/>
      <c r="AY54" s="3057"/>
      <c r="AZ54" s="3057"/>
      <c r="BA54" s="3057"/>
      <c r="BB54" s="3057"/>
      <c r="BC54" s="3057"/>
      <c r="BD54" s="3651" t="s">
        <v>139</v>
      </c>
      <c r="BE54" s="3651"/>
      <c r="BF54" s="3057" t="s">
        <v>2562</v>
      </c>
      <c r="BG54" s="3057"/>
      <c r="BH54" s="3057"/>
      <c r="BI54" s="3057"/>
      <c r="BJ54" s="3057"/>
      <c r="BK54" s="3057"/>
      <c r="BL54" s="3057"/>
      <c r="BM54" s="3058"/>
      <c r="BN54" s="903"/>
      <c r="BO54" s="903"/>
      <c r="BP54" s="903"/>
    </row>
    <row r="55" spans="2:68" s="901" customFormat="1" ht="10.5" customHeight="1">
      <c r="B55" s="3041"/>
      <c r="C55" s="3042"/>
      <c r="D55" s="3042"/>
      <c r="E55" s="3042"/>
      <c r="F55" s="3042"/>
      <c r="G55" s="3042"/>
      <c r="H55" s="3042"/>
      <c r="I55" s="3042"/>
      <c r="J55" s="3042"/>
      <c r="K55" s="3042"/>
      <c r="L55" s="3042"/>
      <c r="M55" s="3042"/>
      <c r="N55" s="3043"/>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050"/>
      <c r="AK55" s="3051"/>
      <c r="AL55" s="3051"/>
      <c r="AM55" s="3051"/>
      <c r="AN55" s="3051"/>
      <c r="AO55" s="3051"/>
      <c r="AP55" s="3051"/>
      <c r="AQ55" s="3051"/>
      <c r="AR55" s="3051"/>
      <c r="AS55" s="3052"/>
      <c r="AT55" s="3651"/>
      <c r="AU55" s="3651"/>
      <c r="AV55" s="3057"/>
      <c r="AW55" s="3057"/>
      <c r="AX55" s="3057"/>
      <c r="AY55" s="3057"/>
      <c r="AZ55" s="3057"/>
      <c r="BA55" s="3057"/>
      <c r="BB55" s="3057"/>
      <c r="BC55" s="3057"/>
      <c r="BD55" s="3651"/>
      <c r="BE55" s="3651"/>
      <c r="BF55" s="3057"/>
      <c r="BG55" s="3057"/>
      <c r="BH55" s="3057"/>
      <c r="BI55" s="3057"/>
      <c r="BJ55" s="3057"/>
      <c r="BK55" s="3057"/>
      <c r="BL55" s="3057"/>
      <c r="BM55" s="3058"/>
      <c r="BN55" s="903"/>
      <c r="BO55" s="903"/>
      <c r="BP55" s="903"/>
    </row>
    <row r="56" spans="2:68" ht="4.5" customHeight="1">
      <c r="B56" s="3645"/>
      <c r="C56" s="3646"/>
      <c r="D56" s="3646"/>
      <c r="E56" s="3646"/>
      <c r="F56" s="3646"/>
      <c r="G56" s="3646"/>
      <c r="H56" s="3646"/>
      <c r="I56" s="3646"/>
      <c r="J56" s="3646"/>
      <c r="K56" s="3646"/>
      <c r="L56" s="3646"/>
      <c r="M56" s="3646"/>
      <c r="N56" s="3647"/>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053"/>
      <c r="AK56" s="3054"/>
      <c r="AL56" s="3054"/>
      <c r="AM56" s="3054"/>
      <c r="AN56" s="3054"/>
      <c r="AO56" s="3054"/>
      <c r="AP56" s="3054"/>
      <c r="AQ56" s="3054"/>
      <c r="AR56" s="3054"/>
      <c r="AS56" s="3055"/>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52" t="s">
        <v>3812</v>
      </c>
      <c r="C57" s="3653"/>
      <c r="D57" s="3653"/>
      <c r="E57" s="3653"/>
      <c r="F57" s="3653"/>
      <c r="G57" s="3653" t="s">
        <v>2563</v>
      </c>
      <c r="H57" s="3653"/>
      <c r="I57" s="3653"/>
      <c r="J57" s="3653"/>
      <c r="K57" s="3653"/>
      <c r="L57" s="3653"/>
      <c r="M57" s="3653"/>
      <c r="N57" s="3653"/>
      <c r="O57" s="3657"/>
      <c r="P57" s="3657"/>
      <c r="Q57" s="3657"/>
      <c r="R57" s="3657"/>
      <c r="S57" s="3657"/>
      <c r="T57" s="3657"/>
      <c r="U57" s="3657"/>
      <c r="V57" s="3657"/>
      <c r="W57" s="3657"/>
      <c r="X57" s="3657"/>
      <c r="Y57" s="3657"/>
      <c r="Z57" s="3657"/>
      <c r="AA57" s="3657"/>
      <c r="AB57" s="3657"/>
      <c r="AC57" s="3657"/>
      <c r="AD57" s="3657"/>
      <c r="AE57" s="3657"/>
      <c r="AF57" s="3657"/>
      <c r="AG57" s="3657"/>
      <c r="AH57" s="3657"/>
      <c r="AI57" s="3657"/>
      <c r="AJ57" s="3657"/>
      <c r="AK57" s="3657"/>
      <c r="AL57" s="3657"/>
      <c r="AM57" s="3657"/>
      <c r="AN57" s="3657"/>
      <c r="AO57" s="3657"/>
      <c r="AP57" s="3657"/>
      <c r="AQ57" s="3657"/>
      <c r="AR57" s="3657"/>
      <c r="AS57" s="3657"/>
      <c r="AT57" s="3657"/>
      <c r="AU57" s="3657"/>
      <c r="AV57" s="3657"/>
      <c r="AW57" s="3657"/>
      <c r="AX57" s="3657"/>
      <c r="AY57" s="3657"/>
      <c r="AZ57" s="3657"/>
      <c r="BA57" s="3657"/>
      <c r="BB57" s="3657"/>
      <c r="BC57" s="3657"/>
      <c r="BD57" s="3657"/>
      <c r="BE57" s="3657"/>
      <c r="BF57" s="3657"/>
      <c r="BG57" s="3657"/>
      <c r="BH57" s="3657"/>
      <c r="BI57" s="3657"/>
      <c r="BJ57" s="3657"/>
      <c r="BK57" s="3657"/>
      <c r="BL57" s="3657"/>
      <c r="BM57" s="3658"/>
    </row>
    <row r="58" spans="2:68" ht="7.5" customHeight="1">
      <c r="B58" s="3654"/>
      <c r="C58" s="3653"/>
      <c r="D58" s="3653"/>
      <c r="E58" s="3653"/>
      <c r="F58" s="3653"/>
      <c r="G58" s="3653"/>
      <c r="H58" s="3653"/>
      <c r="I58" s="3653"/>
      <c r="J58" s="3653"/>
      <c r="K58" s="3653"/>
      <c r="L58" s="3653"/>
      <c r="M58" s="3653"/>
      <c r="N58" s="3653"/>
      <c r="O58" s="3657"/>
      <c r="P58" s="3657"/>
      <c r="Q58" s="3657"/>
      <c r="R58" s="3657"/>
      <c r="S58" s="3657"/>
      <c r="T58" s="3657"/>
      <c r="U58" s="3657"/>
      <c r="V58" s="3657"/>
      <c r="W58" s="3657"/>
      <c r="X58" s="3657"/>
      <c r="Y58" s="3657"/>
      <c r="Z58" s="3657"/>
      <c r="AA58" s="3657"/>
      <c r="AB58" s="3657"/>
      <c r="AC58" s="3657"/>
      <c r="AD58" s="3657"/>
      <c r="AE58" s="3657"/>
      <c r="AF58" s="3657"/>
      <c r="AG58" s="3657"/>
      <c r="AH58" s="3657"/>
      <c r="AI58" s="3657"/>
      <c r="AJ58" s="3657"/>
      <c r="AK58" s="3657"/>
      <c r="AL58" s="3657"/>
      <c r="AM58" s="3657"/>
      <c r="AN58" s="3657"/>
      <c r="AO58" s="3657"/>
      <c r="AP58" s="3657"/>
      <c r="AQ58" s="3657"/>
      <c r="AR58" s="3657"/>
      <c r="AS58" s="3657"/>
      <c r="AT58" s="3657"/>
      <c r="AU58" s="3657"/>
      <c r="AV58" s="3657"/>
      <c r="AW58" s="3657"/>
      <c r="AX58" s="3657"/>
      <c r="AY58" s="3657"/>
      <c r="AZ58" s="3657"/>
      <c r="BA58" s="3657"/>
      <c r="BB58" s="3657"/>
      <c r="BC58" s="3657"/>
      <c r="BD58" s="3657"/>
      <c r="BE58" s="3657"/>
      <c r="BF58" s="3657"/>
      <c r="BG58" s="3657"/>
      <c r="BH58" s="3657"/>
      <c r="BI58" s="3657"/>
      <c r="BJ58" s="3657"/>
      <c r="BK58" s="3657"/>
      <c r="BL58" s="3657"/>
      <c r="BM58" s="3658"/>
    </row>
    <row r="59" spans="2:68" ht="7.5" customHeight="1">
      <c r="B59" s="3654"/>
      <c r="C59" s="3653"/>
      <c r="D59" s="3653"/>
      <c r="E59" s="3653"/>
      <c r="F59" s="3653"/>
      <c r="G59" s="3653"/>
      <c r="H59" s="3653"/>
      <c r="I59" s="3653"/>
      <c r="J59" s="3653"/>
      <c r="K59" s="3653"/>
      <c r="L59" s="3653"/>
      <c r="M59" s="3653"/>
      <c r="N59" s="3653"/>
      <c r="O59" s="3657"/>
      <c r="P59" s="3657"/>
      <c r="Q59" s="3657"/>
      <c r="R59" s="3657"/>
      <c r="S59" s="3657"/>
      <c r="T59" s="3657"/>
      <c r="U59" s="3657"/>
      <c r="V59" s="3657"/>
      <c r="W59" s="3657"/>
      <c r="X59" s="3657"/>
      <c r="Y59" s="3657"/>
      <c r="Z59" s="3657"/>
      <c r="AA59" s="3657"/>
      <c r="AB59" s="3657"/>
      <c r="AC59" s="3657"/>
      <c r="AD59" s="3657"/>
      <c r="AE59" s="3657"/>
      <c r="AF59" s="3657"/>
      <c r="AG59" s="3657"/>
      <c r="AH59" s="3657"/>
      <c r="AI59" s="3657"/>
      <c r="AJ59" s="3657"/>
      <c r="AK59" s="3657"/>
      <c r="AL59" s="3657"/>
      <c r="AM59" s="3657"/>
      <c r="AN59" s="3657"/>
      <c r="AO59" s="3657"/>
      <c r="AP59" s="3657"/>
      <c r="AQ59" s="3657"/>
      <c r="AR59" s="3657"/>
      <c r="AS59" s="3657"/>
      <c r="AT59" s="3657"/>
      <c r="AU59" s="3657"/>
      <c r="AV59" s="3657"/>
      <c r="AW59" s="3657"/>
      <c r="AX59" s="3657"/>
      <c r="AY59" s="3657"/>
      <c r="AZ59" s="3657"/>
      <c r="BA59" s="3657"/>
      <c r="BB59" s="3657"/>
      <c r="BC59" s="3657"/>
      <c r="BD59" s="3657"/>
      <c r="BE59" s="3657"/>
      <c r="BF59" s="3657"/>
      <c r="BG59" s="3657"/>
      <c r="BH59" s="3657"/>
      <c r="BI59" s="3657"/>
      <c r="BJ59" s="3657"/>
      <c r="BK59" s="3657"/>
      <c r="BL59" s="3657"/>
      <c r="BM59" s="3658"/>
    </row>
    <row r="60" spans="2:68" ht="7.5" customHeight="1">
      <c r="B60" s="3654"/>
      <c r="C60" s="3653"/>
      <c r="D60" s="3653"/>
      <c r="E60" s="3653"/>
      <c r="F60" s="3653"/>
      <c r="G60" s="3656"/>
      <c r="H60" s="3656"/>
      <c r="I60" s="3656"/>
      <c r="J60" s="3656"/>
      <c r="K60" s="3656"/>
      <c r="L60" s="3656"/>
      <c r="M60" s="3656"/>
      <c r="N60" s="3656"/>
      <c r="O60" s="3657"/>
      <c r="P60" s="3657"/>
      <c r="Q60" s="3657"/>
      <c r="R60" s="3657"/>
      <c r="S60" s="3657"/>
      <c r="T60" s="3657"/>
      <c r="U60" s="3657"/>
      <c r="V60" s="3657"/>
      <c r="W60" s="3657"/>
      <c r="X60" s="3657"/>
      <c r="Y60" s="3657"/>
      <c r="Z60" s="3657"/>
      <c r="AA60" s="3657"/>
      <c r="AB60" s="3657"/>
      <c r="AC60" s="3657"/>
      <c r="AD60" s="3657"/>
      <c r="AE60" s="3657"/>
      <c r="AF60" s="3657"/>
      <c r="AG60" s="3657"/>
      <c r="AH60" s="3657"/>
      <c r="AI60" s="3657"/>
      <c r="AJ60" s="3657"/>
      <c r="AK60" s="3657"/>
      <c r="AL60" s="3657"/>
      <c r="AM60" s="3657"/>
      <c r="AN60" s="3657"/>
      <c r="AO60" s="3657"/>
      <c r="AP60" s="3657"/>
      <c r="AQ60" s="3657"/>
      <c r="AR60" s="3657"/>
      <c r="AS60" s="3657"/>
      <c r="AT60" s="3657"/>
      <c r="AU60" s="3657"/>
      <c r="AV60" s="3657"/>
      <c r="AW60" s="3657"/>
      <c r="AX60" s="3657"/>
      <c r="AY60" s="3657"/>
      <c r="AZ60" s="3657"/>
      <c r="BA60" s="3657"/>
      <c r="BB60" s="3657"/>
      <c r="BC60" s="3657"/>
      <c r="BD60" s="3657"/>
      <c r="BE60" s="3657"/>
      <c r="BF60" s="3657"/>
      <c r="BG60" s="3657"/>
      <c r="BH60" s="3657"/>
      <c r="BI60" s="3657"/>
      <c r="BJ60" s="3657"/>
      <c r="BK60" s="3657"/>
      <c r="BL60" s="3657"/>
      <c r="BM60" s="3658"/>
    </row>
    <row r="61" spans="2:68" ht="7.5" customHeight="1">
      <c r="B61" s="3654"/>
      <c r="C61" s="3653"/>
      <c r="D61" s="3653"/>
      <c r="E61" s="3653"/>
      <c r="F61" s="3653"/>
      <c r="G61" s="3659" t="s">
        <v>2564</v>
      </c>
      <c r="H61" s="3659"/>
      <c r="I61" s="3659"/>
      <c r="J61" s="3659"/>
      <c r="K61" s="3659"/>
      <c r="L61" s="3659"/>
      <c r="M61" s="3659"/>
      <c r="N61" s="3659"/>
      <c r="O61" s="3660" t="s">
        <v>3759</v>
      </c>
      <c r="P61" s="3660"/>
      <c r="Q61" s="3662"/>
      <c r="R61" s="3662"/>
      <c r="S61" s="3662"/>
      <c r="T61" s="3664" t="s">
        <v>3760</v>
      </c>
      <c r="U61" s="3664"/>
      <c r="V61" s="3666"/>
      <c r="W61" s="3666"/>
      <c r="X61" s="3666"/>
      <c r="Y61" s="3666"/>
      <c r="Z61" s="944"/>
      <c r="AA61" s="3668"/>
      <c r="AB61" s="3668"/>
      <c r="AC61" s="3668"/>
      <c r="AD61" s="3668"/>
      <c r="AE61" s="3668"/>
      <c r="AF61" s="3668"/>
      <c r="AG61" s="3668"/>
      <c r="AH61" s="3668"/>
      <c r="AI61" s="3668"/>
      <c r="AJ61" s="3668"/>
      <c r="AK61" s="3668"/>
      <c r="AL61" s="3668"/>
      <c r="AM61" s="3668"/>
      <c r="AN61" s="3668"/>
      <c r="AO61" s="3668"/>
      <c r="AP61" s="3668"/>
      <c r="AQ61" s="3668"/>
      <c r="AR61" s="3668"/>
      <c r="AS61" s="3668"/>
      <c r="AT61" s="3668"/>
      <c r="AU61" s="3668"/>
      <c r="AV61" s="3668"/>
      <c r="AW61" s="3668"/>
      <c r="AX61" s="3668"/>
      <c r="AY61" s="3668"/>
      <c r="AZ61" s="3668"/>
      <c r="BA61" s="3668"/>
      <c r="BB61" s="3668"/>
      <c r="BC61" s="3668"/>
      <c r="BD61" s="3668"/>
      <c r="BE61" s="3668"/>
      <c r="BF61" s="3668"/>
      <c r="BG61" s="3668"/>
      <c r="BH61" s="3668"/>
      <c r="BI61" s="3668"/>
      <c r="BJ61" s="3668"/>
      <c r="BK61" s="3668"/>
      <c r="BL61" s="3668"/>
      <c r="BM61" s="3669"/>
    </row>
    <row r="62" spans="2:68" ht="7.5" customHeight="1">
      <c r="B62" s="3654"/>
      <c r="C62" s="3653"/>
      <c r="D62" s="3653"/>
      <c r="E62" s="3653"/>
      <c r="F62" s="3653"/>
      <c r="G62" s="3653"/>
      <c r="H62" s="3653"/>
      <c r="I62" s="3653"/>
      <c r="J62" s="3653"/>
      <c r="K62" s="3653"/>
      <c r="L62" s="3653"/>
      <c r="M62" s="3653"/>
      <c r="N62" s="3653"/>
      <c r="O62" s="3661"/>
      <c r="P62" s="3661"/>
      <c r="Q62" s="3663"/>
      <c r="R62" s="3663"/>
      <c r="S62" s="3663"/>
      <c r="T62" s="3665"/>
      <c r="U62" s="3665"/>
      <c r="V62" s="3667"/>
      <c r="W62" s="3667"/>
      <c r="X62" s="3667"/>
      <c r="Y62" s="3667"/>
      <c r="Z62" s="945"/>
      <c r="AA62" s="3657"/>
      <c r="AB62" s="3657"/>
      <c r="AC62" s="3657"/>
      <c r="AD62" s="3657"/>
      <c r="AE62" s="3657"/>
      <c r="AF62" s="3657"/>
      <c r="AG62" s="3657"/>
      <c r="AH62" s="3657"/>
      <c r="AI62" s="3657"/>
      <c r="AJ62" s="3657"/>
      <c r="AK62" s="3657"/>
      <c r="AL62" s="3657"/>
      <c r="AM62" s="3657"/>
      <c r="AN62" s="3657"/>
      <c r="AO62" s="3657"/>
      <c r="AP62" s="3657"/>
      <c r="AQ62" s="3657"/>
      <c r="AR62" s="3657"/>
      <c r="AS62" s="3657"/>
      <c r="AT62" s="3657"/>
      <c r="AU62" s="3657"/>
      <c r="AV62" s="3657"/>
      <c r="AW62" s="3657"/>
      <c r="AX62" s="3657"/>
      <c r="AY62" s="3657"/>
      <c r="AZ62" s="3657"/>
      <c r="BA62" s="3657"/>
      <c r="BB62" s="3657"/>
      <c r="BC62" s="3657"/>
      <c r="BD62" s="3657"/>
      <c r="BE62" s="3657"/>
      <c r="BF62" s="3657"/>
      <c r="BG62" s="3657"/>
      <c r="BH62" s="3657"/>
      <c r="BI62" s="3657"/>
      <c r="BJ62" s="3657"/>
      <c r="BK62" s="3657"/>
      <c r="BL62" s="3657"/>
      <c r="BM62" s="3658"/>
    </row>
    <row r="63" spans="2:68" ht="7.5" customHeight="1">
      <c r="B63" s="3654"/>
      <c r="C63" s="3653"/>
      <c r="D63" s="3653"/>
      <c r="E63" s="3653"/>
      <c r="F63" s="3653"/>
      <c r="G63" s="3653"/>
      <c r="H63" s="3653"/>
      <c r="I63" s="3653"/>
      <c r="J63" s="3653"/>
      <c r="K63" s="3653"/>
      <c r="L63" s="3653"/>
      <c r="M63" s="3653"/>
      <c r="N63" s="3653"/>
      <c r="O63" s="3661"/>
      <c r="P63" s="3661"/>
      <c r="Q63" s="3663"/>
      <c r="R63" s="3663"/>
      <c r="S63" s="3663"/>
      <c r="T63" s="3665"/>
      <c r="U63" s="3665"/>
      <c r="V63" s="3667"/>
      <c r="W63" s="3667"/>
      <c r="X63" s="3667"/>
      <c r="Y63" s="3667"/>
      <c r="Z63" s="945"/>
      <c r="AA63" s="3657"/>
      <c r="AB63" s="3657"/>
      <c r="AC63" s="3657"/>
      <c r="AD63" s="3657"/>
      <c r="AE63" s="3657"/>
      <c r="AF63" s="3657"/>
      <c r="AG63" s="3657"/>
      <c r="AH63" s="3657"/>
      <c r="AI63" s="3657"/>
      <c r="AJ63" s="3657"/>
      <c r="AK63" s="3657"/>
      <c r="AL63" s="3657"/>
      <c r="AM63" s="3657"/>
      <c r="AN63" s="3657"/>
      <c r="AO63" s="3657"/>
      <c r="AP63" s="3657"/>
      <c r="AQ63" s="3657"/>
      <c r="AR63" s="3657"/>
      <c r="AS63" s="3657"/>
      <c r="AT63" s="3657"/>
      <c r="AU63" s="3657"/>
      <c r="AV63" s="3657"/>
      <c r="AW63" s="3657"/>
      <c r="AX63" s="3657"/>
      <c r="AY63" s="3657"/>
      <c r="AZ63" s="3657"/>
      <c r="BA63" s="3657"/>
      <c r="BB63" s="3657"/>
      <c r="BC63" s="3657"/>
      <c r="BD63" s="3657"/>
      <c r="BE63" s="3657"/>
      <c r="BF63" s="3657"/>
      <c r="BG63" s="3657"/>
      <c r="BH63" s="3657"/>
      <c r="BI63" s="3657"/>
      <c r="BJ63" s="3657"/>
      <c r="BK63" s="3657"/>
      <c r="BL63" s="3657"/>
      <c r="BM63" s="3658"/>
    </row>
    <row r="64" spans="2:68" ht="7.5" customHeight="1">
      <c r="B64" s="3655"/>
      <c r="C64" s="3656"/>
      <c r="D64" s="3656"/>
      <c r="E64" s="3656"/>
      <c r="F64" s="3656"/>
      <c r="G64" s="3653"/>
      <c r="H64" s="3653"/>
      <c r="I64" s="3653"/>
      <c r="J64" s="3653"/>
      <c r="K64" s="3653"/>
      <c r="L64" s="3653"/>
      <c r="M64" s="3653"/>
      <c r="N64" s="3653"/>
      <c r="O64" s="3661"/>
      <c r="P64" s="3661"/>
      <c r="Q64" s="3663"/>
      <c r="R64" s="3663"/>
      <c r="S64" s="3663"/>
      <c r="T64" s="3665"/>
      <c r="U64" s="3665"/>
      <c r="V64" s="3667"/>
      <c r="W64" s="3667"/>
      <c r="X64" s="3667"/>
      <c r="Y64" s="3667"/>
      <c r="Z64" s="945"/>
      <c r="AA64" s="3657"/>
      <c r="AB64" s="3657"/>
      <c r="AC64" s="3657"/>
      <c r="AD64" s="3657"/>
      <c r="AE64" s="3657"/>
      <c r="AF64" s="3657"/>
      <c r="AG64" s="3657"/>
      <c r="AH64" s="3657"/>
      <c r="AI64" s="3657"/>
      <c r="AJ64" s="3657"/>
      <c r="AK64" s="3657"/>
      <c r="AL64" s="3657"/>
      <c r="AM64" s="3657"/>
      <c r="AN64" s="3657"/>
      <c r="AO64" s="3657"/>
      <c r="AP64" s="3657"/>
      <c r="AQ64" s="3657"/>
      <c r="AR64" s="3657"/>
      <c r="AS64" s="3657"/>
      <c r="AT64" s="3657"/>
      <c r="AU64" s="3657"/>
      <c r="AV64" s="3657"/>
      <c r="AW64" s="3657"/>
      <c r="AX64" s="3657"/>
      <c r="AY64" s="3657"/>
      <c r="AZ64" s="3657"/>
      <c r="BA64" s="3657"/>
      <c r="BB64" s="3657"/>
      <c r="BC64" s="3657"/>
      <c r="BD64" s="3657"/>
      <c r="BE64" s="3657"/>
      <c r="BF64" s="3657"/>
      <c r="BG64" s="3657"/>
      <c r="BH64" s="3657"/>
      <c r="BI64" s="3657"/>
      <c r="BJ64" s="3657"/>
      <c r="BK64" s="3657"/>
      <c r="BL64" s="3657"/>
      <c r="BM64" s="3658"/>
    </row>
    <row r="65" spans="2:67" ht="7.5" customHeight="1">
      <c r="B65" s="3670" t="s">
        <v>2596</v>
      </c>
      <c r="C65" s="3671"/>
      <c r="D65" s="3671"/>
      <c r="E65" s="3671"/>
      <c r="F65" s="3671"/>
      <c r="G65" s="3671"/>
      <c r="H65" s="3671"/>
      <c r="I65" s="3671"/>
      <c r="J65" s="3671"/>
      <c r="K65" s="3671"/>
      <c r="L65" s="3671"/>
      <c r="M65" s="3671"/>
      <c r="N65" s="3672"/>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79" t="s">
        <v>2566</v>
      </c>
      <c r="AM65" s="3679"/>
      <c r="AN65" s="3679"/>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73"/>
      <c r="C66" s="3674"/>
      <c r="D66" s="3674"/>
      <c r="E66" s="3674"/>
      <c r="F66" s="3674"/>
      <c r="G66" s="3674"/>
      <c r="H66" s="3674"/>
      <c r="I66" s="3674"/>
      <c r="J66" s="3674"/>
      <c r="K66" s="3674"/>
      <c r="L66" s="3674"/>
      <c r="M66" s="3674"/>
      <c r="N66" s="3675"/>
      <c r="O66" s="3680" t="s">
        <v>139</v>
      </c>
      <c r="P66" s="3680"/>
      <c r="Q66" s="3681" t="s">
        <v>2597</v>
      </c>
      <c r="R66" s="3681"/>
      <c r="S66" s="3681"/>
      <c r="T66" s="3681"/>
      <c r="U66" s="3681"/>
      <c r="V66" s="3681"/>
      <c r="W66" s="3681"/>
      <c r="X66" s="3681"/>
      <c r="Y66" s="3681"/>
      <c r="Z66" s="3681"/>
      <c r="AA66" s="3681"/>
      <c r="AB66" s="3681"/>
      <c r="AC66" s="3682" t="s">
        <v>2598</v>
      </c>
      <c r="AD66" s="3683"/>
      <c r="AE66" s="3683"/>
      <c r="AF66" s="3683"/>
      <c r="AG66" s="3683"/>
      <c r="AH66" s="3683"/>
      <c r="AI66" s="3684"/>
      <c r="AJ66" s="954"/>
      <c r="AK66" s="955"/>
      <c r="AL66" s="3685" t="s">
        <v>140</v>
      </c>
      <c r="AM66" s="3685"/>
      <c r="AN66" s="3686"/>
      <c r="AO66" s="3698"/>
      <c r="AP66" s="3699"/>
      <c r="AQ66" s="3702" t="s">
        <v>477</v>
      </c>
      <c r="AR66" s="3703"/>
      <c r="AS66" s="3698"/>
      <c r="AT66" s="3699"/>
      <c r="AU66" s="3702" t="s">
        <v>5</v>
      </c>
      <c r="AV66" s="3703"/>
      <c r="AW66" s="3698"/>
      <c r="AX66" s="3699"/>
      <c r="AY66" s="3702" t="s">
        <v>478</v>
      </c>
      <c r="AZ66" s="3692"/>
      <c r="BA66" s="3692" t="s">
        <v>3813</v>
      </c>
      <c r="BB66" s="3692"/>
      <c r="BC66" s="3693"/>
      <c r="BD66" s="3693"/>
      <c r="BE66" s="3693"/>
      <c r="BF66" s="3693"/>
      <c r="BG66" s="3693"/>
      <c r="BH66" s="3693"/>
      <c r="BI66" s="3693"/>
      <c r="BJ66" s="3693"/>
      <c r="BK66" s="3694" t="s">
        <v>3814</v>
      </c>
      <c r="BL66" s="3694"/>
      <c r="BM66" s="3695"/>
    </row>
    <row r="67" spans="2:67" ht="9" customHeight="1">
      <c r="B67" s="3673"/>
      <c r="C67" s="3674"/>
      <c r="D67" s="3674"/>
      <c r="E67" s="3674"/>
      <c r="F67" s="3674"/>
      <c r="G67" s="3674"/>
      <c r="H67" s="3674"/>
      <c r="I67" s="3674"/>
      <c r="J67" s="3674"/>
      <c r="K67" s="3674"/>
      <c r="L67" s="3674"/>
      <c r="M67" s="3674"/>
      <c r="N67" s="3675"/>
      <c r="O67" s="3680"/>
      <c r="P67" s="3680"/>
      <c r="Q67" s="3681"/>
      <c r="R67" s="3681"/>
      <c r="S67" s="3681"/>
      <c r="T67" s="3681"/>
      <c r="U67" s="3681"/>
      <c r="V67" s="3681"/>
      <c r="W67" s="3681"/>
      <c r="X67" s="3681"/>
      <c r="Y67" s="3681"/>
      <c r="Z67" s="3681"/>
      <c r="AA67" s="3681"/>
      <c r="AB67" s="3681"/>
      <c r="AC67" s="3682"/>
      <c r="AD67" s="3683"/>
      <c r="AE67" s="3683"/>
      <c r="AF67" s="3683"/>
      <c r="AG67" s="3683"/>
      <c r="AH67" s="3683"/>
      <c r="AI67" s="3684"/>
      <c r="AJ67" s="954"/>
      <c r="AK67" s="955"/>
      <c r="AL67" s="3685"/>
      <c r="AM67" s="3685"/>
      <c r="AN67" s="3686"/>
      <c r="AO67" s="3700"/>
      <c r="AP67" s="3701"/>
      <c r="AQ67" s="3702"/>
      <c r="AR67" s="3703"/>
      <c r="AS67" s="3700"/>
      <c r="AT67" s="3701"/>
      <c r="AU67" s="3702"/>
      <c r="AV67" s="3703"/>
      <c r="AW67" s="3700"/>
      <c r="AX67" s="3701"/>
      <c r="AY67" s="3702"/>
      <c r="AZ67" s="3692"/>
      <c r="BA67" s="3692"/>
      <c r="BB67" s="3692"/>
      <c r="BC67" s="3693"/>
      <c r="BD67" s="3693"/>
      <c r="BE67" s="3693"/>
      <c r="BF67" s="3693"/>
      <c r="BG67" s="3693"/>
      <c r="BH67" s="3693"/>
      <c r="BI67" s="3693"/>
      <c r="BJ67" s="3693"/>
      <c r="BK67" s="3694"/>
      <c r="BL67" s="3694"/>
      <c r="BM67" s="3695"/>
    </row>
    <row r="68" spans="2:67" ht="4.5" customHeight="1">
      <c r="B68" s="3673"/>
      <c r="C68" s="3674"/>
      <c r="D68" s="3674"/>
      <c r="E68" s="3674"/>
      <c r="F68" s="3674"/>
      <c r="G68" s="3674"/>
      <c r="H68" s="3674"/>
      <c r="I68" s="3674"/>
      <c r="J68" s="3674"/>
      <c r="K68" s="3674"/>
      <c r="L68" s="3674"/>
      <c r="M68" s="3674"/>
      <c r="N68" s="3675"/>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73"/>
      <c r="C69" s="3674"/>
      <c r="D69" s="3674"/>
      <c r="E69" s="3674"/>
      <c r="F69" s="3674"/>
      <c r="G69" s="3674"/>
      <c r="H69" s="3674"/>
      <c r="I69" s="3674"/>
      <c r="J69" s="3674"/>
      <c r="K69" s="3674"/>
      <c r="L69" s="3674"/>
      <c r="M69" s="3674"/>
      <c r="N69" s="3675"/>
      <c r="O69" s="3696" t="s">
        <v>139</v>
      </c>
      <c r="P69" s="3696"/>
      <c r="Q69" s="3697" t="s">
        <v>3815</v>
      </c>
      <c r="R69" s="3697"/>
      <c r="S69" s="3697"/>
      <c r="T69" s="3697"/>
      <c r="U69" s="3697"/>
      <c r="V69" s="3697"/>
      <c r="W69" s="3697"/>
      <c r="X69" s="3697"/>
      <c r="Y69" s="3697"/>
      <c r="Z69" s="3697"/>
      <c r="AA69" s="3697"/>
      <c r="AB69" s="3697"/>
      <c r="AC69" s="3697"/>
      <c r="AD69" s="3681"/>
      <c r="AE69" s="3681"/>
      <c r="AF69" s="3681"/>
      <c r="AG69" s="3681"/>
      <c r="AH69" s="3681"/>
      <c r="AI69" s="3681"/>
      <c r="AJ69" s="3681"/>
      <c r="AK69" s="3697"/>
      <c r="AL69" s="3697"/>
      <c r="AM69" s="3697"/>
      <c r="AN69" s="3697"/>
      <c r="AO69" s="3697"/>
      <c r="AP69" s="3697"/>
      <c r="AQ69" s="3697"/>
      <c r="AR69" s="3697"/>
      <c r="AS69" s="3697"/>
      <c r="AT69" s="3697"/>
      <c r="AU69" s="3697"/>
      <c r="AV69" s="3697"/>
      <c r="AW69" s="3697"/>
      <c r="AX69" s="3697"/>
      <c r="AY69" s="964"/>
      <c r="AZ69" s="964"/>
      <c r="BA69" s="964"/>
      <c r="BB69" s="964"/>
      <c r="BC69" s="964"/>
      <c r="BD69" s="964"/>
      <c r="BE69" s="964"/>
      <c r="BF69" s="964"/>
      <c r="BG69" s="964"/>
      <c r="BH69" s="964"/>
      <c r="BI69" s="964"/>
      <c r="BJ69" s="964"/>
      <c r="BK69" s="964"/>
      <c r="BL69" s="964"/>
      <c r="BM69" s="965"/>
    </row>
    <row r="70" spans="2:67" ht="8.25" customHeight="1">
      <c r="B70" s="3673"/>
      <c r="C70" s="3674"/>
      <c r="D70" s="3674"/>
      <c r="E70" s="3674"/>
      <c r="F70" s="3674"/>
      <c r="G70" s="3674"/>
      <c r="H70" s="3674"/>
      <c r="I70" s="3674"/>
      <c r="J70" s="3674"/>
      <c r="K70" s="3674"/>
      <c r="L70" s="3674"/>
      <c r="M70" s="3674"/>
      <c r="N70" s="3675"/>
      <c r="O70" s="3680"/>
      <c r="P70" s="3680"/>
      <c r="Q70" s="3681"/>
      <c r="R70" s="3681"/>
      <c r="S70" s="3681"/>
      <c r="T70" s="3681"/>
      <c r="U70" s="3681"/>
      <c r="V70" s="3681"/>
      <c r="W70" s="3681"/>
      <c r="X70" s="3681"/>
      <c r="Y70" s="3681"/>
      <c r="Z70" s="3681"/>
      <c r="AA70" s="3681"/>
      <c r="AB70" s="3681"/>
      <c r="AC70" s="3681"/>
      <c r="AD70" s="3681"/>
      <c r="AE70" s="3681"/>
      <c r="AF70" s="3681"/>
      <c r="AG70" s="3681"/>
      <c r="AH70" s="3681"/>
      <c r="AI70" s="3681"/>
      <c r="AJ70" s="3681"/>
      <c r="AK70" s="3681"/>
      <c r="AL70" s="3681"/>
      <c r="AM70" s="3681"/>
      <c r="AN70" s="3681"/>
      <c r="AO70" s="3681"/>
      <c r="AP70" s="3681"/>
      <c r="AQ70" s="3681"/>
      <c r="AR70" s="3681"/>
      <c r="AS70" s="3681"/>
      <c r="AT70" s="3681"/>
      <c r="AU70" s="3681"/>
      <c r="AV70" s="3681"/>
      <c r="AW70" s="3681"/>
      <c r="AX70" s="3681"/>
      <c r="AY70" s="966"/>
      <c r="AZ70" s="966"/>
      <c r="BA70" s="966"/>
      <c r="BB70" s="966"/>
      <c r="BC70" s="966"/>
      <c r="BD70" s="966"/>
      <c r="BE70" s="966"/>
      <c r="BF70" s="966"/>
      <c r="BG70" s="966"/>
      <c r="BH70" s="966"/>
      <c r="BI70" s="966"/>
      <c r="BJ70" s="966"/>
      <c r="BK70" s="966"/>
      <c r="BL70" s="966"/>
      <c r="BM70" s="967"/>
    </row>
    <row r="71" spans="2:67" ht="8.25" customHeight="1">
      <c r="B71" s="3673"/>
      <c r="C71" s="3674"/>
      <c r="D71" s="3674"/>
      <c r="E71" s="3674"/>
      <c r="F71" s="3674"/>
      <c r="G71" s="3674"/>
      <c r="H71" s="3674"/>
      <c r="I71" s="3674"/>
      <c r="J71" s="3674"/>
      <c r="K71" s="3674"/>
      <c r="L71" s="3674"/>
      <c r="M71" s="3674"/>
      <c r="N71" s="3675"/>
      <c r="O71" s="968"/>
      <c r="P71" s="969"/>
      <c r="Q71" s="3651" t="s">
        <v>139</v>
      </c>
      <c r="R71" s="3651"/>
      <c r="S71" s="3688" t="s">
        <v>3816</v>
      </c>
      <c r="T71" s="3688"/>
      <c r="U71" s="3688"/>
      <c r="V71" s="3688"/>
      <c r="W71" s="3688"/>
      <c r="X71" s="3688"/>
      <c r="Y71" s="3688"/>
      <c r="Z71" s="3688"/>
      <c r="AA71" s="3688"/>
      <c r="AB71" s="3688"/>
      <c r="AC71" s="3688"/>
      <c r="AD71" s="3688"/>
      <c r="AE71" s="3688"/>
      <c r="AF71" s="3688"/>
      <c r="AG71" s="3688"/>
      <c r="AH71" s="3688"/>
      <c r="AI71" s="3688"/>
      <c r="AJ71" s="3688"/>
      <c r="AK71" s="3688"/>
      <c r="AL71" s="3688"/>
      <c r="AM71" s="3688"/>
      <c r="AN71" s="3688"/>
      <c r="AO71" s="3688"/>
      <c r="AP71" s="3688"/>
      <c r="AQ71" s="3688"/>
      <c r="AR71" s="3688"/>
      <c r="AS71" s="3688"/>
      <c r="AT71" s="3688"/>
      <c r="AU71" s="3688"/>
      <c r="AV71" s="3688"/>
      <c r="AW71" s="3688"/>
      <c r="AX71" s="3688"/>
      <c r="AY71" s="3688"/>
      <c r="AZ71" s="3688"/>
      <c r="BA71" s="3688"/>
      <c r="BB71" s="3688"/>
      <c r="BC71" s="3688"/>
      <c r="BD71" s="3688"/>
      <c r="BE71" s="3688"/>
      <c r="BF71" s="3688"/>
      <c r="BG71" s="3688"/>
      <c r="BH71" s="3688"/>
      <c r="BI71" s="3688"/>
      <c r="BJ71" s="3688"/>
      <c r="BK71" s="3688"/>
      <c r="BL71" s="3688"/>
      <c r="BM71" s="3689"/>
      <c r="BN71" s="970"/>
      <c r="BO71" s="970"/>
    </row>
    <row r="72" spans="2:67" ht="8.25" customHeight="1">
      <c r="B72" s="3673"/>
      <c r="C72" s="3674"/>
      <c r="D72" s="3674"/>
      <c r="E72" s="3674"/>
      <c r="F72" s="3674"/>
      <c r="G72" s="3674"/>
      <c r="H72" s="3674"/>
      <c r="I72" s="3674"/>
      <c r="J72" s="3674"/>
      <c r="K72" s="3674"/>
      <c r="L72" s="3674"/>
      <c r="M72" s="3674"/>
      <c r="N72" s="3675"/>
      <c r="O72" s="962"/>
      <c r="P72" s="969"/>
      <c r="Q72" s="3651"/>
      <c r="R72" s="3651"/>
      <c r="S72" s="3688"/>
      <c r="T72" s="3688"/>
      <c r="U72" s="3688"/>
      <c r="V72" s="3688"/>
      <c r="W72" s="3688"/>
      <c r="X72" s="3688"/>
      <c r="Y72" s="3688"/>
      <c r="Z72" s="3688"/>
      <c r="AA72" s="3688"/>
      <c r="AB72" s="3688"/>
      <c r="AC72" s="3688"/>
      <c r="AD72" s="3688"/>
      <c r="AE72" s="3688"/>
      <c r="AF72" s="3688"/>
      <c r="AG72" s="3688"/>
      <c r="AH72" s="3688"/>
      <c r="AI72" s="3688"/>
      <c r="AJ72" s="3688"/>
      <c r="AK72" s="3688"/>
      <c r="AL72" s="3688"/>
      <c r="AM72" s="3688"/>
      <c r="AN72" s="3688"/>
      <c r="AO72" s="3688"/>
      <c r="AP72" s="3688"/>
      <c r="AQ72" s="3688"/>
      <c r="AR72" s="3688"/>
      <c r="AS72" s="3688"/>
      <c r="AT72" s="3688"/>
      <c r="AU72" s="3688"/>
      <c r="AV72" s="3688"/>
      <c r="AW72" s="3688"/>
      <c r="AX72" s="3688"/>
      <c r="AY72" s="3688"/>
      <c r="AZ72" s="3688"/>
      <c r="BA72" s="3688"/>
      <c r="BB72" s="3688"/>
      <c r="BC72" s="3688"/>
      <c r="BD72" s="3688"/>
      <c r="BE72" s="3688"/>
      <c r="BF72" s="3688"/>
      <c r="BG72" s="3688"/>
      <c r="BH72" s="3688"/>
      <c r="BI72" s="3688"/>
      <c r="BJ72" s="3688"/>
      <c r="BK72" s="3688"/>
      <c r="BL72" s="3688"/>
      <c r="BM72" s="3689"/>
      <c r="BN72" s="970"/>
      <c r="BO72" s="970"/>
    </row>
    <row r="73" spans="2:67" ht="8.25" customHeight="1">
      <c r="B73" s="3673"/>
      <c r="C73" s="3674"/>
      <c r="D73" s="3674"/>
      <c r="E73" s="3674"/>
      <c r="F73" s="3674"/>
      <c r="G73" s="3674"/>
      <c r="H73" s="3674"/>
      <c r="I73" s="3674"/>
      <c r="J73" s="3674"/>
      <c r="K73" s="3674"/>
      <c r="L73" s="3674"/>
      <c r="M73" s="3674"/>
      <c r="N73" s="3675"/>
      <c r="O73" s="962"/>
      <c r="P73" s="969"/>
      <c r="Q73" s="3651" t="s">
        <v>139</v>
      </c>
      <c r="R73" s="3651"/>
      <c r="S73" s="3688" t="s">
        <v>3817</v>
      </c>
      <c r="T73" s="3688"/>
      <c r="U73" s="3688"/>
      <c r="V73" s="3688"/>
      <c r="W73" s="3688"/>
      <c r="X73" s="3688"/>
      <c r="Y73" s="3688"/>
      <c r="Z73" s="3688"/>
      <c r="AA73" s="3688"/>
      <c r="AB73" s="3688"/>
      <c r="AC73" s="3688"/>
      <c r="AD73" s="3688"/>
      <c r="AE73" s="3688"/>
      <c r="AF73" s="3688"/>
      <c r="AG73" s="3688"/>
      <c r="AH73" s="3688"/>
      <c r="AI73" s="3688"/>
      <c r="AJ73" s="3688"/>
      <c r="AK73" s="3688"/>
      <c r="AL73" s="3688"/>
      <c r="AM73" s="3688"/>
      <c r="AN73" s="3688"/>
      <c r="AO73" s="3688"/>
      <c r="AP73" s="3688"/>
      <c r="AQ73" s="3688"/>
      <c r="AR73" s="3688"/>
      <c r="AS73" s="3688"/>
      <c r="AT73" s="3688"/>
      <c r="AU73" s="3688"/>
      <c r="AV73" s="3688"/>
      <c r="AW73" s="3688"/>
      <c r="AX73" s="3688"/>
      <c r="AY73" s="3688"/>
      <c r="AZ73" s="3688"/>
      <c r="BA73" s="3688"/>
      <c r="BB73" s="3688"/>
      <c r="BC73" s="3688"/>
      <c r="BD73" s="3688"/>
      <c r="BE73" s="3688"/>
      <c r="BF73" s="3688"/>
      <c r="BG73" s="3688"/>
      <c r="BH73" s="3688"/>
      <c r="BI73" s="3688"/>
      <c r="BJ73" s="3688"/>
      <c r="BK73" s="3688"/>
      <c r="BL73" s="3688"/>
      <c r="BM73" s="3689"/>
      <c r="BN73" s="970"/>
      <c r="BO73" s="970"/>
    </row>
    <row r="74" spans="2:67" ht="8.25" customHeight="1">
      <c r="B74" s="3676"/>
      <c r="C74" s="3677"/>
      <c r="D74" s="3677"/>
      <c r="E74" s="3677"/>
      <c r="F74" s="3677"/>
      <c r="G74" s="3677"/>
      <c r="H74" s="3677"/>
      <c r="I74" s="3677"/>
      <c r="J74" s="3677"/>
      <c r="K74" s="3677"/>
      <c r="L74" s="3677"/>
      <c r="M74" s="3677"/>
      <c r="N74" s="3678"/>
      <c r="O74" s="971"/>
      <c r="P74" s="941"/>
      <c r="Q74" s="3687"/>
      <c r="R74" s="3687"/>
      <c r="S74" s="3690"/>
      <c r="T74" s="3690"/>
      <c r="U74" s="3690"/>
      <c r="V74" s="3690"/>
      <c r="W74" s="3690"/>
      <c r="X74" s="3690"/>
      <c r="Y74" s="3690"/>
      <c r="Z74" s="3690"/>
      <c r="AA74" s="3690"/>
      <c r="AB74" s="3690"/>
      <c r="AC74" s="3690"/>
      <c r="AD74" s="3690"/>
      <c r="AE74" s="3690"/>
      <c r="AF74" s="3690"/>
      <c r="AG74" s="3690"/>
      <c r="AH74" s="3690"/>
      <c r="AI74" s="3690"/>
      <c r="AJ74" s="3690"/>
      <c r="AK74" s="3690"/>
      <c r="AL74" s="3690"/>
      <c r="AM74" s="3690"/>
      <c r="AN74" s="3690"/>
      <c r="AO74" s="3690"/>
      <c r="AP74" s="3690"/>
      <c r="AQ74" s="3690"/>
      <c r="AR74" s="3690"/>
      <c r="AS74" s="3690"/>
      <c r="AT74" s="3690"/>
      <c r="AU74" s="3690"/>
      <c r="AV74" s="3690"/>
      <c r="AW74" s="3690"/>
      <c r="AX74" s="3690"/>
      <c r="AY74" s="3690"/>
      <c r="AZ74" s="3690"/>
      <c r="BA74" s="3690"/>
      <c r="BB74" s="3690"/>
      <c r="BC74" s="3690"/>
      <c r="BD74" s="3690"/>
      <c r="BE74" s="3690"/>
      <c r="BF74" s="3690"/>
      <c r="BG74" s="3690"/>
      <c r="BH74" s="3690"/>
      <c r="BI74" s="3690"/>
      <c r="BJ74" s="3690"/>
      <c r="BK74" s="3690"/>
      <c r="BL74" s="3690"/>
      <c r="BM74" s="3691"/>
      <c r="BN74" s="970"/>
      <c r="BO74" s="970"/>
    </row>
    <row r="75" spans="2:67" ht="6.75" customHeight="1">
      <c r="B75" s="3727" t="s">
        <v>2601</v>
      </c>
      <c r="C75" s="3728"/>
      <c r="D75" s="3728"/>
      <c r="E75" s="3728"/>
      <c r="F75" s="3728"/>
      <c r="G75" s="3728"/>
      <c r="H75" s="3728"/>
      <c r="I75" s="3728"/>
      <c r="J75" s="3728"/>
      <c r="K75" s="3728"/>
      <c r="L75" s="3728"/>
      <c r="M75" s="3728"/>
      <c r="N75" s="3729"/>
      <c r="O75" s="952"/>
      <c r="P75" s="3679" t="s">
        <v>2566</v>
      </c>
      <c r="Q75" s="3679"/>
      <c r="R75" s="3679"/>
      <c r="S75" s="952"/>
      <c r="T75" s="952"/>
      <c r="U75" s="952"/>
      <c r="V75" s="952"/>
      <c r="W75" s="952"/>
      <c r="X75" s="952"/>
      <c r="Y75" s="952"/>
      <c r="Z75" s="952"/>
      <c r="AA75" s="952"/>
      <c r="AB75" s="952"/>
      <c r="AC75" s="952"/>
      <c r="AD75" s="946"/>
      <c r="AE75" s="946"/>
      <c r="AF75" s="946"/>
      <c r="AG75" s="946"/>
      <c r="AH75" s="951"/>
      <c r="AI75" s="952"/>
      <c r="AJ75" s="3704" t="s">
        <v>3767</v>
      </c>
      <c r="AK75" s="3705"/>
      <c r="AL75" s="3705"/>
      <c r="AM75" s="3705"/>
      <c r="AN75" s="3705"/>
      <c r="AO75" s="3705"/>
      <c r="AP75" s="3705"/>
      <c r="AQ75" s="3705"/>
      <c r="AR75" s="3706"/>
      <c r="AS75" s="3707"/>
      <c r="AT75" s="952"/>
      <c r="AU75" s="3679" t="s">
        <v>2566</v>
      </c>
      <c r="AV75" s="3679"/>
      <c r="AW75" s="3679"/>
      <c r="AX75" s="952"/>
      <c r="AY75" s="952"/>
      <c r="AZ75" s="952"/>
      <c r="BA75" s="952"/>
      <c r="BB75" s="952"/>
      <c r="BC75" s="952"/>
      <c r="BD75" s="952"/>
      <c r="BE75" s="946"/>
      <c r="BF75" s="946"/>
      <c r="BG75" s="946"/>
      <c r="BH75" s="946"/>
      <c r="BI75" s="952"/>
      <c r="BJ75" s="952"/>
      <c r="BK75" s="952"/>
      <c r="BL75" s="952"/>
      <c r="BM75" s="953"/>
    </row>
    <row r="76" spans="2:67" ht="7.5" customHeight="1">
      <c r="B76" s="3727"/>
      <c r="C76" s="3728"/>
      <c r="D76" s="3728"/>
      <c r="E76" s="3728"/>
      <c r="F76" s="3728"/>
      <c r="G76" s="3728"/>
      <c r="H76" s="3728"/>
      <c r="I76" s="3728"/>
      <c r="J76" s="3728"/>
      <c r="K76" s="3728"/>
      <c r="L76" s="3728"/>
      <c r="M76" s="3728"/>
      <c r="N76" s="3729"/>
      <c r="O76" s="972"/>
      <c r="P76" s="3685" t="s">
        <v>140</v>
      </c>
      <c r="Q76" s="3685"/>
      <c r="R76" s="3686"/>
      <c r="S76" s="3698"/>
      <c r="T76" s="3699"/>
      <c r="U76" s="3692" t="s">
        <v>477</v>
      </c>
      <c r="V76" s="3692"/>
      <c r="W76" s="3698"/>
      <c r="X76" s="3699"/>
      <c r="Y76" s="3692" t="s">
        <v>5</v>
      </c>
      <c r="Z76" s="3692"/>
      <c r="AA76" s="3698"/>
      <c r="AB76" s="3699"/>
      <c r="AC76" s="3692" t="s">
        <v>478</v>
      </c>
      <c r="AD76" s="3692"/>
      <c r="AE76" s="956"/>
      <c r="AF76" s="956"/>
      <c r="AG76" s="956"/>
      <c r="AH76" s="962"/>
      <c r="AI76" s="962"/>
      <c r="AJ76" s="3708"/>
      <c r="AK76" s="3709"/>
      <c r="AL76" s="3709"/>
      <c r="AM76" s="3709"/>
      <c r="AN76" s="3709"/>
      <c r="AO76" s="3709"/>
      <c r="AP76" s="3709"/>
      <c r="AQ76" s="3709"/>
      <c r="AR76" s="3710"/>
      <c r="AS76" s="3711"/>
      <c r="AT76" s="972"/>
      <c r="AU76" s="3685" t="s">
        <v>140</v>
      </c>
      <c r="AV76" s="3685"/>
      <c r="AW76" s="3686"/>
      <c r="AX76" s="3698"/>
      <c r="AY76" s="3699"/>
      <c r="AZ76" s="3692" t="s">
        <v>477</v>
      </c>
      <c r="BA76" s="3692"/>
      <c r="BB76" s="3698"/>
      <c r="BC76" s="3699"/>
      <c r="BD76" s="3692" t="s">
        <v>5</v>
      </c>
      <c r="BE76" s="3692"/>
      <c r="BF76" s="3698"/>
      <c r="BG76" s="3699"/>
      <c r="BH76" s="3692" t="s">
        <v>478</v>
      </c>
      <c r="BI76" s="3692"/>
      <c r="BJ76" s="962"/>
      <c r="BK76" s="962"/>
      <c r="BL76" s="962"/>
      <c r="BM76" s="963"/>
    </row>
    <row r="77" spans="2:67" ht="6.75" customHeight="1">
      <c r="B77" s="3727"/>
      <c r="C77" s="3728"/>
      <c r="D77" s="3728"/>
      <c r="E77" s="3728"/>
      <c r="F77" s="3728"/>
      <c r="G77" s="3728"/>
      <c r="H77" s="3728"/>
      <c r="I77" s="3728"/>
      <c r="J77" s="3728"/>
      <c r="K77" s="3728"/>
      <c r="L77" s="3728"/>
      <c r="M77" s="3728"/>
      <c r="N77" s="3729"/>
      <c r="O77" s="972"/>
      <c r="P77" s="3685"/>
      <c r="Q77" s="3685"/>
      <c r="R77" s="3686"/>
      <c r="S77" s="3700"/>
      <c r="T77" s="3701"/>
      <c r="U77" s="3692"/>
      <c r="V77" s="3692"/>
      <c r="W77" s="3700"/>
      <c r="X77" s="3701"/>
      <c r="Y77" s="3692"/>
      <c r="Z77" s="3692"/>
      <c r="AA77" s="3700"/>
      <c r="AB77" s="3701"/>
      <c r="AC77" s="3692"/>
      <c r="AD77" s="3692"/>
      <c r="AE77" s="956"/>
      <c r="AF77" s="956"/>
      <c r="AG77" s="956"/>
      <c r="AH77" s="962"/>
      <c r="AI77" s="962"/>
      <c r="AJ77" s="3708"/>
      <c r="AK77" s="3709"/>
      <c r="AL77" s="3709"/>
      <c r="AM77" s="3709"/>
      <c r="AN77" s="3709"/>
      <c r="AO77" s="3709"/>
      <c r="AP77" s="3709"/>
      <c r="AQ77" s="3709"/>
      <c r="AR77" s="3710"/>
      <c r="AS77" s="3711"/>
      <c r="AT77" s="972"/>
      <c r="AU77" s="3685"/>
      <c r="AV77" s="3685"/>
      <c r="AW77" s="3686"/>
      <c r="AX77" s="3700"/>
      <c r="AY77" s="3701"/>
      <c r="AZ77" s="3692"/>
      <c r="BA77" s="3692"/>
      <c r="BB77" s="3700"/>
      <c r="BC77" s="3701"/>
      <c r="BD77" s="3692"/>
      <c r="BE77" s="3692"/>
      <c r="BF77" s="3700"/>
      <c r="BG77" s="3701"/>
      <c r="BH77" s="3692"/>
      <c r="BI77" s="3692"/>
      <c r="BJ77" s="962"/>
      <c r="BK77" s="962"/>
      <c r="BL77" s="962"/>
      <c r="BM77" s="963"/>
    </row>
    <row r="78" spans="2:67" ht="4.5" customHeight="1">
      <c r="B78" s="3727"/>
      <c r="C78" s="3728"/>
      <c r="D78" s="3728"/>
      <c r="E78" s="3728"/>
      <c r="F78" s="3728"/>
      <c r="G78" s="3728"/>
      <c r="H78" s="3728"/>
      <c r="I78" s="3728"/>
      <c r="J78" s="3728"/>
      <c r="K78" s="3728"/>
      <c r="L78" s="3728"/>
      <c r="M78" s="3728"/>
      <c r="N78" s="3729"/>
      <c r="O78" s="973"/>
      <c r="P78" s="973"/>
      <c r="Q78" s="973"/>
      <c r="R78" s="973"/>
      <c r="S78" s="973"/>
      <c r="T78" s="973"/>
      <c r="U78" s="973"/>
      <c r="V78" s="973"/>
      <c r="W78" s="973"/>
      <c r="X78" s="973"/>
      <c r="Y78" s="973"/>
      <c r="Z78" s="973"/>
      <c r="AA78" s="973"/>
      <c r="AB78" s="973"/>
      <c r="AC78" s="973"/>
      <c r="AD78" s="974"/>
      <c r="AE78" s="974"/>
      <c r="AF78" s="974"/>
      <c r="AG78" s="974"/>
      <c r="AH78" s="973"/>
      <c r="AI78" s="973"/>
      <c r="AJ78" s="3712"/>
      <c r="AK78" s="3713"/>
      <c r="AL78" s="3713"/>
      <c r="AM78" s="3713"/>
      <c r="AN78" s="3713"/>
      <c r="AO78" s="3713"/>
      <c r="AP78" s="3713"/>
      <c r="AQ78" s="3713"/>
      <c r="AR78" s="3714"/>
      <c r="AS78" s="3715"/>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754" t="s">
        <v>3818</v>
      </c>
      <c r="C79" s="3755"/>
      <c r="D79" s="3755"/>
      <c r="E79" s="3755"/>
      <c r="F79" s="3755"/>
      <c r="G79" s="3755"/>
      <c r="H79" s="3755"/>
      <c r="I79" s="3755"/>
      <c r="J79" s="3755"/>
      <c r="K79" s="3755"/>
      <c r="L79" s="3755"/>
      <c r="M79" s="3755"/>
      <c r="N79" s="3756"/>
      <c r="O79" s="952"/>
      <c r="P79" s="3679" t="s">
        <v>2566</v>
      </c>
      <c r="Q79" s="3679"/>
      <c r="R79" s="3679"/>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727"/>
      <c r="C80" s="3728"/>
      <c r="D80" s="3728"/>
      <c r="E80" s="3728"/>
      <c r="F80" s="3728"/>
      <c r="G80" s="3728"/>
      <c r="H80" s="3728"/>
      <c r="I80" s="3728"/>
      <c r="J80" s="3728"/>
      <c r="K80" s="3728"/>
      <c r="L80" s="3728"/>
      <c r="M80" s="3728"/>
      <c r="N80" s="3729"/>
      <c r="O80" s="972"/>
      <c r="P80" s="3685" t="s">
        <v>140</v>
      </c>
      <c r="Q80" s="3685"/>
      <c r="R80" s="3686"/>
      <c r="S80" s="3698"/>
      <c r="T80" s="3699"/>
      <c r="U80" s="3692" t="s">
        <v>477</v>
      </c>
      <c r="V80" s="3692"/>
      <c r="W80" s="3698"/>
      <c r="X80" s="3699"/>
      <c r="Y80" s="3692" t="s">
        <v>5</v>
      </c>
      <c r="Z80" s="3692"/>
      <c r="AA80" s="3698"/>
      <c r="AB80" s="3699"/>
      <c r="AC80" s="3692" t="s">
        <v>478</v>
      </c>
      <c r="AD80" s="3692"/>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727"/>
      <c r="C81" s="3728"/>
      <c r="D81" s="3728"/>
      <c r="E81" s="3728"/>
      <c r="F81" s="3728"/>
      <c r="G81" s="3728"/>
      <c r="H81" s="3728"/>
      <c r="I81" s="3728"/>
      <c r="J81" s="3728"/>
      <c r="K81" s="3728"/>
      <c r="L81" s="3728"/>
      <c r="M81" s="3728"/>
      <c r="N81" s="3729"/>
      <c r="O81" s="972"/>
      <c r="P81" s="3685"/>
      <c r="Q81" s="3685"/>
      <c r="R81" s="3686"/>
      <c r="S81" s="3700"/>
      <c r="T81" s="3701"/>
      <c r="U81" s="3692"/>
      <c r="V81" s="3692"/>
      <c r="W81" s="3700"/>
      <c r="X81" s="3701"/>
      <c r="Y81" s="3692"/>
      <c r="Z81" s="3692"/>
      <c r="AA81" s="3700"/>
      <c r="AB81" s="3701"/>
      <c r="AC81" s="3692"/>
      <c r="AD81" s="3692"/>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727"/>
      <c r="C82" s="3728"/>
      <c r="D82" s="3728"/>
      <c r="E82" s="3728"/>
      <c r="F82" s="3728"/>
      <c r="G82" s="3728"/>
      <c r="H82" s="3728"/>
      <c r="I82" s="3728"/>
      <c r="J82" s="3728"/>
      <c r="K82" s="3728"/>
      <c r="L82" s="3728"/>
      <c r="M82" s="3728"/>
      <c r="N82" s="3729"/>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736" t="s">
        <v>2602</v>
      </c>
      <c r="C83" s="3737"/>
      <c r="D83" s="3737"/>
      <c r="E83" s="3737"/>
      <c r="F83" s="3737"/>
      <c r="G83" s="3737"/>
      <c r="H83" s="3737"/>
      <c r="I83" s="3737"/>
      <c r="J83" s="3737"/>
      <c r="K83" s="3737"/>
      <c r="L83" s="3737"/>
      <c r="M83" s="3737"/>
      <c r="N83" s="3738"/>
      <c r="O83" s="3745" t="s">
        <v>139</v>
      </c>
      <c r="P83" s="3745"/>
      <c r="Q83" s="3746" t="s">
        <v>2603</v>
      </c>
      <c r="R83" s="3746"/>
      <c r="S83" s="3746"/>
      <c r="T83" s="982"/>
      <c r="U83" s="3745" t="s">
        <v>139</v>
      </c>
      <c r="V83" s="3745"/>
      <c r="W83" s="3747" t="s">
        <v>3819</v>
      </c>
      <c r="X83" s="3747"/>
      <c r="Y83" s="3747"/>
      <c r="Z83" s="3747"/>
      <c r="AA83" s="3747"/>
      <c r="AB83" s="3747"/>
      <c r="AC83" s="3747"/>
      <c r="AD83" s="3747"/>
      <c r="AE83" s="3747"/>
      <c r="AF83" s="3747"/>
      <c r="AG83" s="3747"/>
      <c r="AH83" s="3747"/>
      <c r="AI83" s="3747"/>
      <c r="AJ83" s="3747"/>
      <c r="AK83" s="3747"/>
      <c r="AL83" s="3747"/>
      <c r="AM83" s="3747"/>
      <c r="AN83" s="3747"/>
      <c r="AO83" s="3747"/>
      <c r="AP83" s="3747"/>
      <c r="AQ83" s="3747"/>
      <c r="AR83" s="3747"/>
      <c r="AS83" s="3747"/>
      <c r="AT83" s="3747"/>
      <c r="AU83" s="3747"/>
      <c r="AV83" s="3747"/>
      <c r="AW83" s="3747"/>
      <c r="AX83" s="3747"/>
      <c r="AY83" s="3747"/>
      <c r="AZ83" s="3747"/>
      <c r="BA83" s="3747"/>
      <c r="BB83" s="3747"/>
      <c r="BC83" s="3747"/>
      <c r="BD83" s="3747"/>
      <c r="BE83" s="3747"/>
      <c r="BF83" s="3747"/>
      <c r="BG83" s="3747"/>
      <c r="BH83" s="3747"/>
      <c r="BI83" s="3747"/>
      <c r="BJ83" s="3747"/>
      <c r="BK83" s="3747"/>
      <c r="BL83" s="3747"/>
      <c r="BM83" s="3748"/>
    </row>
    <row r="84" spans="2:65" ht="7.5" customHeight="1">
      <c r="B84" s="3739"/>
      <c r="C84" s="3740"/>
      <c r="D84" s="3740"/>
      <c r="E84" s="3740"/>
      <c r="F84" s="3740"/>
      <c r="G84" s="3740"/>
      <c r="H84" s="3740"/>
      <c r="I84" s="3740"/>
      <c r="J84" s="3740"/>
      <c r="K84" s="3740"/>
      <c r="L84" s="3740"/>
      <c r="M84" s="3740"/>
      <c r="N84" s="3741"/>
      <c r="O84" s="3680"/>
      <c r="P84" s="3680"/>
      <c r="Q84" s="3588"/>
      <c r="R84" s="3588"/>
      <c r="S84" s="3588"/>
      <c r="T84" s="912"/>
      <c r="U84" s="3680"/>
      <c r="V84" s="3680"/>
      <c r="W84" s="3688"/>
      <c r="X84" s="3688"/>
      <c r="Y84" s="3688"/>
      <c r="Z84" s="3688"/>
      <c r="AA84" s="3688"/>
      <c r="AB84" s="3688"/>
      <c r="AC84" s="3688"/>
      <c r="AD84" s="3688"/>
      <c r="AE84" s="3688"/>
      <c r="AF84" s="3688"/>
      <c r="AG84" s="3688"/>
      <c r="AH84" s="3688"/>
      <c r="AI84" s="3688"/>
      <c r="AJ84" s="3688"/>
      <c r="AK84" s="3688"/>
      <c r="AL84" s="3688"/>
      <c r="AM84" s="3688"/>
      <c r="AN84" s="3688"/>
      <c r="AO84" s="3688"/>
      <c r="AP84" s="3688"/>
      <c r="AQ84" s="3688"/>
      <c r="AR84" s="3688"/>
      <c r="AS84" s="3688"/>
      <c r="AT84" s="3688"/>
      <c r="AU84" s="3688"/>
      <c r="AV84" s="3688"/>
      <c r="AW84" s="3688"/>
      <c r="AX84" s="3688"/>
      <c r="AY84" s="3688"/>
      <c r="AZ84" s="3688"/>
      <c r="BA84" s="3688"/>
      <c r="BB84" s="3688"/>
      <c r="BC84" s="3688"/>
      <c r="BD84" s="3688"/>
      <c r="BE84" s="3688"/>
      <c r="BF84" s="3688"/>
      <c r="BG84" s="3688"/>
      <c r="BH84" s="3688"/>
      <c r="BI84" s="3688"/>
      <c r="BJ84" s="3688"/>
      <c r="BK84" s="3688"/>
      <c r="BL84" s="3688"/>
      <c r="BM84" s="3689"/>
    </row>
    <row r="85" spans="2:65" ht="6.75" customHeight="1">
      <c r="B85" s="3739"/>
      <c r="C85" s="3740"/>
      <c r="D85" s="3740"/>
      <c r="E85" s="3740"/>
      <c r="F85" s="3740"/>
      <c r="G85" s="3740"/>
      <c r="H85" s="3740"/>
      <c r="I85" s="3740"/>
      <c r="J85" s="3740"/>
      <c r="K85" s="3740"/>
      <c r="L85" s="3740"/>
      <c r="M85" s="3740"/>
      <c r="N85" s="3741"/>
      <c r="O85" s="3588"/>
      <c r="P85" s="3588"/>
      <c r="Q85" s="3588"/>
      <c r="R85" s="3588"/>
      <c r="S85" s="3588"/>
      <c r="T85" s="3588"/>
      <c r="U85" s="3588"/>
      <c r="V85" s="3588"/>
      <c r="W85" s="3750" t="s">
        <v>3820</v>
      </c>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1"/>
    </row>
    <row r="86" spans="2:65" ht="6.75" customHeight="1">
      <c r="B86" s="3742"/>
      <c r="C86" s="3743"/>
      <c r="D86" s="3743"/>
      <c r="E86" s="3743"/>
      <c r="F86" s="3743"/>
      <c r="G86" s="3743"/>
      <c r="H86" s="3743"/>
      <c r="I86" s="3743"/>
      <c r="J86" s="3743"/>
      <c r="K86" s="3743"/>
      <c r="L86" s="3743"/>
      <c r="M86" s="3743"/>
      <c r="N86" s="3744"/>
      <c r="O86" s="3749"/>
      <c r="P86" s="3749"/>
      <c r="Q86" s="3749"/>
      <c r="R86" s="3749"/>
      <c r="S86" s="3749"/>
      <c r="T86" s="3749"/>
      <c r="U86" s="3749"/>
      <c r="V86" s="3749"/>
      <c r="W86" s="3752"/>
      <c r="X86" s="3752"/>
      <c r="Y86" s="3752"/>
      <c r="Z86" s="3752"/>
      <c r="AA86" s="3752"/>
      <c r="AB86" s="3752"/>
      <c r="AC86" s="3752"/>
      <c r="AD86" s="3752"/>
      <c r="AE86" s="3752"/>
      <c r="AF86" s="3752"/>
      <c r="AG86" s="3752"/>
      <c r="AH86" s="3752"/>
      <c r="AI86" s="3752"/>
      <c r="AJ86" s="3752"/>
      <c r="AK86" s="3752"/>
      <c r="AL86" s="3752"/>
      <c r="AM86" s="3752"/>
      <c r="AN86" s="3752"/>
      <c r="AO86" s="3752"/>
      <c r="AP86" s="3752"/>
      <c r="AQ86" s="3752"/>
      <c r="AR86" s="3752"/>
      <c r="AS86" s="3752"/>
      <c r="AT86" s="3752"/>
      <c r="AU86" s="3752"/>
      <c r="AV86" s="3752"/>
      <c r="AW86" s="3752"/>
      <c r="AX86" s="3752"/>
      <c r="AY86" s="3752"/>
      <c r="AZ86" s="3752"/>
      <c r="BA86" s="3752"/>
      <c r="BB86" s="3752"/>
      <c r="BC86" s="3752"/>
      <c r="BD86" s="3752"/>
      <c r="BE86" s="3752"/>
      <c r="BF86" s="3752"/>
      <c r="BG86" s="3752"/>
      <c r="BH86" s="3752"/>
      <c r="BI86" s="3752"/>
      <c r="BJ86" s="3752"/>
      <c r="BK86" s="3752"/>
      <c r="BL86" s="3752"/>
      <c r="BM86" s="3753"/>
    </row>
    <row r="87" spans="2:65" ht="12" customHeight="1">
      <c r="B87" s="3716" t="s">
        <v>2567</v>
      </c>
      <c r="C87" s="3717"/>
      <c r="D87" s="3717"/>
      <c r="E87" s="3717"/>
      <c r="F87" s="3717"/>
      <c r="G87" s="3717"/>
      <c r="H87" s="3717"/>
      <c r="I87" s="3717"/>
      <c r="J87" s="3717"/>
      <c r="K87" s="3717"/>
      <c r="L87" s="3717"/>
      <c r="M87" s="3717"/>
      <c r="N87" s="3718"/>
      <c r="O87" s="3722"/>
      <c r="P87" s="3723"/>
      <c r="Q87" s="3723"/>
      <c r="R87" s="3723"/>
      <c r="S87" s="3723"/>
      <c r="T87" s="3723"/>
      <c r="U87" s="3723"/>
      <c r="V87" s="3723"/>
      <c r="W87" s="3723"/>
      <c r="X87" s="3723"/>
      <c r="Y87" s="3723"/>
      <c r="Z87" s="3723"/>
      <c r="AA87" s="3723"/>
      <c r="AB87" s="3723"/>
      <c r="AC87" s="3723"/>
      <c r="AD87" s="3723"/>
      <c r="AE87" s="3723"/>
      <c r="AF87" s="3723"/>
      <c r="AG87" s="3723"/>
      <c r="AH87" s="3723"/>
      <c r="AI87" s="3723"/>
      <c r="AJ87" s="3723"/>
      <c r="AK87" s="3723"/>
      <c r="AL87" s="3723"/>
      <c r="AM87" s="3723"/>
      <c r="AN87" s="3723"/>
      <c r="AO87" s="3723"/>
      <c r="AP87" s="3723"/>
      <c r="AQ87" s="3723"/>
      <c r="AR87" s="3723"/>
      <c r="AS87" s="3723"/>
      <c r="AT87" s="3723"/>
      <c r="AU87" s="3723"/>
      <c r="AV87" s="3723"/>
      <c r="AW87" s="3723"/>
      <c r="AX87" s="3723"/>
      <c r="AY87" s="3723"/>
      <c r="AZ87" s="3723"/>
      <c r="BA87" s="3723"/>
      <c r="BB87" s="3723"/>
      <c r="BC87" s="3723"/>
      <c r="BD87" s="3723"/>
      <c r="BE87" s="3723"/>
      <c r="BF87" s="3723"/>
      <c r="BG87" s="3723"/>
      <c r="BH87" s="3723"/>
      <c r="BI87" s="3723"/>
      <c r="BJ87" s="3723"/>
      <c r="BK87" s="3723"/>
      <c r="BL87" s="3723"/>
      <c r="BM87" s="3724"/>
    </row>
    <row r="88" spans="2:65" ht="12" customHeight="1">
      <c r="B88" s="3716"/>
      <c r="C88" s="3717"/>
      <c r="D88" s="3717"/>
      <c r="E88" s="3717"/>
      <c r="F88" s="3717"/>
      <c r="G88" s="3717"/>
      <c r="H88" s="3717"/>
      <c r="I88" s="3717"/>
      <c r="J88" s="3717"/>
      <c r="K88" s="3717"/>
      <c r="L88" s="3717"/>
      <c r="M88" s="3717"/>
      <c r="N88" s="3718"/>
      <c r="O88" s="3723"/>
      <c r="P88" s="3723"/>
      <c r="Q88" s="3723"/>
      <c r="R88" s="3723"/>
      <c r="S88" s="3723"/>
      <c r="T88" s="3723"/>
      <c r="U88" s="3723"/>
      <c r="V88" s="3723"/>
      <c r="W88" s="3723"/>
      <c r="X88" s="3723"/>
      <c r="Y88" s="3723"/>
      <c r="Z88" s="3723"/>
      <c r="AA88" s="3723"/>
      <c r="AB88" s="3723"/>
      <c r="AC88" s="3723"/>
      <c r="AD88" s="3723"/>
      <c r="AE88" s="3723"/>
      <c r="AF88" s="3723"/>
      <c r="AG88" s="3723"/>
      <c r="AH88" s="3723"/>
      <c r="AI88" s="3723"/>
      <c r="AJ88" s="3723"/>
      <c r="AK88" s="3723"/>
      <c r="AL88" s="3723"/>
      <c r="AM88" s="3723"/>
      <c r="AN88" s="3723"/>
      <c r="AO88" s="3723"/>
      <c r="AP88" s="3723"/>
      <c r="AQ88" s="3723"/>
      <c r="AR88" s="3723"/>
      <c r="AS88" s="3723"/>
      <c r="AT88" s="3723"/>
      <c r="AU88" s="3723"/>
      <c r="AV88" s="3723"/>
      <c r="AW88" s="3723"/>
      <c r="AX88" s="3723"/>
      <c r="AY88" s="3723"/>
      <c r="AZ88" s="3723"/>
      <c r="BA88" s="3723"/>
      <c r="BB88" s="3723"/>
      <c r="BC88" s="3723"/>
      <c r="BD88" s="3723"/>
      <c r="BE88" s="3723"/>
      <c r="BF88" s="3723"/>
      <c r="BG88" s="3723"/>
      <c r="BH88" s="3723"/>
      <c r="BI88" s="3723"/>
      <c r="BJ88" s="3723"/>
      <c r="BK88" s="3723"/>
      <c r="BL88" s="3723"/>
      <c r="BM88" s="3724"/>
    </row>
    <row r="89" spans="2:65" ht="12" customHeight="1">
      <c r="B89" s="3716"/>
      <c r="C89" s="3717"/>
      <c r="D89" s="3717"/>
      <c r="E89" s="3717"/>
      <c r="F89" s="3717"/>
      <c r="G89" s="3717"/>
      <c r="H89" s="3717"/>
      <c r="I89" s="3717"/>
      <c r="J89" s="3717"/>
      <c r="K89" s="3717"/>
      <c r="L89" s="3717"/>
      <c r="M89" s="3717"/>
      <c r="N89" s="3718"/>
      <c r="O89" s="3723"/>
      <c r="P89" s="3723"/>
      <c r="Q89" s="3723"/>
      <c r="R89" s="3723"/>
      <c r="S89" s="3723"/>
      <c r="T89" s="3723"/>
      <c r="U89" s="3723"/>
      <c r="V89" s="3723"/>
      <c r="W89" s="3723"/>
      <c r="X89" s="3723"/>
      <c r="Y89" s="3723"/>
      <c r="Z89" s="3723"/>
      <c r="AA89" s="3723"/>
      <c r="AB89" s="3723"/>
      <c r="AC89" s="3723"/>
      <c r="AD89" s="3723"/>
      <c r="AE89" s="3723"/>
      <c r="AF89" s="3723"/>
      <c r="AG89" s="3723"/>
      <c r="AH89" s="3723"/>
      <c r="AI89" s="3723"/>
      <c r="AJ89" s="3723"/>
      <c r="AK89" s="3723"/>
      <c r="AL89" s="3723"/>
      <c r="AM89" s="3723"/>
      <c r="AN89" s="3723"/>
      <c r="AO89" s="3723"/>
      <c r="AP89" s="3723"/>
      <c r="AQ89" s="3723"/>
      <c r="AR89" s="3723"/>
      <c r="AS89" s="3723"/>
      <c r="AT89" s="3723"/>
      <c r="AU89" s="3723"/>
      <c r="AV89" s="3723"/>
      <c r="AW89" s="3723"/>
      <c r="AX89" s="3723"/>
      <c r="AY89" s="3723"/>
      <c r="AZ89" s="3723"/>
      <c r="BA89" s="3723"/>
      <c r="BB89" s="3723"/>
      <c r="BC89" s="3723"/>
      <c r="BD89" s="3723"/>
      <c r="BE89" s="3723"/>
      <c r="BF89" s="3723"/>
      <c r="BG89" s="3723"/>
      <c r="BH89" s="3723"/>
      <c r="BI89" s="3723"/>
      <c r="BJ89" s="3723"/>
      <c r="BK89" s="3723"/>
      <c r="BL89" s="3723"/>
      <c r="BM89" s="3724"/>
    </row>
    <row r="90" spans="2:65" ht="12" customHeight="1">
      <c r="B90" s="3716"/>
      <c r="C90" s="3717"/>
      <c r="D90" s="3717"/>
      <c r="E90" s="3717"/>
      <c r="F90" s="3717"/>
      <c r="G90" s="3717"/>
      <c r="H90" s="3717"/>
      <c r="I90" s="3717"/>
      <c r="J90" s="3717"/>
      <c r="K90" s="3717"/>
      <c r="L90" s="3717"/>
      <c r="M90" s="3717"/>
      <c r="N90" s="3718"/>
      <c r="O90" s="3723"/>
      <c r="P90" s="3723"/>
      <c r="Q90" s="3723"/>
      <c r="R90" s="3723"/>
      <c r="S90" s="3723"/>
      <c r="T90" s="3723"/>
      <c r="U90" s="3723"/>
      <c r="V90" s="3723"/>
      <c r="W90" s="3723"/>
      <c r="X90" s="3723"/>
      <c r="Y90" s="3723"/>
      <c r="Z90" s="3723"/>
      <c r="AA90" s="3723"/>
      <c r="AB90" s="3723"/>
      <c r="AC90" s="3723"/>
      <c r="AD90" s="3723"/>
      <c r="AE90" s="3723"/>
      <c r="AF90" s="3723"/>
      <c r="AG90" s="3723"/>
      <c r="AH90" s="3723"/>
      <c r="AI90" s="3723"/>
      <c r="AJ90" s="3723"/>
      <c r="AK90" s="3723"/>
      <c r="AL90" s="3723"/>
      <c r="AM90" s="3723"/>
      <c r="AN90" s="3723"/>
      <c r="AO90" s="3723"/>
      <c r="AP90" s="3723"/>
      <c r="AQ90" s="3723"/>
      <c r="AR90" s="3723"/>
      <c r="AS90" s="3723"/>
      <c r="AT90" s="3723"/>
      <c r="AU90" s="3723"/>
      <c r="AV90" s="3723"/>
      <c r="AW90" s="3723"/>
      <c r="AX90" s="3723"/>
      <c r="AY90" s="3723"/>
      <c r="AZ90" s="3723"/>
      <c r="BA90" s="3723"/>
      <c r="BB90" s="3723"/>
      <c r="BC90" s="3723"/>
      <c r="BD90" s="3723"/>
      <c r="BE90" s="3723"/>
      <c r="BF90" s="3723"/>
      <c r="BG90" s="3723"/>
      <c r="BH90" s="3723"/>
      <c r="BI90" s="3723"/>
      <c r="BJ90" s="3723"/>
      <c r="BK90" s="3723"/>
      <c r="BL90" s="3723"/>
      <c r="BM90" s="3724"/>
    </row>
    <row r="91" spans="2:65" ht="12" customHeight="1">
      <c r="B91" s="3716"/>
      <c r="C91" s="3717"/>
      <c r="D91" s="3717"/>
      <c r="E91" s="3717"/>
      <c r="F91" s="3717"/>
      <c r="G91" s="3717"/>
      <c r="H91" s="3717"/>
      <c r="I91" s="3717"/>
      <c r="J91" s="3717"/>
      <c r="K91" s="3717"/>
      <c r="L91" s="3717"/>
      <c r="M91" s="3717"/>
      <c r="N91" s="3718"/>
      <c r="O91" s="3723"/>
      <c r="P91" s="3723"/>
      <c r="Q91" s="3723"/>
      <c r="R91" s="3723"/>
      <c r="S91" s="3723"/>
      <c r="T91" s="3723"/>
      <c r="U91" s="3723"/>
      <c r="V91" s="3723"/>
      <c r="W91" s="3723"/>
      <c r="X91" s="3723"/>
      <c r="Y91" s="3723"/>
      <c r="Z91" s="3723"/>
      <c r="AA91" s="3723"/>
      <c r="AB91" s="3723"/>
      <c r="AC91" s="3723"/>
      <c r="AD91" s="3723"/>
      <c r="AE91" s="3723"/>
      <c r="AF91" s="3723"/>
      <c r="AG91" s="3723"/>
      <c r="AH91" s="3723"/>
      <c r="AI91" s="3723"/>
      <c r="AJ91" s="3723"/>
      <c r="AK91" s="3723"/>
      <c r="AL91" s="3723"/>
      <c r="AM91" s="3723"/>
      <c r="AN91" s="3723"/>
      <c r="AO91" s="3723"/>
      <c r="AP91" s="3723"/>
      <c r="AQ91" s="3723"/>
      <c r="AR91" s="3723"/>
      <c r="AS91" s="3723"/>
      <c r="AT91" s="3723"/>
      <c r="AU91" s="3723"/>
      <c r="AV91" s="3723"/>
      <c r="AW91" s="3723"/>
      <c r="AX91" s="3723"/>
      <c r="AY91" s="3723"/>
      <c r="AZ91" s="3723"/>
      <c r="BA91" s="3723"/>
      <c r="BB91" s="3723"/>
      <c r="BC91" s="3723"/>
      <c r="BD91" s="3723"/>
      <c r="BE91" s="3723"/>
      <c r="BF91" s="3723"/>
      <c r="BG91" s="3723"/>
      <c r="BH91" s="3723"/>
      <c r="BI91" s="3723"/>
      <c r="BJ91" s="3723"/>
      <c r="BK91" s="3723"/>
      <c r="BL91" s="3723"/>
      <c r="BM91" s="3724"/>
    </row>
    <row r="92" spans="2:65" ht="12" customHeight="1">
      <c r="B92" s="3716"/>
      <c r="C92" s="3717"/>
      <c r="D92" s="3717"/>
      <c r="E92" s="3717"/>
      <c r="F92" s="3717"/>
      <c r="G92" s="3717"/>
      <c r="H92" s="3717"/>
      <c r="I92" s="3717"/>
      <c r="J92" s="3717"/>
      <c r="K92" s="3717"/>
      <c r="L92" s="3717"/>
      <c r="M92" s="3717"/>
      <c r="N92" s="3718"/>
      <c r="O92" s="3723"/>
      <c r="P92" s="3723"/>
      <c r="Q92" s="3723"/>
      <c r="R92" s="3723"/>
      <c r="S92" s="3723"/>
      <c r="T92" s="3723"/>
      <c r="U92" s="3723"/>
      <c r="V92" s="3723"/>
      <c r="W92" s="3723"/>
      <c r="X92" s="3723"/>
      <c r="Y92" s="3723"/>
      <c r="Z92" s="3723"/>
      <c r="AA92" s="3723"/>
      <c r="AB92" s="3723"/>
      <c r="AC92" s="3723"/>
      <c r="AD92" s="3723"/>
      <c r="AE92" s="3723"/>
      <c r="AF92" s="3723"/>
      <c r="AG92" s="3723"/>
      <c r="AH92" s="3723"/>
      <c r="AI92" s="3723"/>
      <c r="AJ92" s="3723"/>
      <c r="AK92" s="3723"/>
      <c r="AL92" s="3723"/>
      <c r="AM92" s="3723"/>
      <c r="AN92" s="3723"/>
      <c r="AO92" s="3723"/>
      <c r="AP92" s="3723"/>
      <c r="AQ92" s="3723"/>
      <c r="AR92" s="3723"/>
      <c r="AS92" s="3723"/>
      <c r="AT92" s="3723"/>
      <c r="AU92" s="3723"/>
      <c r="AV92" s="3723"/>
      <c r="AW92" s="3723"/>
      <c r="AX92" s="3723"/>
      <c r="AY92" s="3723"/>
      <c r="AZ92" s="3723"/>
      <c r="BA92" s="3723"/>
      <c r="BB92" s="3723"/>
      <c r="BC92" s="3723"/>
      <c r="BD92" s="3723"/>
      <c r="BE92" s="3723"/>
      <c r="BF92" s="3723"/>
      <c r="BG92" s="3723"/>
      <c r="BH92" s="3723"/>
      <c r="BI92" s="3723"/>
      <c r="BJ92" s="3723"/>
      <c r="BK92" s="3723"/>
      <c r="BL92" s="3723"/>
      <c r="BM92" s="3724"/>
    </row>
    <row r="93" spans="2:65" ht="12" customHeight="1">
      <c r="B93" s="3716"/>
      <c r="C93" s="3717"/>
      <c r="D93" s="3717"/>
      <c r="E93" s="3717"/>
      <c r="F93" s="3717"/>
      <c r="G93" s="3717"/>
      <c r="H93" s="3717"/>
      <c r="I93" s="3717"/>
      <c r="J93" s="3717"/>
      <c r="K93" s="3717"/>
      <c r="L93" s="3717"/>
      <c r="M93" s="3717"/>
      <c r="N93" s="3718"/>
      <c r="O93" s="3723"/>
      <c r="P93" s="3723"/>
      <c r="Q93" s="3723"/>
      <c r="R93" s="3723"/>
      <c r="S93" s="3723"/>
      <c r="T93" s="3723"/>
      <c r="U93" s="3723"/>
      <c r="V93" s="3723"/>
      <c r="W93" s="3723"/>
      <c r="X93" s="3723"/>
      <c r="Y93" s="3723"/>
      <c r="Z93" s="3723"/>
      <c r="AA93" s="3723"/>
      <c r="AB93" s="3723"/>
      <c r="AC93" s="3723"/>
      <c r="AD93" s="3723"/>
      <c r="AE93" s="3723"/>
      <c r="AF93" s="3723"/>
      <c r="AG93" s="3723"/>
      <c r="AH93" s="3723"/>
      <c r="AI93" s="3723"/>
      <c r="AJ93" s="3723"/>
      <c r="AK93" s="3723"/>
      <c r="AL93" s="3723"/>
      <c r="AM93" s="3723"/>
      <c r="AN93" s="3723"/>
      <c r="AO93" s="3723"/>
      <c r="AP93" s="3723"/>
      <c r="AQ93" s="3723"/>
      <c r="AR93" s="3723"/>
      <c r="AS93" s="3723"/>
      <c r="AT93" s="3723"/>
      <c r="AU93" s="3723"/>
      <c r="AV93" s="3723"/>
      <c r="AW93" s="3723"/>
      <c r="AX93" s="3723"/>
      <c r="AY93" s="3723"/>
      <c r="AZ93" s="3723"/>
      <c r="BA93" s="3723"/>
      <c r="BB93" s="3723"/>
      <c r="BC93" s="3723"/>
      <c r="BD93" s="3723"/>
      <c r="BE93" s="3723"/>
      <c r="BF93" s="3723"/>
      <c r="BG93" s="3723"/>
      <c r="BH93" s="3723"/>
      <c r="BI93" s="3723"/>
      <c r="BJ93" s="3723"/>
      <c r="BK93" s="3723"/>
      <c r="BL93" s="3723"/>
      <c r="BM93" s="3724"/>
    </row>
    <row r="94" spans="2:65" ht="11.1" customHeight="1">
      <c r="B94" s="3716"/>
      <c r="C94" s="3717"/>
      <c r="D94" s="3717"/>
      <c r="E94" s="3717"/>
      <c r="F94" s="3717"/>
      <c r="G94" s="3717"/>
      <c r="H94" s="3717"/>
      <c r="I94" s="3717"/>
      <c r="J94" s="3717"/>
      <c r="K94" s="3717"/>
      <c r="L94" s="3717"/>
      <c r="M94" s="3717"/>
      <c r="N94" s="3718"/>
      <c r="O94" s="3723"/>
      <c r="P94" s="3723"/>
      <c r="Q94" s="3723"/>
      <c r="R94" s="3723"/>
      <c r="S94" s="3723"/>
      <c r="T94" s="3723"/>
      <c r="U94" s="3723"/>
      <c r="V94" s="3723"/>
      <c r="W94" s="3723"/>
      <c r="X94" s="3723"/>
      <c r="Y94" s="3723"/>
      <c r="Z94" s="3723"/>
      <c r="AA94" s="3723"/>
      <c r="AB94" s="3723"/>
      <c r="AC94" s="3723"/>
      <c r="AD94" s="3723"/>
      <c r="AE94" s="3723"/>
      <c r="AF94" s="3723"/>
      <c r="AG94" s="3723"/>
      <c r="AH94" s="3723"/>
      <c r="AI94" s="3723"/>
      <c r="AJ94" s="3723"/>
      <c r="AK94" s="3723"/>
      <c r="AL94" s="3723"/>
      <c r="AM94" s="3723"/>
      <c r="AN94" s="3723"/>
      <c r="AO94" s="3723"/>
      <c r="AP94" s="3723"/>
      <c r="AQ94" s="3723"/>
      <c r="AR94" s="3723"/>
      <c r="AS94" s="3723"/>
      <c r="AT94" s="3723"/>
      <c r="AU94" s="3723"/>
      <c r="AV94" s="3723"/>
      <c r="AW94" s="3723"/>
      <c r="AX94" s="3723"/>
      <c r="AY94" s="3723"/>
      <c r="AZ94" s="3723"/>
      <c r="BA94" s="3723"/>
      <c r="BB94" s="3723"/>
      <c r="BC94" s="3723"/>
      <c r="BD94" s="3723"/>
      <c r="BE94" s="3723"/>
      <c r="BF94" s="3723"/>
      <c r="BG94" s="3723"/>
      <c r="BH94" s="3723"/>
      <c r="BI94" s="3723"/>
      <c r="BJ94" s="3723"/>
      <c r="BK94" s="3723"/>
      <c r="BL94" s="3723"/>
      <c r="BM94" s="3724"/>
    </row>
    <row r="95" spans="2:65" ht="11.1" customHeight="1">
      <c r="B95" s="3716"/>
      <c r="C95" s="3717"/>
      <c r="D95" s="3717"/>
      <c r="E95" s="3717"/>
      <c r="F95" s="3717"/>
      <c r="G95" s="3717"/>
      <c r="H95" s="3717"/>
      <c r="I95" s="3717"/>
      <c r="J95" s="3717"/>
      <c r="K95" s="3717"/>
      <c r="L95" s="3717"/>
      <c r="M95" s="3717"/>
      <c r="N95" s="3718"/>
      <c r="O95" s="3723"/>
      <c r="P95" s="3723"/>
      <c r="Q95" s="3723"/>
      <c r="R95" s="3723"/>
      <c r="S95" s="3723"/>
      <c r="T95" s="3723"/>
      <c r="U95" s="3723"/>
      <c r="V95" s="3723"/>
      <c r="W95" s="3723"/>
      <c r="X95" s="3723"/>
      <c r="Y95" s="3723"/>
      <c r="Z95" s="3723"/>
      <c r="AA95" s="3723"/>
      <c r="AB95" s="3723"/>
      <c r="AC95" s="3723"/>
      <c r="AD95" s="3723"/>
      <c r="AE95" s="3723"/>
      <c r="AF95" s="3723"/>
      <c r="AG95" s="3723"/>
      <c r="AH95" s="3723"/>
      <c r="AI95" s="3723"/>
      <c r="AJ95" s="3723"/>
      <c r="AK95" s="3723"/>
      <c r="AL95" s="3723"/>
      <c r="AM95" s="3723"/>
      <c r="AN95" s="3723"/>
      <c r="AO95" s="3723"/>
      <c r="AP95" s="3723"/>
      <c r="AQ95" s="3723"/>
      <c r="AR95" s="3723"/>
      <c r="AS95" s="3723"/>
      <c r="AT95" s="3723"/>
      <c r="AU95" s="3723"/>
      <c r="AV95" s="3723"/>
      <c r="AW95" s="3723"/>
      <c r="AX95" s="3723"/>
      <c r="AY95" s="3723"/>
      <c r="AZ95" s="3723"/>
      <c r="BA95" s="3723"/>
      <c r="BB95" s="3723"/>
      <c r="BC95" s="3723"/>
      <c r="BD95" s="3723"/>
      <c r="BE95" s="3723"/>
      <c r="BF95" s="3723"/>
      <c r="BG95" s="3723"/>
      <c r="BH95" s="3723"/>
      <c r="BI95" s="3723"/>
      <c r="BJ95" s="3723"/>
      <c r="BK95" s="3723"/>
      <c r="BL95" s="3723"/>
      <c r="BM95" s="3724"/>
    </row>
    <row r="96" spans="2:65" ht="11.1" customHeight="1" thickBot="1">
      <c r="B96" s="3719"/>
      <c r="C96" s="3720"/>
      <c r="D96" s="3720"/>
      <c r="E96" s="3720"/>
      <c r="F96" s="3720"/>
      <c r="G96" s="3720"/>
      <c r="H96" s="3720"/>
      <c r="I96" s="3720"/>
      <c r="J96" s="3720"/>
      <c r="K96" s="3720"/>
      <c r="L96" s="3720"/>
      <c r="M96" s="3720"/>
      <c r="N96" s="3721"/>
      <c r="O96" s="3725"/>
      <c r="P96" s="3725"/>
      <c r="Q96" s="3725"/>
      <c r="R96" s="3725"/>
      <c r="S96" s="3725"/>
      <c r="T96" s="3725"/>
      <c r="U96" s="3725"/>
      <c r="V96" s="3725"/>
      <c r="W96" s="3725"/>
      <c r="X96" s="3725"/>
      <c r="Y96" s="3725"/>
      <c r="Z96" s="3725"/>
      <c r="AA96" s="3725"/>
      <c r="AB96" s="3725"/>
      <c r="AC96" s="3725"/>
      <c r="AD96" s="3725"/>
      <c r="AE96" s="3725"/>
      <c r="AF96" s="3725"/>
      <c r="AG96" s="3725"/>
      <c r="AH96" s="3725"/>
      <c r="AI96" s="3725"/>
      <c r="AJ96" s="3725"/>
      <c r="AK96" s="3725"/>
      <c r="AL96" s="3725"/>
      <c r="AM96" s="3725"/>
      <c r="AN96" s="3725"/>
      <c r="AO96" s="3725"/>
      <c r="AP96" s="3725"/>
      <c r="AQ96" s="3725"/>
      <c r="AR96" s="3725"/>
      <c r="AS96" s="3725"/>
      <c r="AT96" s="3725"/>
      <c r="AU96" s="3725"/>
      <c r="AV96" s="3725"/>
      <c r="AW96" s="3725"/>
      <c r="AX96" s="3725"/>
      <c r="AY96" s="3725"/>
      <c r="AZ96" s="3725"/>
      <c r="BA96" s="3725"/>
      <c r="BB96" s="3725"/>
      <c r="BC96" s="3725"/>
      <c r="BD96" s="3725"/>
      <c r="BE96" s="3725"/>
      <c r="BF96" s="3725"/>
      <c r="BG96" s="3725"/>
      <c r="BH96" s="3725"/>
      <c r="BI96" s="3725"/>
      <c r="BJ96" s="3725"/>
      <c r="BK96" s="3725"/>
      <c r="BL96" s="3725"/>
      <c r="BM96" s="3726"/>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730" t="s">
        <v>2568</v>
      </c>
      <c r="C99" s="3731"/>
      <c r="D99" s="3731"/>
      <c r="E99" s="3731"/>
      <c r="F99" s="3731"/>
      <c r="G99" s="3731"/>
      <c r="H99" s="3731"/>
      <c r="I99" s="3731"/>
      <c r="J99" s="3731"/>
      <c r="K99" s="3731"/>
      <c r="L99" s="3731"/>
      <c r="M99" s="3731"/>
      <c r="N99" s="3731"/>
      <c r="O99" s="3154" t="s">
        <v>2569</v>
      </c>
      <c r="P99" s="3154"/>
      <c r="Q99" s="3154"/>
      <c r="R99" s="3154"/>
      <c r="S99" s="3154"/>
      <c r="T99" s="3154"/>
      <c r="U99" s="3154"/>
      <c r="V99" s="3154"/>
      <c r="W99" s="3154"/>
      <c r="X99" s="3154"/>
      <c r="Y99" s="3154"/>
      <c r="Z99" s="3154" t="s">
        <v>2570</v>
      </c>
      <c r="AA99" s="3154"/>
      <c r="AB99" s="3154"/>
      <c r="AC99" s="3154"/>
      <c r="AD99" s="3154"/>
      <c r="AE99" s="3154"/>
      <c r="AF99" s="3154"/>
      <c r="AG99" s="3154"/>
      <c r="AH99" s="3154"/>
      <c r="AI99" s="3154"/>
      <c r="AJ99" s="3154"/>
      <c r="AK99" s="3154" t="s">
        <v>2571</v>
      </c>
      <c r="AL99" s="3154"/>
      <c r="AM99" s="3154"/>
      <c r="AN99" s="3154"/>
      <c r="AO99" s="3154"/>
      <c r="AP99" s="3154"/>
      <c r="AQ99" s="3154"/>
      <c r="AR99" s="3154"/>
      <c r="AS99" s="3154"/>
      <c r="AT99" s="3154"/>
      <c r="AU99" s="3154"/>
      <c r="AV99" s="3731" t="s">
        <v>2572</v>
      </c>
      <c r="AW99" s="3731"/>
      <c r="AX99" s="3731"/>
      <c r="AY99" s="3731"/>
      <c r="AZ99" s="3731"/>
      <c r="BA99" s="3731"/>
      <c r="BB99" s="3731"/>
      <c r="BC99" s="3731"/>
      <c r="BD99" s="3731"/>
      <c r="BE99" s="3731"/>
      <c r="BF99" s="3731"/>
      <c r="BG99" s="3731"/>
      <c r="BH99" s="3731"/>
      <c r="BI99" s="3731"/>
      <c r="BJ99" s="3731"/>
      <c r="BK99" s="3731"/>
      <c r="BL99" s="3731"/>
      <c r="BM99" s="3734"/>
    </row>
    <row r="100" spans="2:65" ht="8.1" customHeight="1">
      <c r="B100" s="3732"/>
      <c r="C100" s="3733"/>
      <c r="D100" s="3733"/>
      <c r="E100" s="3733"/>
      <c r="F100" s="3733"/>
      <c r="G100" s="3733"/>
      <c r="H100" s="3733"/>
      <c r="I100" s="3733"/>
      <c r="J100" s="3733"/>
      <c r="K100" s="3733"/>
      <c r="L100" s="3733"/>
      <c r="M100" s="3733"/>
      <c r="N100" s="3733"/>
      <c r="O100" s="3154"/>
      <c r="P100" s="3154"/>
      <c r="Q100" s="3154"/>
      <c r="R100" s="3154"/>
      <c r="S100" s="3154"/>
      <c r="T100" s="3154"/>
      <c r="U100" s="3154"/>
      <c r="V100" s="3154"/>
      <c r="W100" s="3154"/>
      <c r="X100" s="3154"/>
      <c r="Y100" s="3154"/>
      <c r="Z100" s="3154"/>
      <c r="AA100" s="3154"/>
      <c r="AB100" s="3154"/>
      <c r="AC100" s="3154"/>
      <c r="AD100" s="3154"/>
      <c r="AE100" s="3154"/>
      <c r="AF100" s="3154"/>
      <c r="AG100" s="3154"/>
      <c r="AH100" s="3154"/>
      <c r="AI100" s="3154"/>
      <c r="AJ100" s="3154"/>
      <c r="AK100" s="3154"/>
      <c r="AL100" s="3154"/>
      <c r="AM100" s="3154"/>
      <c r="AN100" s="3154"/>
      <c r="AO100" s="3154"/>
      <c r="AP100" s="3154"/>
      <c r="AQ100" s="3154"/>
      <c r="AR100" s="3154"/>
      <c r="AS100" s="3154"/>
      <c r="AT100" s="3154"/>
      <c r="AU100" s="3154"/>
      <c r="AV100" s="3733"/>
      <c r="AW100" s="3733"/>
      <c r="AX100" s="3733"/>
      <c r="AY100" s="3733"/>
      <c r="AZ100" s="3733"/>
      <c r="BA100" s="3733"/>
      <c r="BB100" s="3733"/>
      <c r="BC100" s="3733"/>
      <c r="BD100" s="3733"/>
      <c r="BE100" s="3733"/>
      <c r="BF100" s="3733"/>
      <c r="BG100" s="3733"/>
      <c r="BH100" s="3733"/>
      <c r="BI100" s="3733"/>
      <c r="BJ100" s="3733"/>
      <c r="BK100" s="3733"/>
      <c r="BL100" s="3733"/>
      <c r="BM100" s="3735"/>
    </row>
    <row r="101" spans="2:65" ht="6" customHeight="1">
      <c r="B101" s="3761"/>
      <c r="C101" s="3746"/>
      <c r="D101" s="3746"/>
      <c r="E101" s="3746"/>
      <c r="F101" s="3746"/>
      <c r="G101" s="3746"/>
      <c r="H101" s="3746"/>
      <c r="I101" s="3746"/>
      <c r="J101" s="3746"/>
      <c r="K101" s="3746"/>
      <c r="L101" s="3746"/>
      <c r="M101" s="3746"/>
      <c r="N101" s="3762"/>
      <c r="O101" s="3144"/>
      <c r="P101" s="3144"/>
      <c r="Q101" s="3144"/>
      <c r="R101" s="3144"/>
      <c r="S101" s="3144"/>
      <c r="T101" s="3144"/>
      <c r="U101" s="3144"/>
      <c r="V101" s="3144"/>
      <c r="W101" s="3144"/>
      <c r="X101" s="3144"/>
      <c r="Y101" s="3144"/>
      <c r="Z101" s="3144"/>
      <c r="AA101" s="3144"/>
      <c r="AB101" s="3144"/>
      <c r="AC101" s="3144"/>
      <c r="AD101" s="3144"/>
      <c r="AE101" s="3144"/>
      <c r="AF101" s="3144"/>
      <c r="AG101" s="3144"/>
      <c r="AH101" s="3144"/>
      <c r="AI101" s="3144"/>
      <c r="AJ101" s="3144"/>
      <c r="AK101" s="3144"/>
      <c r="AL101" s="3144"/>
      <c r="AM101" s="3144"/>
      <c r="AN101" s="3144"/>
      <c r="AO101" s="3144"/>
      <c r="AP101" s="3144"/>
      <c r="AQ101" s="3144"/>
      <c r="AR101" s="3144"/>
      <c r="AS101" s="3144"/>
      <c r="AT101" s="3144"/>
      <c r="AU101" s="3144"/>
      <c r="AV101" s="3757" t="s">
        <v>2542</v>
      </c>
      <c r="AW101" s="3757"/>
      <c r="AX101" s="3757"/>
      <c r="AY101" s="3757"/>
      <c r="AZ101" s="3757"/>
      <c r="BA101" s="3757"/>
      <c r="BB101" s="3757" t="s">
        <v>477</v>
      </c>
      <c r="BC101" s="3757"/>
      <c r="BD101" s="3757"/>
      <c r="BE101" s="3757"/>
      <c r="BF101" s="3757"/>
      <c r="BG101" s="3757" t="s">
        <v>5</v>
      </c>
      <c r="BH101" s="3757"/>
      <c r="BI101" s="3757"/>
      <c r="BJ101" s="3757"/>
      <c r="BK101" s="3757"/>
      <c r="BL101" s="3757" t="s">
        <v>478</v>
      </c>
      <c r="BM101" s="3758"/>
    </row>
    <row r="102" spans="2:65" ht="6" customHeight="1">
      <c r="B102" s="3763"/>
      <c r="C102" s="3588"/>
      <c r="D102" s="3588"/>
      <c r="E102" s="3588"/>
      <c r="F102" s="3588"/>
      <c r="G102" s="3588"/>
      <c r="H102" s="3588"/>
      <c r="I102" s="3588"/>
      <c r="J102" s="3588"/>
      <c r="K102" s="3588"/>
      <c r="L102" s="3588"/>
      <c r="M102" s="3588"/>
      <c r="N102" s="3764"/>
      <c r="O102" s="3144"/>
      <c r="P102" s="3144"/>
      <c r="Q102" s="3144"/>
      <c r="R102" s="3144"/>
      <c r="S102" s="3144"/>
      <c r="T102" s="3144"/>
      <c r="U102" s="3144"/>
      <c r="V102" s="3144"/>
      <c r="W102" s="3144"/>
      <c r="X102" s="3144"/>
      <c r="Y102" s="3144"/>
      <c r="Z102" s="3144"/>
      <c r="AA102" s="3144"/>
      <c r="AB102" s="3144"/>
      <c r="AC102" s="3144"/>
      <c r="AD102" s="3144"/>
      <c r="AE102" s="3144"/>
      <c r="AF102" s="3144"/>
      <c r="AG102" s="3144"/>
      <c r="AH102" s="3144"/>
      <c r="AI102" s="3144"/>
      <c r="AJ102" s="3144"/>
      <c r="AK102" s="3144"/>
      <c r="AL102" s="3144"/>
      <c r="AM102" s="3144"/>
      <c r="AN102" s="3144"/>
      <c r="AO102" s="3144"/>
      <c r="AP102" s="3144"/>
      <c r="AQ102" s="3144"/>
      <c r="AR102" s="3144"/>
      <c r="AS102" s="3144"/>
      <c r="AT102" s="3144"/>
      <c r="AU102" s="3144"/>
      <c r="AV102" s="3692"/>
      <c r="AW102" s="3692"/>
      <c r="AX102" s="3692"/>
      <c r="AY102" s="3692"/>
      <c r="AZ102" s="3692"/>
      <c r="BA102" s="3692"/>
      <c r="BB102" s="3692"/>
      <c r="BC102" s="3692"/>
      <c r="BD102" s="3692"/>
      <c r="BE102" s="3692"/>
      <c r="BF102" s="3692"/>
      <c r="BG102" s="3692"/>
      <c r="BH102" s="3692"/>
      <c r="BI102" s="3692"/>
      <c r="BJ102" s="3692"/>
      <c r="BK102" s="3692"/>
      <c r="BL102" s="3692"/>
      <c r="BM102" s="3703"/>
    </row>
    <row r="103" spans="2:65" ht="6" customHeight="1">
      <c r="B103" s="3763"/>
      <c r="C103" s="3588"/>
      <c r="D103" s="3588"/>
      <c r="E103" s="3588"/>
      <c r="F103" s="3588"/>
      <c r="G103" s="3588"/>
      <c r="H103" s="3588"/>
      <c r="I103" s="3588"/>
      <c r="J103" s="3588"/>
      <c r="K103" s="3588"/>
      <c r="L103" s="3588"/>
      <c r="M103" s="3588"/>
      <c r="N103" s="3764"/>
      <c r="O103" s="3144"/>
      <c r="P103" s="3144"/>
      <c r="Q103" s="3144"/>
      <c r="R103" s="3144"/>
      <c r="S103" s="3144"/>
      <c r="T103" s="3144"/>
      <c r="U103" s="3144"/>
      <c r="V103" s="3144"/>
      <c r="W103" s="3144"/>
      <c r="X103" s="3144"/>
      <c r="Y103" s="3144"/>
      <c r="Z103" s="3144"/>
      <c r="AA103" s="3144"/>
      <c r="AB103" s="3144"/>
      <c r="AC103" s="3144"/>
      <c r="AD103" s="3144"/>
      <c r="AE103" s="3144"/>
      <c r="AF103" s="3144"/>
      <c r="AG103" s="3144"/>
      <c r="AH103" s="3144"/>
      <c r="AI103" s="3144"/>
      <c r="AJ103" s="3144"/>
      <c r="AK103" s="3144"/>
      <c r="AL103" s="3144"/>
      <c r="AM103" s="3144"/>
      <c r="AN103" s="3144"/>
      <c r="AO103" s="3144"/>
      <c r="AP103" s="3144"/>
      <c r="AQ103" s="3144"/>
      <c r="AR103" s="3144"/>
      <c r="AS103" s="3144"/>
      <c r="AT103" s="3144"/>
      <c r="AU103" s="3144"/>
      <c r="AV103" s="3692"/>
      <c r="AW103" s="3692"/>
      <c r="AX103" s="3692"/>
      <c r="AY103" s="3692"/>
      <c r="AZ103" s="3692"/>
      <c r="BA103" s="3692"/>
      <c r="BB103" s="3692"/>
      <c r="BC103" s="3692"/>
      <c r="BD103" s="3692"/>
      <c r="BE103" s="3692"/>
      <c r="BF103" s="3692"/>
      <c r="BG103" s="3692"/>
      <c r="BH103" s="3692"/>
      <c r="BI103" s="3692"/>
      <c r="BJ103" s="3692"/>
      <c r="BK103" s="3692"/>
      <c r="BL103" s="3692"/>
      <c r="BM103" s="3703"/>
    </row>
    <row r="104" spans="2:65" ht="6" customHeight="1">
      <c r="B104" s="3763"/>
      <c r="C104" s="3588"/>
      <c r="D104" s="3588"/>
      <c r="E104" s="3588"/>
      <c r="F104" s="3588"/>
      <c r="G104" s="3588"/>
      <c r="H104" s="3588"/>
      <c r="I104" s="3588"/>
      <c r="J104" s="3588"/>
      <c r="K104" s="3588"/>
      <c r="L104" s="3588"/>
      <c r="M104" s="3588"/>
      <c r="N104" s="3764"/>
      <c r="O104" s="3144"/>
      <c r="P104" s="3144"/>
      <c r="Q104" s="3144"/>
      <c r="R104" s="3144"/>
      <c r="S104" s="3144"/>
      <c r="T104" s="3144"/>
      <c r="U104" s="3144"/>
      <c r="V104" s="3144"/>
      <c r="W104" s="3144"/>
      <c r="X104" s="3144"/>
      <c r="Y104" s="3144"/>
      <c r="Z104" s="3144"/>
      <c r="AA104" s="3144"/>
      <c r="AB104" s="3144"/>
      <c r="AC104" s="3144"/>
      <c r="AD104" s="3144"/>
      <c r="AE104" s="3144"/>
      <c r="AF104" s="3144"/>
      <c r="AG104" s="3144"/>
      <c r="AH104" s="3144"/>
      <c r="AI104" s="3144"/>
      <c r="AJ104" s="3144"/>
      <c r="AK104" s="3144"/>
      <c r="AL104" s="3144"/>
      <c r="AM104" s="3144"/>
      <c r="AN104" s="3144"/>
      <c r="AO104" s="3144"/>
      <c r="AP104" s="3144"/>
      <c r="AQ104" s="3144"/>
      <c r="AR104" s="3144"/>
      <c r="AS104" s="3144"/>
      <c r="AT104" s="3144"/>
      <c r="AU104" s="3144"/>
      <c r="AV104" s="3692" t="s">
        <v>6</v>
      </c>
      <c r="AW104" s="3692"/>
      <c r="AX104" s="3692"/>
      <c r="AY104" s="3588"/>
      <c r="AZ104" s="3588"/>
      <c r="BA104" s="3588"/>
      <c r="BB104" s="3588"/>
      <c r="BC104" s="3588"/>
      <c r="BD104" s="3588"/>
      <c r="BE104" s="3588"/>
      <c r="BF104" s="3588"/>
      <c r="BG104" s="3588"/>
      <c r="BH104" s="3588"/>
      <c r="BI104" s="3588"/>
      <c r="BJ104" s="3588"/>
      <c r="BK104" s="3588"/>
      <c r="BL104" s="3692" t="s">
        <v>7</v>
      </c>
      <c r="BM104" s="3703"/>
    </row>
    <row r="105" spans="2:65" ht="6" customHeight="1">
      <c r="B105" s="3763"/>
      <c r="C105" s="3588"/>
      <c r="D105" s="3588"/>
      <c r="E105" s="3588"/>
      <c r="F105" s="3588"/>
      <c r="G105" s="3588"/>
      <c r="H105" s="3588"/>
      <c r="I105" s="3588"/>
      <c r="J105" s="3588"/>
      <c r="K105" s="3588"/>
      <c r="L105" s="3588"/>
      <c r="M105" s="3588"/>
      <c r="N105" s="3764"/>
      <c r="O105" s="3144"/>
      <c r="P105" s="3144"/>
      <c r="Q105" s="3144"/>
      <c r="R105" s="3144"/>
      <c r="S105" s="3144"/>
      <c r="T105" s="3144"/>
      <c r="U105" s="3144"/>
      <c r="V105" s="3144"/>
      <c r="W105" s="3144"/>
      <c r="X105" s="3144"/>
      <c r="Y105" s="3144"/>
      <c r="Z105" s="3144"/>
      <c r="AA105" s="3144"/>
      <c r="AB105" s="3144"/>
      <c r="AC105" s="3144"/>
      <c r="AD105" s="3144"/>
      <c r="AE105" s="3144"/>
      <c r="AF105" s="3144"/>
      <c r="AG105" s="3144"/>
      <c r="AH105" s="3144"/>
      <c r="AI105" s="3144"/>
      <c r="AJ105" s="3144"/>
      <c r="AK105" s="3144"/>
      <c r="AL105" s="3144"/>
      <c r="AM105" s="3144"/>
      <c r="AN105" s="3144"/>
      <c r="AO105" s="3144"/>
      <c r="AP105" s="3144"/>
      <c r="AQ105" s="3144"/>
      <c r="AR105" s="3144"/>
      <c r="AS105" s="3144"/>
      <c r="AT105" s="3144"/>
      <c r="AU105" s="3144"/>
      <c r="AV105" s="3692"/>
      <c r="AW105" s="3692"/>
      <c r="AX105" s="3692"/>
      <c r="AY105" s="3588"/>
      <c r="AZ105" s="3588"/>
      <c r="BA105" s="3588"/>
      <c r="BB105" s="3588"/>
      <c r="BC105" s="3588"/>
      <c r="BD105" s="3588"/>
      <c r="BE105" s="3588"/>
      <c r="BF105" s="3588"/>
      <c r="BG105" s="3588"/>
      <c r="BH105" s="3588"/>
      <c r="BI105" s="3588"/>
      <c r="BJ105" s="3588"/>
      <c r="BK105" s="3588"/>
      <c r="BL105" s="3692"/>
      <c r="BM105" s="3703"/>
    </row>
    <row r="106" spans="2:65" ht="6" customHeight="1">
      <c r="B106" s="3763"/>
      <c r="C106" s="3588"/>
      <c r="D106" s="3588"/>
      <c r="E106" s="3588"/>
      <c r="F106" s="3588"/>
      <c r="G106" s="3588"/>
      <c r="H106" s="3588"/>
      <c r="I106" s="3588"/>
      <c r="J106" s="3588"/>
      <c r="K106" s="3588"/>
      <c r="L106" s="3588"/>
      <c r="M106" s="3588"/>
      <c r="N106" s="3764"/>
      <c r="O106" s="3144"/>
      <c r="P106" s="3144"/>
      <c r="Q106" s="3144"/>
      <c r="R106" s="3144"/>
      <c r="S106" s="3144"/>
      <c r="T106" s="3144"/>
      <c r="U106" s="3144"/>
      <c r="V106" s="3144"/>
      <c r="W106" s="3144"/>
      <c r="X106" s="3144"/>
      <c r="Y106" s="3144"/>
      <c r="Z106" s="3144"/>
      <c r="AA106" s="3144"/>
      <c r="AB106" s="3144"/>
      <c r="AC106" s="3144"/>
      <c r="AD106" s="3144"/>
      <c r="AE106" s="3144"/>
      <c r="AF106" s="3144"/>
      <c r="AG106" s="3144"/>
      <c r="AH106" s="3144"/>
      <c r="AI106" s="3144"/>
      <c r="AJ106" s="3144"/>
      <c r="AK106" s="3144"/>
      <c r="AL106" s="3144"/>
      <c r="AM106" s="3144"/>
      <c r="AN106" s="3144"/>
      <c r="AO106" s="3144"/>
      <c r="AP106" s="3144"/>
      <c r="AQ106" s="3144"/>
      <c r="AR106" s="3144"/>
      <c r="AS106" s="3144"/>
      <c r="AT106" s="3144"/>
      <c r="AU106" s="3144"/>
      <c r="AV106" s="3759"/>
      <c r="AW106" s="3759"/>
      <c r="AX106" s="3759"/>
      <c r="AY106" s="3749"/>
      <c r="AZ106" s="3749"/>
      <c r="BA106" s="3749"/>
      <c r="BB106" s="3749"/>
      <c r="BC106" s="3749"/>
      <c r="BD106" s="3749"/>
      <c r="BE106" s="3749"/>
      <c r="BF106" s="3749"/>
      <c r="BG106" s="3749"/>
      <c r="BH106" s="3749"/>
      <c r="BI106" s="3749"/>
      <c r="BJ106" s="3749"/>
      <c r="BK106" s="3749"/>
      <c r="BL106" s="3759"/>
      <c r="BM106" s="3760"/>
    </row>
    <row r="107" spans="2:65" ht="6" customHeight="1">
      <c r="B107" s="3763"/>
      <c r="C107" s="3588"/>
      <c r="D107" s="3588"/>
      <c r="E107" s="3588"/>
      <c r="F107" s="3588"/>
      <c r="G107" s="3588"/>
      <c r="H107" s="3588"/>
      <c r="I107" s="3588"/>
      <c r="J107" s="3588"/>
      <c r="K107" s="3588"/>
      <c r="L107" s="3588"/>
      <c r="M107" s="3588"/>
      <c r="N107" s="3764"/>
      <c r="O107" s="3767" t="s">
        <v>2573</v>
      </c>
      <c r="P107" s="3768"/>
      <c r="Q107" s="3768"/>
      <c r="R107" s="3768"/>
      <c r="S107" s="3768"/>
      <c r="T107" s="3768"/>
      <c r="U107" s="3768"/>
      <c r="V107" s="3768"/>
      <c r="W107" s="3768"/>
      <c r="X107" s="3768"/>
      <c r="Y107" s="3768"/>
      <c r="Z107" s="3768"/>
      <c r="AA107" s="3768"/>
      <c r="AB107" s="3768"/>
      <c r="AC107" s="3768"/>
      <c r="AD107" s="3768"/>
      <c r="AE107" s="3768"/>
      <c r="AF107" s="3768"/>
      <c r="AG107" s="3768"/>
      <c r="AH107" s="3768"/>
      <c r="AI107" s="3768"/>
      <c r="AJ107" s="3768"/>
      <c r="AK107" s="3768"/>
      <c r="AL107" s="3768"/>
      <c r="AM107" s="3768"/>
      <c r="AN107" s="3768"/>
      <c r="AO107" s="3768"/>
      <c r="AP107" s="3768"/>
      <c r="AQ107" s="3768"/>
      <c r="AR107" s="3768"/>
      <c r="AS107" s="3768"/>
      <c r="AT107" s="3768"/>
      <c r="AU107" s="3768"/>
      <c r="AV107" s="3768"/>
      <c r="AW107" s="3768"/>
      <c r="AX107" s="3768"/>
      <c r="AY107" s="3768"/>
      <c r="AZ107" s="3768"/>
      <c r="BA107" s="3768"/>
      <c r="BB107" s="3768"/>
      <c r="BC107" s="3768"/>
      <c r="BD107" s="3768"/>
      <c r="BE107" s="3768"/>
      <c r="BF107" s="3768"/>
      <c r="BG107" s="3768"/>
      <c r="BH107" s="3768"/>
      <c r="BI107" s="3768"/>
      <c r="BJ107" s="3768"/>
      <c r="BK107" s="3768"/>
      <c r="BL107" s="3768"/>
      <c r="BM107" s="3769"/>
    </row>
    <row r="108" spans="2:65" ht="6" customHeight="1">
      <c r="B108" s="3763"/>
      <c r="C108" s="3588"/>
      <c r="D108" s="3588"/>
      <c r="E108" s="3588"/>
      <c r="F108" s="3588"/>
      <c r="G108" s="3588"/>
      <c r="H108" s="3588"/>
      <c r="I108" s="3588"/>
      <c r="J108" s="3588"/>
      <c r="K108" s="3588"/>
      <c r="L108" s="3588"/>
      <c r="M108" s="3588"/>
      <c r="N108" s="3764"/>
      <c r="O108" s="3767"/>
      <c r="P108" s="3768"/>
      <c r="Q108" s="3768"/>
      <c r="R108" s="3768"/>
      <c r="S108" s="3768"/>
      <c r="T108" s="3768"/>
      <c r="U108" s="3768"/>
      <c r="V108" s="3768"/>
      <c r="W108" s="3768"/>
      <c r="X108" s="3768"/>
      <c r="Y108" s="3768"/>
      <c r="Z108" s="3768"/>
      <c r="AA108" s="3768"/>
      <c r="AB108" s="3768"/>
      <c r="AC108" s="3768"/>
      <c r="AD108" s="3768"/>
      <c r="AE108" s="3768"/>
      <c r="AF108" s="3768"/>
      <c r="AG108" s="3768"/>
      <c r="AH108" s="3768"/>
      <c r="AI108" s="3768"/>
      <c r="AJ108" s="3768"/>
      <c r="AK108" s="3768"/>
      <c r="AL108" s="3768"/>
      <c r="AM108" s="3768"/>
      <c r="AN108" s="3768"/>
      <c r="AO108" s="3768"/>
      <c r="AP108" s="3768"/>
      <c r="AQ108" s="3768"/>
      <c r="AR108" s="3768"/>
      <c r="AS108" s="3768"/>
      <c r="AT108" s="3768"/>
      <c r="AU108" s="3768"/>
      <c r="AV108" s="3768"/>
      <c r="AW108" s="3768"/>
      <c r="AX108" s="3768"/>
      <c r="AY108" s="3768"/>
      <c r="AZ108" s="3768"/>
      <c r="BA108" s="3768"/>
      <c r="BB108" s="3768"/>
      <c r="BC108" s="3768"/>
      <c r="BD108" s="3768"/>
      <c r="BE108" s="3768"/>
      <c r="BF108" s="3768"/>
      <c r="BG108" s="3768"/>
      <c r="BH108" s="3768"/>
      <c r="BI108" s="3768"/>
      <c r="BJ108" s="3768"/>
      <c r="BK108" s="3768"/>
      <c r="BL108" s="3768"/>
      <c r="BM108" s="3769"/>
    </row>
    <row r="109" spans="2:65" ht="6" customHeight="1">
      <c r="B109" s="3763"/>
      <c r="C109" s="3588"/>
      <c r="D109" s="3588"/>
      <c r="E109" s="3588"/>
      <c r="F109" s="3588"/>
      <c r="G109" s="3588"/>
      <c r="H109" s="3588"/>
      <c r="I109" s="3588"/>
      <c r="J109" s="3588"/>
      <c r="K109" s="3588"/>
      <c r="L109" s="3588"/>
      <c r="M109" s="3588"/>
      <c r="N109" s="3764"/>
      <c r="O109" s="3770"/>
      <c r="P109" s="3771"/>
      <c r="Q109" s="3771"/>
      <c r="R109" s="3771"/>
      <c r="S109" s="3771"/>
      <c r="T109" s="3771"/>
      <c r="U109" s="3771"/>
      <c r="V109" s="3771"/>
      <c r="W109" s="3771"/>
      <c r="X109" s="3771"/>
      <c r="Y109" s="3771"/>
      <c r="Z109" s="3771"/>
      <c r="AA109" s="3771"/>
      <c r="AB109" s="3771"/>
      <c r="AC109" s="3771"/>
      <c r="AD109" s="3771"/>
      <c r="AE109" s="3771"/>
      <c r="AF109" s="3771"/>
      <c r="AG109" s="3771"/>
      <c r="AH109" s="3771"/>
      <c r="AI109" s="3771"/>
      <c r="AJ109" s="3771"/>
      <c r="AK109" s="3771"/>
      <c r="AL109" s="3771"/>
      <c r="AM109" s="3771"/>
      <c r="AN109" s="3771"/>
      <c r="AO109" s="3771"/>
      <c r="AP109" s="3771"/>
      <c r="AQ109" s="3771"/>
      <c r="AR109" s="3771"/>
      <c r="AS109" s="3771"/>
      <c r="AT109" s="3771"/>
      <c r="AU109" s="3771"/>
      <c r="AV109" s="3771"/>
      <c r="AW109" s="3771"/>
      <c r="AX109" s="3771"/>
      <c r="AY109" s="3771"/>
      <c r="AZ109" s="3771"/>
      <c r="BA109" s="3771"/>
      <c r="BB109" s="3771"/>
      <c r="BC109" s="3771"/>
      <c r="BD109" s="3771"/>
      <c r="BE109" s="3771"/>
      <c r="BF109" s="3771"/>
      <c r="BG109" s="3771"/>
      <c r="BH109" s="3771"/>
      <c r="BI109" s="3771"/>
      <c r="BJ109" s="3771"/>
      <c r="BK109" s="3771"/>
      <c r="BL109" s="3771"/>
      <c r="BM109" s="3772"/>
    </row>
    <row r="110" spans="2:65" ht="6" customHeight="1">
      <c r="B110" s="3763"/>
      <c r="C110" s="3588"/>
      <c r="D110" s="3588"/>
      <c r="E110" s="3588"/>
      <c r="F110" s="3588"/>
      <c r="G110" s="3588"/>
      <c r="H110" s="3588"/>
      <c r="I110" s="3588"/>
      <c r="J110" s="3588"/>
      <c r="K110" s="3588"/>
      <c r="L110" s="3588"/>
      <c r="M110" s="3588"/>
      <c r="N110" s="3764"/>
      <c r="O110" s="3773"/>
      <c r="P110" s="3774"/>
      <c r="Q110" s="3774"/>
      <c r="R110" s="3774"/>
      <c r="S110" s="3774"/>
      <c r="T110" s="3774"/>
      <c r="U110" s="3774"/>
      <c r="V110" s="3774"/>
      <c r="W110" s="3774"/>
      <c r="X110" s="3774"/>
      <c r="Y110" s="3774"/>
      <c r="Z110" s="3774"/>
      <c r="AA110" s="3774"/>
      <c r="AB110" s="3774"/>
      <c r="AC110" s="3774"/>
      <c r="AD110" s="3774"/>
      <c r="AE110" s="3774"/>
      <c r="AF110" s="3774"/>
      <c r="AG110" s="3774"/>
      <c r="AH110" s="3774"/>
      <c r="AI110" s="3774"/>
      <c r="AJ110" s="3774"/>
      <c r="AK110" s="3774"/>
      <c r="AL110" s="3774"/>
      <c r="AM110" s="3774"/>
      <c r="AN110" s="3774"/>
      <c r="AO110" s="3774"/>
      <c r="AP110" s="3774"/>
      <c r="AQ110" s="3774"/>
      <c r="AR110" s="3774"/>
      <c r="AS110" s="3774"/>
      <c r="AT110" s="3774"/>
      <c r="AU110" s="3774"/>
      <c r="AV110" s="3774"/>
      <c r="AW110" s="3774"/>
      <c r="AX110" s="3774"/>
      <c r="AY110" s="3774"/>
      <c r="AZ110" s="3774"/>
      <c r="BA110" s="3774"/>
      <c r="BB110" s="3774"/>
      <c r="BC110" s="3774"/>
      <c r="BD110" s="3774"/>
      <c r="BE110" s="3774"/>
      <c r="BF110" s="3774"/>
      <c r="BG110" s="3774"/>
      <c r="BH110" s="3774"/>
      <c r="BI110" s="3774"/>
      <c r="BJ110" s="3774"/>
      <c r="BK110" s="3774"/>
      <c r="BL110" s="3774"/>
      <c r="BM110" s="3775"/>
    </row>
    <row r="111" spans="2:65" ht="6" customHeight="1">
      <c r="B111" s="3763"/>
      <c r="C111" s="3588"/>
      <c r="D111" s="3588"/>
      <c r="E111" s="3588"/>
      <c r="F111" s="3588"/>
      <c r="G111" s="3588"/>
      <c r="H111" s="3588"/>
      <c r="I111" s="3588"/>
      <c r="J111" s="3588"/>
      <c r="K111" s="3588"/>
      <c r="L111" s="3588"/>
      <c r="M111" s="3588"/>
      <c r="N111" s="3764"/>
      <c r="O111" s="3773"/>
      <c r="P111" s="3774"/>
      <c r="Q111" s="3774"/>
      <c r="R111" s="3774"/>
      <c r="S111" s="3774"/>
      <c r="T111" s="3774"/>
      <c r="U111" s="3774"/>
      <c r="V111" s="3774"/>
      <c r="W111" s="3774"/>
      <c r="X111" s="3774"/>
      <c r="Y111" s="3774"/>
      <c r="Z111" s="3774"/>
      <c r="AA111" s="3774"/>
      <c r="AB111" s="3774"/>
      <c r="AC111" s="3774"/>
      <c r="AD111" s="3774"/>
      <c r="AE111" s="3774"/>
      <c r="AF111" s="3774"/>
      <c r="AG111" s="3774"/>
      <c r="AH111" s="3774"/>
      <c r="AI111" s="3774"/>
      <c r="AJ111" s="3774"/>
      <c r="AK111" s="3774"/>
      <c r="AL111" s="3774"/>
      <c r="AM111" s="3774"/>
      <c r="AN111" s="3774"/>
      <c r="AO111" s="3774"/>
      <c r="AP111" s="3774"/>
      <c r="AQ111" s="3774"/>
      <c r="AR111" s="3774"/>
      <c r="AS111" s="3774"/>
      <c r="AT111" s="3774"/>
      <c r="AU111" s="3774"/>
      <c r="AV111" s="3774"/>
      <c r="AW111" s="3774"/>
      <c r="AX111" s="3774"/>
      <c r="AY111" s="3774"/>
      <c r="AZ111" s="3774"/>
      <c r="BA111" s="3774"/>
      <c r="BB111" s="3774"/>
      <c r="BC111" s="3774"/>
      <c r="BD111" s="3774"/>
      <c r="BE111" s="3774"/>
      <c r="BF111" s="3774"/>
      <c r="BG111" s="3774"/>
      <c r="BH111" s="3774"/>
      <c r="BI111" s="3774"/>
      <c r="BJ111" s="3774"/>
      <c r="BK111" s="3774"/>
      <c r="BL111" s="3774"/>
      <c r="BM111" s="3775"/>
    </row>
    <row r="112" spans="2:65" ht="6" customHeight="1">
      <c r="B112" s="3763"/>
      <c r="C112" s="3588"/>
      <c r="D112" s="3588"/>
      <c r="E112" s="3588"/>
      <c r="F112" s="3588"/>
      <c r="G112" s="3588"/>
      <c r="H112" s="3588"/>
      <c r="I112" s="3588"/>
      <c r="J112" s="3588"/>
      <c r="K112" s="3588"/>
      <c r="L112" s="3588"/>
      <c r="M112" s="3588"/>
      <c r="N112" s="3764"/>
      <c r="O112" s="3773"/>
      <c r="P112" s="3774"/>
      <c r="Q112" s="3774"/>
      <c r="R112" s="3774"/>
      <c r="S112" s="3774"/>
      <c r="T112" s="3774"/>
      <c r="U112" s="3774"/>
      <c r="V112" s="3774"/>
      <c r="W112" s="3774"/>
      <c r="X112" s="3774"/>
      <c r="Y112" s="3774"/>
      <c r="Z112" s="3774"/>
      <c r="AA112" s="3774"/>
      <c r="AB112" s="3774"/>
      <c r="AC112" s="3774"/>
      <c r="AD112" s="3774"/>
      <c r="AE112" s="3774"/>
      <c r="AF112" s="3774"/>
      <c r="AG112" s="3774"/>
      <c r="AH112" s="3774"/>
      <c r="AI112" s="3774"/>
      <c r="AJ112" s="3774"/>
      <c r="AK112" s="3774"/>
      <c r="AL112" s="3774"/>
      <c r="AM112" s="3774"/>
      <c r="AN112" s="3774"/>
      <c r="AO112" s="3774"/>
      <c r="AP112" s="3774"/>
      <c r="AQ112" s="3774"/>
      <c r="AR112" s="3774"/>
      <c r="AS112" s="3774"/>
      <c r="AT112" s="3774"/>
      <c r="AU112" s="3774"/>
      <c r="AV112" s="3774"/>
      <c r="AW112" s="3774"/>
      <c r="AX112" s="3774"/>
      <c r="AY112" s="3774"/>
      <c r="AZ112" s="3774"/>
      <c r="BA112" s="3774"/>
      <c r="BB112" s="3774"/>
      <c r="BC112" s="3774"/>
      <c r="BD112" s="3774"/>
      <c r="BE112" s="3774"/>
      <c r="BF112" s="3774"/>
      <c r="BG112" s="3774"/>
      <c r="BH112" s="3774"/>
      <c r="BI112" s="3774"/>
      <c r="BJ112" s="3774"/>
      <c r="BK112" s="3774"/>
      <c r="BL112" s="3774"/>
      <c r="BM112" s="3775"/>
    </row>
    <row r="113" spans="2:65" ht="6" customHeight="1">
      <c r="B113" s="3763"/>
      <c r="C113" s="3588"/>
      <c r="D113" s="3588"/>
      <c r="E113" s="3588"/>
      <c r="F113" s="3588"/>
      <c r="G113" s="3588"/>
      <c r="H113" s="3588"/>
      <c r="I113" s="3588"/>
      <c r="J113" s="3588"/>
      <c r="K113" s="3588"/>
      <c r="L113" s="3588"/>
      <c r="M113" s="3588"/>
      <c r="N113" s="3764"/>
      <c r="O113" s="3773"/>
      <c r="P113" s="3774"/>
      <c r="Q113" s="3774"/>
      <c r="R113" s="3774"/>
      <c r="S113" s="3774"/>
      <c r="T113" s="3774"/>
      <c r="U113" s="3774"/>
      <c r="V113" s="3774"/>
      <c r="W113" s="3774"/>
      <c r="X113" s="3774"/>
      <c r="Y113" s="3774"/>
      <c r="Z113" s="3774"/>
      <c r="AA113" s="3774"/>
      <c r="AB113" s="3774"/>
      <c r="AC113" s="3774"/>
      <c r="AD113" s="3774"/>
      <c r="AE113" s="3774"/>
      <c r="AF113" s="3774"/>
      <c r="AG113" s="3774"/>
      <c r="AH113" s="3774"/>
      <c r="AI113" s="3774"/>
      <c r="AJ113" s="3774"/>
      <c r="AK113" s="3774"/>
      <c r="AL113" s="3774"/>
      <c r="AM113" s="3774"/>
      <c r="AN113" s="3774"/>
      <c r="AO113" s="3774"/>
      <c r="AP113" s="3774"/>
      <c r="AQ113" s="3774"/>
      <c r="AR113" s="3774"/>
      <c r="AS113" s="3774"/>
      <c r="AT113" s="3774"/>
      <c r="AU113" s="3774"/>
      <c r="AV113" s="3774"/>
      <c r="AW113" s="3774"/>
      <c r="AX113" s="3774"/>
      <c r="AY113" s="3774"/>
      <c r="AZ113" s="3774"/>
      <c r="BA113" s="3774"/>
      <c r="BB113" s="3774"/>
      <c r="BC113" s="3774"/>
      <c r="BD113" s="3774"/>
      <c r="BE113" s="3774"/>
      <c r="BF113" s="3774"/>
      <c r="BG113" s="3774"/>
      <c r="BH113" s="3774"/>
      <c r="BI113" s="3774"/>
      <c r="BJ113" s="3774"/>
      <c r="BK113" s="3774"/>
      <c r="BL113" s="3774"/>
      <c r="BM113" s="3775"/>
    </row>
    <row r="114" spans="2:65" ht="6" customHeight="1">
      <c r="B114" s="3763"/>
      <c r="C114" s="3588"/>
      <c r="D114" s="3588"/>
      <c r="E114" s="3588"/>
      <c r="F114" s="3588"/>
      <c r="G114" s="3588"/>
      <c r="H114" s="3588"/>
      <c r="I114" s="3588"/>
      <c r="J114" s="3588"/>
      <c r="K114" s="3588"/>
      <c r="L114" s="3588"/>
      <c r="M114" s="3588"/>
      <c r="N114" s="3764"/>
      <c r="O114" s="3773"/>
      <c r="P114" s="3774"/>
      <c r="Q114" s="3774"/>
      <c r="R114" s="3774"/>
      <c r="S114" s="3774"/>
      <c r="T114" s="3774"/>
      <c r="U114" s="3774"/>
      <c r="V114" s="3774"/>
      <c r="W114" s="3774"/>
      <c r="X114" s="3774"/>
      <c r="Y114" s="3774"/>
      <c r="Z114" s="3774"/>
      <c r="AA114" s="3774"/>
      <c r="AB114" s="3774"/>
      <c r="AC114" s="3774"/>
      <c r="AD114" s="3774"/>
      <c r="AE114" s="3774"/>
      <c r="AF114" s="3774"/>
      <c r="AG114" s="3774"/>
      <c r="AH114" s="3774"/>
      <c r="AI114" s="3774"/>
      <c r="AJ114" s="3774"/>
      <c r="AK114" s="3774"/>
      <c r="AL114" s="3774"/>
      <c r="AM114" s="3774"/>
      <c r="AN114" s="3774"/>
      <c r="AO114" s="3774"/>
      <c r="AP114" s="3774"/>
      <c r="AQ114" s="3774"/>
      <c r="AR114" s="3774"/>
      <c r="AS114" s="3774"/>
      <c r="AT114" s="3774"/>
      <c r="AU114" s="3774"/>
      <c r="AV114" s="3774"/>
      <c r="AW114" s="3774"/>
      <c r="AX114" s="3774"/>
      <c r="AY114" s="3774"/>
      <c r="AZ114" s="3774"/>
      <c r="BA114" s="3774"/>
      <c r="BB114" s="3774"/>
      <c r="BC114" s="3774"/>
      <c r="BD114" s="3774"/>
      <c r="BE114" s="3774"/>
      <c r="BF114" s="3774"/>
      <c r="BG114" s="3774"/>
      <c r="BH114" s="3774"/>
      <c r="BI114" s="3774"/>
      <c r="BJ114" s="3774"/>
      <c r="BK114" s="3774"/>
      <c r="BL114" s="3774"/>
      <c r="BM114" s="3775"/>
    </row>
    <row r="115" spans="2:65" ht="0.75" customHeight="1">
      <c r="B115" s="3763"/>
      <c r="C115" s="3588"/>
      <c r="D115" s="3588"/>
      <c r="E115" s="3588"/>
      <c r="F115" s="3588"/>
      <c r="G115" s="3588"/>
      <c r="H115" s="3588"/>
      <c r="I115" s="3588"/>
      <c r="J115" s="3588"/>
      <c r="K115" s="3588"/>
      <c r="L115" s="3588"/>
      <c r="M115" s="3588"/>
      <c r="N115" s="3764"/>
      <c r="O115" s="3773"/>
      <c r="P115" s="3774"/>
      <c r="Q115" s="3774"/>
      <c r="R115" s="3774"/>
      <c r="S115" s="3774"/>
      <c r="T115" s="3774"/>
      <c r="U115" s="3774"/>
      <c r="V115" s="3774"/>
      <c r="W115" s="3774"/>
      <c r="X115" s="3774"/>
      <c r="Y115" s="3774"/>
      <c r="Z115" s="3774"/>
      <c r="AA115" s="3774"/>
      <c r="AB115" s="3774"/>
      <c r="AC115" s="3774"/>
      <c r="AD115" s="3774"/>
      <c r="AE115" s="3774"/>
      <c r="AF115" s="3774"/>
      <c r="AG115" s="3774"/>
      <c r="AH115" s="3774"/>
      <c r="AI115" s="3774"/>
      <c r="AJ115" s="3774"/>
      <c r="AK115" s="3774"/>
      <c r="AL115" s="3774"/>
      <c r="AM115" s="3774"/>
      <c r="AN115" s="3774"/>
      <c r="AO115" s="3774"/>
      <c r="AP115" s="3774"/>
      <c r="AQ115" s="3774"/>
      <c r="AR115" s="3774"/>
      <c r="AS115" s="3774"/>
      <c r="AT115" s="3774"/>
      <c r="AU115" s="3774"/>
      <c r="AV115" s="3774"/>
      <c r="AW115" s="3774"/>
      <c r="AX115" s="3774"/>
      <c r="AY115" s="3774"/>
      <c r="AZ115" s="3774"/>
      <c r="BA115" s="3774"/>
      <c r="BB115" s="3774"/>
      <c r="BC115" s="3774"/>
      <c r="BD115" s="3774"/>
      <c r="BE115" s="3774"/>
      <c r="BF115" s="3774"/>
      <c r="BG115" s="3774"/>
      <c r="BH115" s="3774"/>
      <c r="BI115" s="3774"/>
      <c r="BJ115" s="3774"/>
      <c r="BK115" s="3774"/>
      <c r="BL115" s="3774"/>
      <c r="BM115" s="3775"/>
    </row>
    <row r="116" spans="2:65" ht="6" customHeight="1">
      <c r="B116" s="3763"/>
      <c r="C116" s="3588"/>
      <c r="D116" s="3588"/>
      <c r="E116" s="3588"/>
      <c r="F116" s="3588"/>
      <c r="G116" s="3588"/>
      <c r="H116" s="3588"/>
      <c r="I116" s="3588"/>
      <c r="J116" s="3588"/>
      <c r="K116" s="3588"/>
      <c r="L116" s="3588"/>
      <c r="M116" s="3588"/>
      <c r="N116" s="3764"/>
      <c r="O116" s="3773"/>
      <c r="P116" s="3774"/>
      <c r="Q116" s="3774"/>
      <c r="R116" s="3774"/>
      <c r="S116" s="3774"/>
      <c r="T116" s="3774"/>
      <c r="U116" s="3774"/>
      <c r="V116" s="3774"/>
      <c r="W116" s="3774"/>
      <c r="X116" s="3774"/>
      <c r="Y116" s="3774"/>
      <c r="Z116" s="3774"/>
      <c r="AA116" s="3774"/>
      <c r="AB116" s="3774"/>
      <c r="AC116" s="3774"/>
      <c r="AD116" s="3774"/>
      <c r="AE116" s="3774"/>
      <c r="AF116" s="3774"/>
      <c r="AG116" s="3774"/>
      <c r="AH116" s="3774"/>
      <c r="AI116" s="3774"/>
      <c r="AJ116" s="3774"/>
      <c r="AK116" s="3774"/>
      <c r="AL116" s="3774"/>
      <c r="AM116" s="3774"/>
      <c r="AN116" s="3774"/>
      <c r="AO116" s="3774"/>
      <c r="AP116" s="3774"/>
      <c r="AQ116" s="3774"/>
      <c r="AR116" s="3774"/>
      <c r="AS116" s="3774"/>
      <c r="AT116" s="3774"/>
      <c r="AU116" s="3774"/>
      <c r="AV116" s="3774"/>
      <c r="AW116" s="3774"/>
      <c r="AX116" s="3774"/>
      <c r="AY116" s="3774"/>
      <c r="AZ116" s="3774"/>
      <c r="BA116" s="3774"/>
      <c r="BB116" s="3774"/>
      <c r="BC116" s="3774"/>
      <c r="BD116" s="3774"/>
      <c r="BE116" s="3774"/>
      <c r="BF116" s="3774"/>
      <c r="BG116" s="3774"/>
      <c r="BH116" s="3774"/>
      <c r="BI116" s="3774"/>
      <c r="BJ116" s="3774"/>
      <c r="BK116" s="3774"/>
      <c r="BL116" s="3774"/>
      <c r="BM116" s="3775"/>
    </row>
    <row r="117" spans="2:65" ht="6" customHeight="1">
      <c r="B117" s="3763"/>
      <c r="C117" s="3588"/>
      <c r="D117" s="3588"/>
      <c r="E117" s="3588"/>
      <c r="F117" s="3588"/>
      <c r="G117" s="3588"/>
      <c r="H117" s="3588"/>
      <c r="I117" s="3588"/>
      <c r="J117" s="3588"/>
      <c r="K117" s="3588"/>
      <c r="L117" s="3588"/>
      <c r="M117" s="3588"/>
      <c r="N117" s="3764"/>
      <c r="O117" s="3773"/>
      <c r="P117" s="3774"/>
      <c r="Q117" s="3774"/>
      <c r="R117" s="3774"/>
      <c r="S117" s="3774"/>
      <c r="T117" s="3774"/>
      <c r="U117" s="3774"/>
      <c r="V117" s="3774"/>
      <c r="W117" s="3774"/>
      <c r="X117" s="3774"/>
      <c r="Y117" s="3774"/>
      <c r="Z117" s="3774"/>
      <c r="AA117" s="3774"/>
      <c r="AB117" s="3774"/>
      <c r="AC117" s="3774"/>
      <c r="AD117" s="3774"/>
      <c r="AE117" s="3774"/>
      <c r="AF117" s="3774"/>
      <c r="AG117" s="3774"/>
      <c r="AH117" s="3774"/>
      <c r="AI117" s="3774"/>
      <c r="AJ117" s="3774"/>
      <c r="AK117" s="3774"/>
      <c r="AL117" s="3774"/>
      <c r="AM117" s="3774"/>
      <c r="AN117" s="3774"/>
      <c r="AO117" s="3774"/>
      <c r="AP117" s="3774"/>
      <c r="AQ117" s="3774"/>
      <c r="AR117" s="3774"/>
      <c r="AS117" s="3774"/>
      <c r="AT117" s="3774"/>
      <c r="AU117" s="3774"/>
      <c r="AV117" s="3774"/>
      <c r="AW117" s="3774"/>
      <c r="AX117" s="3774"/>
      <c r="AY117" s="3774"/>
      <c r="AZ117" s="3774"/>
      <c r="BA117" s="3774"/>
      <c r="BB117" s="3774"/>
      <c r="BC117" s="3774"/>
      <c r="BD117" s="3774"/>
      <c r="BE117" s="3774"/>
      <c r="BF117" s="3774"/>
      <c r="BG117" s="3774"/>
      <c r="BH117" s="3774"/>
      <c r="BI117" s="3774"/>
      <c r="BJ117" s="3774"/>
      <c r="BK117" s="3774"/>
      <c r="BL117" s="3774"/>
      <c r="BM117" s="3775"/>
    </row>
    <row r="118" spans="2:65" s="193" customFormat="1" ht="12" customHeight="1">
      <c r="B118" s="3763"/>
      <c r="C118" s="3588"/>
      <c r="D118" s="3588"/>
      <c r="E118" s="3588"/>
      <c r="F118" s="3588"/>
      <c r="G118" s="3588"/>
      <c r="H118" s="3588"/>
      <c r="I118" s="3588"/>
      <c r="J118" s="3588"/>
      <c r="K118" s="3588"/>
      <c r="L118" s="3588"/>
      <c r="M118" s="3588"/>
      <c r="N118" s="3764"/>
      <c r="O118" s="3776" t="s">
        <v>5981</v>
      </c>
      <c r="P118" s="3777"/>
      <c r="Q118" s="3777"/>
      <c r="R118" s="3777"/>
      <c r="S118" s="3777"/>
      <c r="T118" s="3777"/>
      <c r="U118" s="3777"/>
      <c r="V118" s="3777"/>
      <c r="W118" s="3777"/>
      <c r="X118" s="3777"/>
      <c r="Y118" s="3777"/>
      <c r="Z118" s="3777"/>
      <c r="AA118" s="3777"/>
      <c r="AB118" s="3777"/>
      <c r="AC118" s="3777"/>
      <c r="AD118" s="3777"/>
      <c r="AE118" s="3777"/>
      <c r="AF118" s="3777"/>
      <c r="AG118" s="3777"/>
      <c r="AH118" s="3777"/>
      <c r="AI118" s="3777"/>
      <c r="AJ118" s="3777"/>
      <c r="AK118" s="3777"/>
      <c r="AL118" s="3777"/>
      <c r="AM118" s="3777"/>
      <c r="AN118" s="3777"/>
      <c r="AO118" s="3777"/>
      <c r="AP118" s="3777"/>
      <c r="AQ118" s="3777"/>
      <c r="AR118" s="3777"/>
      <c r="AS118" s="3777"/>
      <c r="AT118" s="3777"/>
      <c r="AU118" s="3777"/>
      <c r="AV118" s="3777"/>
      <c r="AW118" s="3777"/>
      <c r="AX118" s="3777"/>
      <c r="AY118" s="3777"/>
      <c r="AZ118" s="3777"/>
      <c r="BA118" s="3777"/>
      <c r="BB118" s="3777"/>
      <c r="BC118" s="3777"/>
      <c r="BD118" s="3777"/>
      <c r="BE118" s="3167" t="s">
        <v>139</v>
      </c>
      <c r="BF118" s="3167"/>
      <c r="BG118" s="3168" t="s">
        <v>497</v>
      </c>
      <c r="BH118" s="3168"/>
      <c r="BI118" s="3167" t="s">
        <v>139</v>
      </c>
      <c r="BJ118" s="3167"/>
      <c r="BK118" s="3168" t="s">
        <v>498</v>
      </c>
      <c r="BL118" s="3168"/>
      <c r="BM118" s="1419"/>
    </row>
    <row r="119" spans="2:65" s="193" customFormat="1" ht="12" customHeight="1">
      <c r="B119" s="3763"/>
      <c r="C119" s="3588"/>
      <c r="D119" s="3588"/>
      <c r="E119" s="3588"/>
      <c r="F119" s="3588"/>
      <c r="G119" s="3588"/>
      <c r="H119" s="3588"/>
      <c r="I119" s="3588"/>
      <c r="J119" s="3588"/>
      <c r="K119" s="3588"/>
      <c r="L119" s="3588"/>
      <c r="M119" s="3588"/>
      <c r="N119" s="3764"/>
      <c r="O119" s="3776" t="s">
        <v>5062</v>
      </c>
      <c r="P119" s="3777"/>
      <c r="Q119" s="3777"/>
      <c r="R119" s="3777"/>
      <c r="S119" s="3777"/>
      <c r="T119" s="3777"/>
      <c r="U119" s="3777"/>
      <c r="V119" s="3777"/>
      <c r="W119" s="3777"/>
      <c r="X119" s="3777"/>
      <c r="Y119" s="3777"/>
      <c r="Z119" s="3777"/>
      <c r="AA119" s="3777"/>
      <c r="AB119" s="3777"/>
      <c r="AC119" s="3777"/>
      <c r="AD119" s="3777"/>
      <c r="AE119" s="3777"/>
      <c r="AF119" s="3777"/>
      <c r="AG119" s="3777"/>
      <c r="AH119" s="3777"/>
      <c r="AI119" s="3777"/>
      <c r="AJ119" s="3777"/>
      <c r="AK119" s="3777"/>
      <c r="AL119" s="3777"/>
      <c r="AM119" s="3777"/>
      <c r="AN119" s="3777"/>
      <c r="AO119" s="3777"/>
      <c r="AP119" s="3777"/>
      <c r="AQ119" s="3777"/>
      <c r="AR119" s="3777"/>
      <c r="AS119" s="3777"/>
      <c r="AT119" s="3777"/>
      <c r="AU119" s="3777"/>
      <c r="AV119" s="3777"/>
      <c r="AW119" s="3777"/>
      <c r="AX119" s="3777"/>
      <c r="AY119" s="3777"/>
      <c r="AZ119" s="3777"/>
      <c r="BA119" s="3777"/>
      <c r="BB119" s="3777"/>
      <c r="BC119" s="3777"/>
      <c r="BD119" s="3777"/>
      <c r="BE119" s="3167" t="s">
        <v>139</v>
      </c>
      <c r="BF119" s="3167"/>
      <c r="BG119" s="3168" t="s">
        <v>497</v>
      </c>
      <c r="BH119" s="3168"/>
      <c r="BI119" s="3167" t="s">
        <v>139</v>
      </c>
      <c r="BJ119" s="3167"/>
      <c r="BK119" s="3168" t="s">
        <v>498</v>
      </c>
      <c r="BL119" s="3168"/>
      <c r="BM119" s="1419"/>
    </row>
    <row r="120" spans="2:65" s="193" customFormat="1" ht="11.25" customHeight="1">
      <c r="B120" s="3765"/>
      <c r="C120" s="3749"/>
      <c r="D120" s="3749"/>
      <c r="E120" s="3749"/>
      <c r="F120" s="3749"/>
      <c r="G120" s="3749"/>
      <c r="H120" s="3749"/>
      <c r="I120" s="3749"/>
      <c r="J120" s="3749"/>
      <c r="K120" s="3749"/>
      <c r="L120" s="3749"/>
      <c r="M120" s="3749"/>
      <c r="N120" s="3766"/>
      <c r="O120" s="3778" t="s">
        <v>4854</v>
      </c>
      <c r="P120" s="3779"/>
      <c r="Q120" s="3779"/>
      <c r="R120" s="3779"/>
      <c r="S120" s="3779"/>
      <c r="T120" s="3779"/>
      <c r="U120" s="3779"/>
      <c r="V120" s="3779"/>
      <c r="W120" s="3779"/>
      <c r="X120" s="3779"/>
      <c r="Y120" s="3779"/>
      <c r="Z120" s="3779"/>
      <c r="AA120" s="3779"/>
      <c r="AB120" s="3779"/>
      <c r="AC120" s="3779"/>
      <c r="AD120" s="3779"/>
      <c r="AE120" s="3779"/>
      <c r="AF120" s="3779"/>
      <c r="AG120" s="3779"/>
      <c r="AH120" s="3779"/>
      <c r="AI120" s="3779"/>
      <c r="AJ120" s="3779"/>
      <c r="AK120" s="3779"/>
      <c r="AL120" s="3779"/>
      <c r="AM120" s="3779"/>
      <c r="AN120" s="3779"/>
      <c r="AO120" s="3779"/>
      <c r="AP120" s="3779"/>
      <c r="AQ120" s="3779"/>
      <c r="AR120" s="3779"/>
      <c r="AS120" s="3779"/>
      <c r="AT120" s="3779"/>
      <c r="AU120" s="3779"/>
      <c r="AV120" s="3779"/>
      <c r="AW120" s="3779"/>
      <c r="AX120" s="3779"/>
      <c r="AY120" s="3779"/>
      <c r="AZ120" s="3779"/>
      <c r="BA120" s="3779"/>
      <c r="BB120" s="3779"/>
      <c r="BC120" s="3779"/>
      <c r="BD120" s="3779"/>
      <c r="BE120" s="3186" t="s">
        <v>139</v>
      </c>
      <c r="BF120" s="3186"/>
      <c r="BG120" s="3187" t="s">
        <v>497</v>
      </c>
      <c r="BH120" s="3187"/>
      <c r="BI120" s="3186" t="s">
        <v>139</v>
      </c>
      <c r="BJ120" s="3186"/>
      <c r="BK120" s="3187" t="s">
        <v>498</v>
      </c>
      <c r="BL120" s="3187"/>
      <c r="BM120" s="1423"/>
    </row>
    <row r="121" spans="2:65" ht="5.0999999999999996" customHeight="1"/>
    <row r="122" spans="2:65" ht="15" customHeight="1">
      <c r="BA122" s="3780" t="s">
        <v>5961</v>
      </c>
      <c r="BB122" s="3780"/>
      <c r="BC122" s="3780"/>
      <c r="BD122" s="3780"/>
      <c r="BE122" s="3780"/>
      <c r="BF122" s="3780"/>
      <c r="BG122" s="3780"/>
      <c r="BH122" s="3780"/>
      <c r="BI122" s="3780"/>
      <c r="BJ122" s="3780"/>
      <c r="BK122" s="3780"/>
      <c r="BL122" s="3780"/>
      <c r="BM122" s="3780"/>
    </row>
    <row r="137" spans="60:65" ht="8.85" customHeight="1">
      <c r="BH137" s="983"/>
      <c r="BI137" s="984"/>
      <c r="BJ137" s="984"/>
      <c r="BK137" s="984"/>
      <c r="BL137" s="984"/>
      <c r="BM137" s="984"/>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6"/>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3781" t="s">
        <v>3810</v>
      </c>
      <c r="B1" s="3781"/>
      <c r="C1" s="3781"/>
      <c r="D1" s="3781"/>
      <c r="E1" s="3781"/>
      <c r="F1" s="3781"/>
      <c r="G1" s="3781"/>
      <c r="H1" s="3781"/>
      <c r="I1" s="3781"/>
      <c r="J1" s="3781"/>
      <c r="K1" s="3781"/>
      <c r="L1" s="3781"/>
      <c r="M1" s="3781"/>
      <c r="N1" s="3781"/>
    </row>
    <row r="2" spans="1:97" ht="12.75" customHeight="1">
      <c r="C2" s="3782" t="s">
        <v>3811</v>
      </c>
      <c r="D2" s="3782"/>
      <c r="E2" s="3782"/>
      <c r="F2" s="3782"/>
      <c r="G2" s="3782"/>
      <c r="H2" s="3782"/>
      <c r="I2" s="3782"/>
      <c r="J2" s="3782"/>
      <c r="K2" s="3782"/>
      <c r="L2" s="3782"/>
      <c r="M2" s="3782"/>
      <c r="N2" s="3782"/>
      <c r="O2" s="3782"/>
      <c r="P2" s="3782"/>
      <c r="Q2" s="3782"/>
      <c r="R2" s="3782"/>
      <c r="S2" s="3782"/>
      <c r="T2" s="3782"/>
      <c r="U2" s="3782"/>
      <c r="V2" s="3782"/>
      <c r="W2" s="3782"/>
      <c r="X2" s="3782"/>
      <c r="Y2" s="3782"/>
      <c r="Z2" s="3782"/>
      <c r="AA2" s="3782"/>
      <c r="AB2" s="3782"/>
      <c r="AC2" s="3782"/>
      <c r="AD2" s="3782"/>
      <c r="AE2" s="3782"/>
      <c r="AF2" s="3782"/>
      <c r="AG2" s="3782"/>
      <c r="AH2" s="3782"/>
      <c r="AI2" s="3782"/>
      <c r="AJ2" s="3782"/>
      <c r="AK2" s="3782"/>
      <c r="AL2" s="3782"/>
      <c r="AM2" s="3782"/>
      <c r="AN2" s="3782"/>
      <c r="AO2" s="3782"/>
      <c r="AP2" s="3782"/>
      <c r="AQ2" s="3782"/>
      <c r="AR2" s="3782"/>
      <c r="AS2" s="3782"/>
      <c r="AT2" s="3782"/>
      <c r="AU2" s="3782"/>
      <c r="AV2" s="3782"/>
      <c r="AW2" s="3782"/>
      <c r="AX2" s="3782"/>
      <c r="AY2" s="3782"/>
      <c r="AZ2" s="3782"/>
      <c r="BA2" s="3782"/>
      <c r="BB2" s="3782"/>
      <c r="BC2" s="3782"/>
      <c r="BD2" s="3782"/>
      <c r="BE2" s="3782"/>
      <c r="BF2" s="3782"/>
      <c r="BG2" s="3782"/>
      <c r="BH2" s="3782"/>
      <c r="BI2" s="3782"/>
      <c r="BJ2" s="3782"/>
      <c r="BK2" s="3782"/>
      <c r="BL2" s="3782"/>
      <c r="BM2" s="3782"/>
      <c r="BN2" s="3782"/>
      <c r="BO2" s="3782"/>
      <c r="BP2" s="3782"/>
      <c r="BQ2" s="3782"/>
      <c r="BR2" s="3782"/>
      <c r="BS2" s="3782"/>
      <c r="BT2" s="3782"/>
      <c r="BU2" s="3782"/>
      <c r="BV2" s="3782"/>
    </row>
    <row r="3" spans="1:97" ht="8.85" customHeight="1">
      <c r="C3" s="3782"/>
      <c r="D3" s="3782"/>
      <c r="E3" s="3782"/>
      <c r="F3" s="3782"/>
      <c r="G3" s="3782"/>
      <c r="H3" s="3782"/>
      <c r="I3" s="3782"/>
      <c r="J3" s="3782"/>
      <c r="K3" s="3782"/>
      <c r="L3" s="3782"/>
      <c r="M3" s="3782"/>
      <c r="N3" s="3782"/>
      <c r="O3" s="3782"/>
      <c r="P3" s="3782"/>
      <c r="Q3" s="3782"/>
      <c r="R3" s="3782"/>
      <c r="S3" s="3782"/>
      <c r="T3" s="3782"/>
      <c r="U3" s="3782"/>
      <c r="V3" s="3782"/>
      <c r="W3" s="3782"/>
      <c r="X3" s="3782"/>
      <c r="Y3" s="3782"/>
      <c r="Z3" s="3782"/>
      <c r="AA3" s="3782"/>
      <c r="AB3" s="3782"/>
      <c r="AC3" s="3782"/>
      <c r="AD3" s="3782"/>
      <c r="AE3" s="3782"/>
      <c r="AF3" s="3782"/>
      <c r="AG3" s="3782"/>
      <c r="AH3" s="3782"/>
      <c r="AI3" s="3782"/>
      <c r="AJ3" s="3782"/>
      <c r="AK3" s="3782"/>
      <c r="AL3" s="3782"/>
      <c r="AM3" s="3782"/>
      <c r="AN3" s="3782"/>
      <c r="AO3" s="3782"/>
      <c r="AP3" s="3782"/>
      <c r="AQ3" s="3782"/>
      <c r="AR3" s="3782"/>
      <c r="AS3" s="3782"/>
      <c r="AT3" s="3782"/>
      <c r="AU3" s="3782"/>
      <c r="AV3" s="3782"/>
      <c r="AW3" s="3782"/>
      <c r="AX3" s="3782"/>
      <c r="AY3" s="3782"/>
      <c r="AZ3" s="3782"/>
      <c r="BA3" s="3782"/>
      <c r="BB3" s="3782"/>
      <c r="BC3" s="3782"/>
      <c r="BD3" s="3782"/>
      <c r="BE3" s="3782"/>
      <c r="BF3" s="3782"/>
      <c r="BG3" s="3782"/>
      <c r="BH3" s="3782"/>
      <c r="BI3" s="3782"/>
      <c r="BJ3" s="3782"/>
      <c r="BK3" s="3782"/>
      <c r="BL3" s="3782"/>
      <c r="BM3" s="3782"/>
      <c r="BN3" s="3782"/>
      <c r="BO3" s="3782"/>
      <c r="BP3" s="3782"/>
      <c r="BQ3" s="3782"/>
      <c r="BR3" s="3782"/>
      <c r="BS3" s="3782"/>
      <c r="BT3" s="3782"/>
      <c r="BU3" s="3782"/>
      <c r="BV3" s="3782"/>
    </row>
    <row r="4" spans="1:97" ht="14.25">
      <c r="R4" s="3783" t="s">
        <v>2526</v>
      </c>
      <c r="S4" s="3784"/>
      <c r="T4" s="3784"/>
      <c r="U4" s="3784"/>
      <c r="V4" s="3784"/>
      <c r="W4" s="3784"/>
      <c r="X4" s="3784"/>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c r="AU4" s="3784"/>
      <c r="AV4" s="3784"/>
      <c r="AW4" s="3784"/>
      <c r="AX4" s="3784"/>
      <c r="AY4" s="3784"/>
      <c r="AZ4" s="3784"/>
      <c r="BA4" s="3784"/>
      <c r="BB4" s="3784"/>
      <c r="BC4" s="3784"/>
      <c r="BD4" s="3784"/>
      <c r="BE4" s="3784"/>
      <c r="BF4" s="3784"/>
      <c r="BG4" s="3784"/>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3785" t="s">
        <v>3771</v>
      </c>
      <c r="AG5" s="3785"/>
      <c r="AH5" s="3785"/>
      <c r="AI5" s="3785"/>
      <c r="AJ5" s="3785"/>
      <c r="AK5" s="3785"/>
      <c r="AL5" s="3785"/>
      <c r="AM5" s="3785"/>
      <c r="AN5" s="3785"/>
      <c r="AO5" s="3785"/>
      <c r="AP5" s="3785"/>
      <c r="AQ5" s="3785"/>
      <c r="AR5" s="3785"/>
      <c r="AS5" s="3785"/>
      <c r="AT5" s="3785"/>
      <c r="AU5" s="3785"/>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3786" t="s">
        <v>3772</v>
      </c>
      <c r="C6" s="3786"/>
      <c r="D6" s="3786"/>
      <c r="E6" s="3786"/>
      <c r="F6" s="3786"/>
      <c r="G6" s="3786"/>
      <c r="H6" s="3786"/>
      <c r="I6" s="3786"/>
      <c r="J6" s="3786"/>
      <c r="K6" s="3786"/>
      <c r="L6" s="3786"/>
      <c r="M6" s="3786"/>
      <c r="N6" s="3786"/>
      <c r="O6" s="3786"/>
      <c r="P6" s="3786"/>
      <c r="Q6" s="3786"/>
      <c r="R6" s="3786"/>
      <c r="S6" s="3786"/>
      <c r="AA6" s="1516" t="s">
        <v>507</v>
      </c>
    </row>
    <row r="7" spans="1:97" ht="7.5" customHeight="1" thickBot="1">
      <c r="B7" s="3786"/>
      <c r="C7" s="3786"/>
      <c r="D7" s="3786"/>
      <c r="E7" s="3786"/>
      <c r="F7" s="3786"/>
      <c r="G7" s="3786"/>
      <c r="H7" s="3786"/>
      <c r="I7" s="3786"/>
      <c r="J7" s="3786"/>
      <c r="K7" s="3786"/>
      <c r="L7" s="3786"/>
      <c r="M7" s="3786"/>
      <c r="N7" s="3786"/>
      <c r="O7" s="3786"/>
      <c r="P7" s="3786"/>
      <c r="Q7" s="3786"/>
      <c r="R7" s="3786"/>
      <c r="S7" s="3786"/>
      <c r="CC7" s="1521"/>
    </row>
    <row r="8" spans="1:97" ht="3" customHeight="1">
      <c r="B8" s="3787" t="s">
        <v>3773</v>
      </c>
      <c r="C8" s="3788"/>
      <c r="D8" s="3788"/>
      <c r="E8" s="3788"/>
      <c r="F8" s="3788"/>
      <c r="G8" s="3788"/>
      <c r="H8" s="3788"/>
      <c r="I8" s="3788"/>
      <c r="J8" s="3788"/>
      <c r="K8" s="3788"/>
      <c r="L8" s="3788"/>
      <c r="M8" s="3788"/>
      <c r="N8" s="3788"/>
      <c r="O8" s="3788"/>
      <c r="P8" s="3788"/>
      <c r="Q8" s="3788"/>
      <c r="R8" s="3788"/>
      <c r="S8" s="3789"/>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3796" t="s">
        <v>738</v>
      </c>
      <c r="AS8" s="3797"/>
      <c r="AT8" s="3797"/>
      <c r="AU8" s="3797"/>
      <c r="AV8" s="3797"/>
      <c r="AW8" s="3797"/>
      <c r="AX8" s="3797"/>
      <c r="AY8" s="3797"/>
      <c r="AZ8" s="3797"/>
      <c r="BA8" s="3797"/>
      <c r="BB8" s="3797"/>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3790"/>
      <c r="C9" s="3791"/>
      <c r="D9" s="3791"/>
      <c r="E9" s="3791"/>
      <c r="F9" s="3791"/>
      <c r="G9" s="3791"/>
      <c r="H9" s="3791"/>
      <c r="I9" s="3791"/>
      <c r="J9" s="3791"/>
      <c r="K9" s="3791"/>
      <c r="L9" s="3791"/>
      <c r="M9" s="3791"/>
      <c r="N9" s="3791"/>
      <c r="O9" s="3791"/>
      <c r="P9" s="3791"/>
      <c r="Q9" s="3791"/>
      <c r="R9" s="3791"/>
      <c r="S9" s="3792"/>
      <c r="T9" s="1529"/>
      <c r="Y9" s="3802" t="str">
        <f>cst_wskakunin_NOBE_MENSEKI_JYUTAKU_SHINSEI</f>
        <v/>
      </c>
      <c r="Z9" s="3803"/>
      <c r="AA9" s="3803"/>
      <c r="AB9" s="3803"/>
      <c r="AC9" s="3803"/>
      <c r="AD9" s="3803"/>
      <c r="AE9" s="3803"/>
      <c r="AF9" s="3803"/>
      <c r="AG9" s="3803"/>
      <c r="AH9" s="3803"/>
      <c r="AI9" s="3803"/>
      <c r="AJ9" s="3804"/>
      <c r="AK9" s="3808" t="s">
        <v>114</v>
      </c>
      <c r="AL9" s="3809"/>
      <c r="AM9" s="3809"/>
      <c r="AN9" s="1530"/>
      <c r="AO9" s="1530"/>
      <c r="AP9" s="1530"/>
      <c r="AQ9" s="1531"/>
      <c r="AR9" s="3798"/>
      <c r="AS9" s="3799"/>
      <c r="AT9" s="3799"/>
      <c r="AU9" s="3799"/>
      <c r="AV9" s="3799"/>
      <c r="AW9" s="3799"/>
      <c r="AX9" s="3799"/>
      <c r="AY9" s="3799"/>
      <c r="AZ9" s="3799"/>
      <c r="BA9" s="3799"/>
      <c r="BB9" s="3799"/>
      <c r="BC9" s="1532"/>
      <c r="BD9" s="1530"/>
      <c r="BE9" s="1530"/>
      <c r="BH9" s="3802" t="str">
        <f>cst_wskakunin_SHIKITI_MENSEKI_1_TOTAL</f>
        <v/>
      </c>
      <c r="BI9" s="3803"/>
      <c r="BJ9" s="3803"/>
      <c r="BK9" s="3803"/>
      <c r="BL9" s="3803"/>
      <c r="BM9" s="3803"/>
      <c r="BN9" s="3803"/>
      <c r="BO9" s="3803"/>
      <c r="BP9" s="3803"/>
      <c r="BQ9" s="3803"/>
      <c r="BR9" s="3803"/>
      <c r="BS9" s="3803"/>
      <c r="BT9" s="3803"/>
      <c r="BU9" s="3804"/>
      <c r="BV9" s="3808" t="s">
        <v>114</v>
      </c>
      <c r="BW9" s="3809"/>
      <c r="BX9" s="3809"/>
      <c r="CA9" s="1533"/>
      <c r="CB9" s="1533"/>
      <c r="CC9" s="1534"/>
    </row>
    <row r="10" spans="1:97" ht="12.6" customHeight="1">
      <c r="B10" s="3790"/>
      <c r="C10" s="3791"/>
      <c r="D10" s="3791"/>
      <c r="E10" s="3791"/>
      <c r="F10" s="3791"/>
      <c r="G10" s="3791"/>
      <c r="H10" s="3791"/>
      <c r="I10" s="3791"/>
      <c r="J10" s="3791"/>
      <c r="K10" s="3791"/>
      <c r="L10" s="3791"/>
      <c r="M10" s="3791"/>
      <c r="N10" s="3791"/>
      <c r="O10" s="3791"/>
      <c r="P10" s="3791"/>
      <c r="Q10" s="3791"/>
      <c r="R10" s="3791"/>
      <c r="S10" s="3792"/>
      <c r="T10" s="1529"/>
      <c r="Y10" s="3805"/>
      <c r="Z10" s="3806"/>
      <c r="AA10" s="3806"/>
      <c r="AB10" s="3806"/>
      <c r="AC10" s="3806"/>
      <c r="AD10" s="3806"/>
      <c r="AE10" s="3806"/>
      <c r="AF10" s="3806"/>
      <c r="AG10" s="3806"/>
      <c r="AH10" s="3806"/>
      <c r="AI10" s="3806"/>
      <c r="AJ10" s="3807"/>
      <c r="AK10" s="3808"/>
      <c r="AL10" s="3809"/>
      <c r="AM10" s="3809"/>
      <c r="AN10" s="1530"/>
      <c r="AO10" s="1530"/>
      <c r="AP10" s="1530"/>
      <c r="AQ10" s="1531"/>
      <c r="AR10" s="3798"/>
      <c r="AS10" s="3799"/>
      <c r="AT10" s="3799"/>
      <c r="AU10" s="3799"/>
      <c r="AV10" s="3799"/>
      <c r="AW10" s="3799"/>
      <c r="AX10" s="3799"/>
      <c r="AY10" s="3799"/>
      <c r="AZ10" s="3799"/>
      <c r="BA10" s="3799"/>
      <c r="BB10" s="3799"/>
      <c r="BC10" s="1532"/>
      <c r="BD10" s="1530"/>
      <c r="BE10" s="1530"/>
      <c r="BH10" s="3805"/>
      <c r="BI10" s="3806"/>
      <c r="BJ10" s="3806"/>
      <c r="BK10" s="3806"/>
      <c r="BL10" s="3806"/>
      <c r="BM10" s="3806"/>
      <c r="BN10" s="3806"/>
      <c r="BO10" s="3806"/>
      <c r="BP10" s="3806"/>
      <c r="BQ10" s="3806"/>
      <c r="BR10" s="3806"/>
      <c r="BS10" s="3806"/>
      <c r="BT10" s="3806"/>
      <c r="BU10" s="3807"/>
      <c r="BV10" s="3808"/>
      <c r="BW10" s="3809"/>
      <c r="BX10" s="3809"/>
      <c r="CA10" s="1533"/>
      <c r="CB10" s="1533"/>
      <c r="CC10" s="1534"/>
    </row>
    <row r="11" spans="1:97" ht="3" customHeight="1">
      <c r="B11" s="3793"/>
      <c r="C11" s="3794"/>
      <c r="D11" s="3794"/>
      <c r="E11" s="3794"/>
      <c r="F11" s="3794"/>
      <c r="G11" s="3794"/>
      <c r="H11" s="3794"/>
      <c r="I11" s="3794"/>
      <c r="J11" s="3794"/>
      <c r="K11" s="3794"/>
      <c r="L11" s="3794"/>
      <c r="M11" s="3794"/>
      <c r="N11" s="3794"/>
      <c r="O11" s="3794"/>
      <c r="P11" s="3794"/>
      <c r="Q11" s="3794"/>
      <c r="R11" s="3794"/>
      <c r="S11" s="3795"/>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3800"/>
      <c r="AS11" s="3801"/>
      <c r="AT11" s="3801"/>
      <c r="AU11" s="3801"/>
      <c r="AV11" s="3801"/>
      <c r="AW11" s="3801"/>
      <c r="AX11" s="3801"/>
      <c r="AY11" s="3801"/>
      <c r="AZ11" s="3801"/>
      <c r="BA11" s="3801"/>
      <c r="BB11" s="3801"/>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3849" t="s">
        <v>3774</v>
      </c>
      <c r="C12" s="3850"/>
      <c r="D12" s="3850"/>
      <c r="E12" s="3850"/>
      <c r="F12" s="3850"/>
      <c r="G12" s="3850"/>
      <c r="H12" s="3851"/>
      <c r="I12" s="3827" t="s">
        <v>3775</v>
      </c>
      <c r="J12" s="3828"/>
      <c r="K12" s="3828"/>
      <c r="L12" s="3828"/>
      <c r="M12" s="3828"/>
      <c r="N12" s="3828"/>
      <c r="O12" s="3828"/>
      <c r="P12" s="3828"/>
      <c r="Q12" s="3828"/>
      <c r="R12" s="3828"/>
      <c r="S12" s="3829"/>
      <c r="T12" s="3820" t="s">
        <v>139</v>
      </c>
      <c r="U12" s="3810"/>
      <c r="V12" s="3811" t="s">
        <v>4855</v>
      </c>
      <c r="W12" s="3811"/>
      <c r="X12" s="3811"/>
      <c r="Y12" s="3811"/>
      <c r="Z12" s="3811"/>
      <c r="AA12" s="3811"/>
      <c r="AB12" s="3811"/>
      <c r="AC12" s="3811"/>
      <c r="AD12" s="3811"/>
      <c r="AE12" s="3811"/>
      <c r="AF12" s="3811"/>
      <c r="AG12" s="3811"/>
      <c r="AH12" s="3811"/>
      <c r="AI12" s="3811"/>
      <c r="AJ12" s="3811"/>
      <c r="AK12" s="3811"/>
      <c r="AL12" s="3811"/>
      <c r="AM12" s="3811"/>
      <c r="AN12" s="3811"/>
      <c r="AO12" s="3810" t="s">
        <v>139</v>
      </c>
      <c r="AP12" s="3810"/>
      <c r="AQ12" s="3811" t="s">
        <v>4889</v>
      </c>
      <c r="AR12" s="3811"/>
      <c r="AS12" s="3811"/>
      <c r="AT12" s="3811"/>
      <c r="AU12" s="3811"/>
      <c r="AV12" s="3811"/>
      <c r="AW12" s="3811"/>
      <c r="AX12" s="3810" t="s">
        <v>139</v>
      </c>
      <c r="AY12" s="3810"/>
      <c r="AZ12" s="3811" t="s">
        <v>2534</v>
      </c>
      <c r="BA12" s="3811"/>
      <c r="BB12" s="3811"/>
      <c r="BC12" s="3811"/>
      <c r="BD12" s="3811"/>
      <c r="BE12" s="3811"/>
      <c r="BF12" s="3811"/>
      <c r="BG12" s="3810" t="s">
        <v>139</v>
      </c>
      <c r="BH12" s="3810"/>
      <c r="BI12" s="3811" t="s">
        <v>3776</v>
      </c>
      <c r="BJ12" s="3811"/>
      <c r="BK12" s="3811"/>
      <c r="BL12" s="3811"/>
      <c r="BM12" s="3811"/>
      <c r="BN12" s="3811"/>
      <c r="BO12" s="3811"/>
      <c r="BP12" s="3810" t="s">
        <v>139</v>
      </c>
      <c r="BQ12" s="3810"/>
      <c r="BR12" s="3811" t="s">
        <v>4890</v>
      </c>
      <c r="BS12" s="3811"/>
      <c r="BT12" s="3811"/>
      <c r="BU12" s="3811"/>
      <c r="BV12" s="3811"/>
      <c r="BW12" s="3811"/>
      <c r="BX12" s="3811"/>
      <c r="BY12" s="3811"/>
      <c r="BZ12" s="3811"/>
      <c r="CA12" s="3811"/>
      <c r="CB12" s="3811"/>
      <c r="CC12" s="3812"/>
    </row>
    <row r="13" spans="1:97" ht="15" customHeight="1">
      <c r="B13" s="3839"/>
      <c r="C13" s="3837"/>
      <c r="D13" s="3837"/>
      <c r="E13" s="3837"/>
      <c r="F13" s="3837"/>
      <c r="G13" s="3837"/>
      <c r="H13" s="3838"/>
      <c r="I13" s="3830"/>
      <c r="J13" s="3831"/>
      <c r="K13" s="3831"/>
      <c r="L13" s="3831"/>
      <c r="M13" s="3831"/>
      <c r="N13" s="3831"/>
      <c r="O13" s="3831"/>
      <c r="P13" s="3831"/>
      <c r="Q13" s="3831"/>
      <c r="R13" s="3831"/>
      <c r="S13" s="3832"/>
      <c r="T13" s="3813" t="s">
        <v>139</v>
      </c>
      <c r="U13" s="3814"/>
      <c r="V13" s="3815" t="s">
        <v>2528</v>
      </c>
      <c r="W13" s="3815"/>
      <c r="X13" s="3815"/>
      <c r="Y13" s="3815"/>
      <c r="Z13" s="3815"/>
      <c r="AA13" s="3815"/>
      <c r="AB13" s="3816" t="s">
        <v>4515</v>
      </c>
      <c r="AC13" s="3816"/>
      <c r="AD13" s="3816"/>
      <c r="AE13" s="3816"/>
      <c r="AF13" s="3816"/>
      <c r="AG13" s="3816"/>
      <c r="AH13" s="3816"/>
      <c r="AI13" s="3816"/>
      <c r="AJ13" s="3816"/>
      <c r="AK13" s="3816"/>
      <c r="AL13" s="3816"/>
      <c r="AM13" s="3816"/>
      <c r="AN13" s="3816"/>
      <c r="AO13" s="3816"/>
      <c r="AP13" s="3816"/>
      <c r="AQ13" s="3816"/>
      <c r="AR13" s="3816"/>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7"/>
      <c r="BP13" s="3817"/>
      <c r="BQ13" s="3817"/>
      <c r="BR13" s="3817"/>
      <c r="BS13" s="3817"/>
      <c r="BT13" s="3817"/>
      <c r="BU13" s="3817"/>
      <c r="BV13" s="3817"/>
      <c r="BW13" s="3817"/>
      <c r="BX13" s="3817"/>
      <c r="BY13" s="3817"/>
      <c r="BZ13" s="3817"/>
      <c r="CA13" s="3818" t="s">
        <v>57</v>
      </c>
      <c r="CB13" s="3818"/>
      <c r="CC13" s="3819"/>
      <c r="CD13" s="1541"/>
      <c r="CE13" s="1542"/>
    </row>
    <row r="14" spans="1:97" ht="15" customHeight="1">
      <c r="B14" s="3839"/>
      <c r="C14" s="3837"/>
      <c r="D14" s="3837"/>
      <c r="E14" s="3837"/>
      <c r="F14" s="3837"/>
      <c r="G14" s="3837"/>
      <c r="H14" s="3838"/>
      <c r="I14" s="3827" t="s">
        <v>3777</v>
      </c>
      <c r="J14" s="3828"/>
      <c r="K14" s="3828"/>
      <c r="L14" s="3828"/>
      <c r="M14" s="3828"/>
      <c r="N14" s="3828"/>
      <c r="O14" s="3828"/>
      <c r="P14" s="3828"/>
      <c r="Q14" s="3828"/>
      <c r="R14" s="3828"/>
      <c r="S14" s="3829"/>
      <c r="T14" s="3833" t="s">
        <v>139</v>
      </c>
      <c r="U14" s="3834"/>
      <c r="V14" s="3811" t="s">
        <v>2577</v>
      </c>
      <c r="W14" s="3811"/>
      <c r="X14" s="3811"/>
      <c r="Y14" s="3811"/>
      <c r="Z14" s="3811"/>
      <c r="AA14" s="3811"/>
      <c r="AB14" s="3811"/>
      <c r="AC14" s="3811"/>
      <c r="AD14" s="3811"/>
      <c r="AE14" s="3835" t="s">
        <v>139</v>
      </c>
      <c r="AF14" s="3835"/>
      <c r="AG14" s="3811" t="s">
        <v>2529</v>
      </c>
      <c r="AH14" s="3811"/>
      <c r="AI14" s="3811"/>
      <c r="AJ14" s="3811"/>
      <c r="AK14" s="3811"/>
      <c r="AL14" s="3811"/>
      <c r="AM14" s="3811"/>
      <c r="AN14" s="3811"/>
      <c r="AO14" s="3811"/>
      <c r="AP14" s="3811"/>
      <c r="AQ14" s="3811"/>
      <c r="AR14" s="3827" t="s">
        <v>3778</v>
      </c>
      <c r="AS14" s="3828"/>
      <c r="AT14" s="3828"/>
      <c r="AU14" s="3828"/>
      <c r="AV14" s="3828"/>
      <c r="AW14" s="3828"/>
      <c r="AX14" s="3828"/>
      <c r="AY14" s="3828"/>
      <c r="AZ14" s="3828"/>
      <c r="BA14" s="3828"/>
      <c r="BB14" s="3829"/>
      <c r="BC14" s="3821" t="s">
        <v>139</v>
      </c>
      <c r="BD14" s="3821"/>
      <c r="BE14" s="3811" t="s">
        <v>2578</v>
      </c>
      <c r="BF14" s="3811"/>
      <c r="BG14" s="3811"/>
      <c r="BH14" s="3811"/>
      <c r="BI14" s="3811"/>
      <c r="BJ14" s="3811"/>
      <c r="BK14" s="3811"/>
      <c r="BL14" s="3811"/>
      <c r="BM14" s="3811"/>
      <c r="BN14" s="3811"/>
      <c r="BO14" s="3821" t="s">
        <v>139</v>
      </c>
      <c r="BP14" s="3821"/>
      <c r="BQ14" s="3811" t="s">
        <v>2530</v>
      </c>
      <c r="BR14" s="3811"/>
      <c r="BS14" s="3811"/>
      <c r="BT14" s="3811"/>
      <c r="BU14" s="3811"/>
      <c r="BV14" s="3811"/>
      <c r="BW14" s="3811"/>
      <c r="BX14" s="3811"/>
      <c r="BY14" s="3811"/>
      <c r="BZ14" s="3811"/>
      <c r="CA14" s="3811"/>
      <c r="CB14" s="3811"/>
      <c r="CC14" s="3812"/>
    </row>
    <row r="15" spans="1:97" ht="15" customHeight="1">
      <c r="B15" s="3839"/>
      <c r="C15" s="3837"/>
      <c r="D15" s="3837"/>
      <c r="E15" s="3837"/>
      <c r="F15" s="3837"/>
      <c r="G15" s="3837"/>
      <c r="H15" s="3838"/>
      <c r="I15" s="3830"/>
      <c r="J15" s="3831"/>
      <c r="K15" s="3831"/>
      <c r="L15" s="3831"/>
      <c r="M15" s="3831"/>
      <c r="N15" s="3831"/>
      <c r="O15" s="3831"/>
      <c r="P15" s="3831"/>
      <c r="Q15" s="3831"/>
      <c r="R15" s="3831"/>
      <c r="S15" s="3832"/>
      <c r="T15" s="3824" t="s">
        <v>139</v>
      </c>
      <c r="U15" s="3825"/>
      <c r="V15" s="3815" t="s">
        <v>2579</v>
      </c>
      <c r="W15" s="3815"/>
      <c r="X15" s="3815"/>
      <c r="Y15" s="3815"/>
      <c r="Z15" s="3815"/>
      <c r="AA15" s="3815"/>
      <c r="AB15" s="3815"/>
      <c r="AC15" s="3815"/>
      <c r="AD15" s="3815"/>
      <c r="AE15" s="3815"/>
      <c r="AF15" s="3815"/>
      <c r="AG15" s="3815"/>
      <c r="AH15" s="3815"/>
      <c r="AI15" s="3815"/>
      <c r="AJ15" s="3815"/>
      <c r="AK15" s="3815"/>
      <c r="AL15" s="3815"/>
      <c r="AM15" s="3815"/>
      <c r="AN15" s="3815"/>
      <c r="AO15" s="3815"/>
      <c r="AP15" s="3815"/>
      <c r="AQ15" s="3826"/>
      <c r="AR15" s="3830"/>
      <c r="AS15" s="3831"/>
      <c r="AT15" s="3831"/>
      <c r="AU15" s="3831"/>
      <c r="AV15" s="3831"/>
      <c r="AW15" s="3831"/>
      <c r="AX15" s="3831"/>
      <c r="AY15" s="3831"/>
      <c r="AZ15" s="3831"/>
      <c r="BA15" s="3831"/>
      <c r="BB15" s="3832"/>
      <c r="BC15" s="3822"/>
      <c r="BD15" s="3822"/>
      <c r="BE15" s="3815"/>
      <c r="BF15" s="3815"/>
      <c r="BG15" s="3815"/>
      <c r="BH15" s="3815"/>
      <c r="BI15" s="3815"/>
      <c r="BJ15" s="3815"/>
      <c r="BK15" s="3815"/>
      <c r="BL15" s="3815"/>
      <c r="BM15" s="3815"/>
      <c r="BN15" s="3815"/>
      <c r="BO15" s="3822"/>
      <c r="BP15" s="3822"/>
      <c r="BQ15" s="3815"/>
      <c r="BR15" s="3815"/>
      <c r="BS15" s="3815"/>
      <c r="BT15" s="3815"/>
      <c r="BU15" s="3815"/>
      <c r="BV15" s="3815"/>
      <c r="BW15" s="3815"/>
      <c r="BX15" s="3815"/>
      <c r="BY15" s="3815"/>
      <c r="BZ15" s="3815"/>
      <c r="CA15" s="3815"/>
      <c r="CB15" s="3815"/>
      <c r="CC15" s="3823"/>
    </row>
    <row r="16" spans="1:97" ht="10.5" customHeight="1">
      <c r="B16" s="3839"/>
      <c r="C16" s="3837"/>
      <c r="D16" s="3837"/>
      <c r="E16" s="3837"/>
      <c r="F16" s="3837"/>
      <c r="G16" s="3837"/>
      <c r="H16" s="3838"/>
      <c r="I16" s="3827" t="s">
        <v>3779</v>
      </c>
      <c r="J16" s="3828"/>
      <c r="K16" s="3828"/>
      <c r="L16" s="3828"/>
      <c r="M16" s="3828"/>
      <c r="N16" s="3828"/>
      <c r="O16" s="3828"/>
      <c r="P16" s="3828"/>
      <c r="Q16" s="3828"/>
      <c r="R16" s="3828"/>
      <c r="S16" s="3829"/>
      <c r="T16" s="3827" t="s">
        <v>3780</v>
      </c>
      <c r="U16" s="3828"/>
      <c r="V16" s="3828"/>
      <c r="W16" s="3828"/>
      <c r="X16" s="3828"/>
      <c r="Y16" s="3828"/>
      <c r="Z16" s="3843" t="str">
        <f>cst_wskakunin_KAISU_TIJYOU_SHINSEI</f>
        <v/>
      </c>
      <c r="AA16" s="3844"/>
      <c r="AB16" s="3844"/>
      <c r="AC16" s="3845"/>
      <c r="AD16" s="3827" t="s">
        <v>481</v>
      </c>
      <c r="AE16" s="3829"/>
      <c r="AF16" s="3827" t="s">
        <v>3781</v>
      </c>
      <c r="AG16" s="3828"/>
      <c r="AH16" s="3828"/>
      <c r="AI16" s="3828"/>
      <c r="AJ16" s="3828"/>
      <c r="AK16" s="3843">
        <f>cst_wskakunin_KAISU_TIKA_SHINSEI__zero</f>
        <v>0</v>
      </c>
      <c r="AL16" s="3844"/>
      <c r="AM16" s="3844"/>
      <c r="AN16" s="3844"/>
      <c r="AO16" s="3845"/>
      <c r="AP16" s="3827" t="s">
        <v>481</v>
      </c>
      <c r="AQ16" s="3829"/>
      <c r="AR16" s="3859"/>
      <c r="AS16" s="3860"/>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c r="BP16" s="3860"/>
      <c r="BQ16" s="3860"/>
      <c r="BR16" s="3860"/>
      <c r="BS16" s="3860"/>
      <c r="BT16" s="3860"/>
      <c r="BU16" s="3860"/>
      <c r="BV16" s="3860"/>
      <c r="BW16" s="3860"/>
      <c r="BX16" s="3860"/>
      <c r="BY16" s="3860"/>
      <c r="BZ16" s="3860"/>
      <c r="CA16" s="3860"/>
      <c r="CB16" s="3860"/>
      <c r="CC16" s="3861"/>
    </row>
    <row r="17" spans="2:96" ht="10.5" customHeight="1">
      <c r="B17" s="3852"/>
      <c r="C17" s="3853"/>
      <c r="D17" s="3853"/>
      <c r="E17" s="3853"/>
      <c r="F17" s="3853"/>
      <c r="G17" s="3853"/>
      <c r="H17" s="3854"/>
      <c r="I17" s="3830"/>
      <c r="J17" s="3831"/>
      <c r="K17" s="3831"/>
      <c r="L17" s="3831"/>
      <c r="M17" s="3831"/>
      <c r="N17" s="3831"/>
      <c r="O17" s="3831"/>
      <c r="P17" s="3831"/>
      <c r="Q17" s="3831"/>
      <c r="R17" s="3831"/>
      <c r="S17" s="3832"/>
      <c r="T17" s="3830"/>
      <c r="U17" s="3831"/>
      <c r="V17" s="3831"/>
      <c r="W17" s="3831"/>
      <c r="X17" s="3831"/>
      <c r="Y17" s="3831"/>
      <c r="Z17" s="3846"/>
      <c r="AA17" s="3847"/>
      <c r="AB17" s="3847"/>
      <c r="AC17" s="3848"/>
      <c r="AD17" s="3830"/>
      <c r="AE17" s="3832"/>
      <c r="AF17" s="3830"/>
      <c r="AG17" s="3831"/>
      <c r="AH17" s="3831"/>
      <c r="AI17" s="3831"/>
      <c r="AJ17" s="3831"/>
      <c r="AK17" s="3846"/>
      <c r="AL17" s="3847"/>
      <c r="AM17" s="3847"/>
      <c r="AN17" s="3847"/>
      <c r="AO17" s="3848"/>
      <c r="AP17" s="3830"/>
      <c r="AQ17" s="3832"/>
      <c r="AR17" s="3862"/>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3863"/>
      <c r="CA17" s="3863"/>
      <c r="CB17" s="3863"/>
      <c r="CC17" s="3864"/>
    </row>
    <row r="18" spans="2:96" ht="7.5" customHeight="1">
      <c r="B18" s="3836" t="s">
        <v>3782</v>
      </c>
      <c r="C18" s="3837"/>
      <c r="D18" s="3837"/>
      <c r="E18" s="3837"/>
      <c r="F18" s="3837"/>
      <c r="G18" s="3837"/>
      <c r="H18" s="3837"/>
      <c r="I18" s="3837"/>
      <c r="J18" s="3837"/>
      <c r="K18" s="3837"/>
      <c r="L18" s="3837"/>
      <c r="M18" s="3837"/>
      <c r="N18" s="3837"/>
      <c r="O18" s="3837"/>
      <c r="P18" s="3837"/>
      <c r="Q18" s="3837"/>
      <c r="R18" s="3837"/>
      <c r="S18" s="3838"/>
      <c r="T18" s="3840" t="s">
        <v>139</v>
      </c>
      <c r="U18" s="3835"/>
      <c r="V18" s="3811" t="s">
        <v>2531</v>
      </c>
      <c r="W18" s="3811"/>
      <c r="X18" s="3811"/>
      <c r="Y18" s="3811"/>
      <c r="Z18" s="3811"/>
      <c r="AA18" s="3811"/>
      <c r="AB18" s="3811"/>
      <c r="AC18" s="3811"/>
      <c r="AD18" s="3811"/>
      <c r="AE18" s="3821" t="s">
        <v>139</v>
      </c>
      <c r="AF18" s="3821"/>
      <c r="AG18" s="3811" t="s">
        <v>2532</v>
      </c>
      <c r="AH18" s="3811"/>
      <c r="AI18" s="3811"/>
      <c r="AJ18" s="3811"/>
      <c r="AK18" s="3811"/>
      <c r="AL18" s="3811"/>
      <c r="AM18" s="3811"/>
      <c r="AN18" s="3811"/>
      <c r="AO18" s="3811"/>
      <c r="AP18" s="3811"/>
      <c r="AQ18" s="3811"/>
      <c r="AR18" s="3811"/>
      <c r="AS18" s="3811"/>
      <c r="AT18" s="3811"/>
      <c r="AU18" s="3821" t="s">
        <v>139</v>
      </c>
      <c r="AV18" s="3821"/>
      <c r="AW18" s="3811" t="s">
        <v>2533</v>
      </c>
      <c r="AX18" s="3811"/>
      <c r="AY18" s="3811"/>
      <c r="AZ18" s="3811"/>
      <c r="BA18" s="3811"/>
      <c r="BB18" s="3811"/>
      <c r="BC18" s="3811"/>
      <c r="BD18" s="3811"/>
      <c r="BE18" s="3811"/>
      <c r="BF18" s="3811"/>
      <c r="BG18" s="3811"/>
      <c r="BH18" s="3811"/>
      <c r="BI18" s="3821" t="s">
        <v>139</v>
      </c>
      <c r="BJ18" s="3821"/>
      <c r="BK18" s="3811" t="s">
        <v>2605</v>
      </c>
      <c r="BL18" s="3811"/>
      <c r="BM18" s="3811"/>
      <c r="BN18" s="3811"/>
      <c r="BO18" s="3811"/>
      <c r="BP18" s="3811"/>
      <c r="BQ18" s="3811"/>
      <c r="BR18" s="3811"/>
      <c r="BS18" s="3811"/>
      <c r="BT18" s="3811"/>
      <c r="BU18" s="3811"/>
      <c r="BV18" s="3811"/>
      <c r="BW18" s="3811"/>
      <c r="BX18" s="3811"/>
      <c r="BY18" s="3811"/>
      <c r="BZ18" s="3811"/>
      <c r="CA18" s="3811"/>
      <c r="CB18" s="3811"/>
      <c r="CC18" s="3812"/>
    </row>
    <row r="19" spans="2:96" ht="8.25" customHeight="1">
      <c r="B19" s="3836"/>
      <c r="C19" s="3837"/>
      <c r="D19" s="3837"/>
      <c r="E19" s="3837"/>
      <c r="F19" s="3837"/>
      <c r="G19" s="3837"/>
      <c r="H19" s="3837"/>
      <c r="I19" s="3837"/>
      <c r="J19" s="3837"/>
      <c r="K19" s="3837"/>
      <c r="L19" s="3837"/>
      <c r="M19" s="3837"/>
      <c r="N19" s="3837"/>
      <c r="O19" s="3837"/>
      <c r="P19" s="3837"/>
      <c r="Q19" s="3837"/>
      <c r="R19" s="3837"/>
      <c r="S19" s="3838"/>
      <c r="T19" s="3833"/>
      <c r="U19" s="3834"/>
      <c r="V19" s="3841"/>
      <c r="W19" s="3841"/>
      <c r="X19" s="3841"/>
      <c r="Y19" s="3841"/>
      <c r="Z19" s="3841"/>
      <c r="AA19" s="3841"/>
      <c r="AB19" s="3841"/>
      <c r="AC19" s="3841"/>
      <c r="AD19" s="3841"/>
      <c r="AE19" s="3842"/>
      <c r="AF19" s="3842"/>
      <c r="AG19" s="3841"/>
      <c r="AH19" s="3841"/>
      <c r="AI19" s="3841"/>
      <c r="AJ19" s="3841"/>
      <c r="AK19" s="3841"/>
      <c r="AL19" s="3841"/>
      <c r="AM19" s="3841"/>
      <c r="AN19" s="3841"/>
      <c r="AO19" s="3841"/>
      <c r="AP19" s="3841"/>
      <c r="AQ19" s="3841"/>
      <c r="AR19" s="3841"/>
      <c r="AS19" s="3841"/>
      <c r="AT19" s="3841"/>
      <c r="AU19" s="3842"/>
      <c r="AV19" s="3842"/>
      <c r="AW19" s="3841"/>
      <c r="AX19" s="3841"/>
      <c r="AY19" s="3841"/>
      <c r="AZ19" s="3841"/>
      <c r="BA19" s="3841"/>
      <c r="BB19" s="3841"/>
      <c r="BC19" s="3841"/>
      <c r="BD19" s="3841"/>
      <c r="BE19" s="3841"/>
      <c r="BF19" s="3841"/>
      <c r="BG19" s="3841"/>
      <c r="BH19" s="3841"/>
      <c r="BI19" s="3842"/>
      <c r="BJ19" s="3842"/>
      <c r="BK19" s="3841"/>
      <c r="BL19" s="3841"/>
      <c r="BM19" s="3841"/>
      <c r="BN19" s="3841"/>
      <c r="BO19" s="3841"/>
      <c r="BP19" s="3841"/>
      <c r="BQ19" s="3841"/>
      <c r="BR19" s="3841"/>
      <c r="BS19" s="3841"/>
      <c r="BT19" s="3841"/>
      <c r="BU19" s="3841"/>
      <c r="BV19" s="3841"/>
      <c r="BW19" s="3841"/>
      <c r="BX19" s="3841"/>
      <c r="BY19" s="3841"/>
      <c r="BZ19" s="3841"/>
      <c r="CA19" s="3841"/>
      <c r="CB19" s="3841"/>
      <c r="CC19" s="3855"/>
    </row>
    <row r="20" spans="2:96" ht="7.5" customHeight="1">
      <c r="B20" s="3839"/>
      <c r="C20" s="3837"/>
      <c r="D20" s="3837"/>
      <c r="E20" s="3837"/>
      <c r="F20" s="3837"/>
      <c r="G20" s="3837"/>
      <c r="H20" s="3837"/>
      <c r="I20" s="3837"/>
      <c r="J20" s="3837"/>
      <c r="K20" s="3837"/>
      <c r="L20" s="3837"/>
      <c r="M20" s="3837"/>
      <c r="N20" s="3837"/>
      <c r="O20" s="3837"/>
      <c r="P20" s="3837"/>
      <c r="Q20" s="3837"/>
      <c r="R20" s="3837"/>
      <c r="S20" s="3838"/>
      <c r="T20" s="3833" t="s">
        <v>139</v>
      </c>
      <c r="U20" s="3834"/>
      <c r="V20" s="3841" t="s">
        <v>3783</v>
      </c>
      <c r="W20" s="3841"/>
      <c r="X20" s="3841"/>
      <c r="Y20" s="3841"/>
      <c r="Z20" s="3841"/>
      <c r="AA20" s="3841"/>
      <c r="AB20" s="3841"/>
      <c r="AC20" s="3841"/>
      <c r="AD20" s="3841"/>
      <c r="AE20" s="3841"/>
      <c r="AF20" s="3841"/>
      <c r="AG20" s="3841"/>
      <c r="AH20" s="3841"/>
      <c r="AI20" s="3841"/>
      <c r="AJ20" s="3841"/>
      <c r="AK20" s="3841"/>
      <c r="AL20" s="3841"/>
      <c r="AM20" s="3841"/>
      <c r="AN20" s="3841"/>
      <c r="AO20" s="3841"/>
      <c r="AP20" s="3841"/>
      <c r="AQ20" s="3841"/>
      <c r="AR20" s="3841"/>
      <c r="AS20" s="3841"/>
      <c r="AT20" s="1529"/>
      <c r="AU20" s="3834" t="s">
        <v>139</v>
      </c>
      <c r="AV20" s="3834"/>
      <c r="AW20" s="3841" t="s">
        <v>2581</v>
      </c>
      <c r="AX20" s="3841"/>
      <c r="AY20" s="3841"/>
      <c r="AZ20" s="3841"/>
      <c r="BA20" s="3841"/>
      <c r="BB20" s="3841"/>
      <c r="BC20" s="3841"/>
      <c r="BD20" s="3841"/>
      <c r="BE20" s="3841"/>
      <c r="BF20" s="3841"/>
      <c r="BG20" s="3841"/>
      <c r="BH20" s="3841"/>
      <c r="BI20" s="3834" t="s">
        <v>139</v>
      </c>
      <c r="BJ20" s="3834"/>
      <c r="BK20" s="3841" t="s">
        <v>2582</v>
      </c>
      <c r="BL20" s="3841"/>
      <c r="BM20" s="3841"/>
      <c r="BN20" s="3841"/>
      <c r="BO20" s="3841"/>
      <c r="BP20" s="3841"/>
      <c r="BQ20" s="3841"/>
      <c r="BR20" s="3841"/>
      <c r="BS20" s="3841"/>
      <c r="BT20" s="3841"/>
      <c r="BU20" s="3841"/>
      <c r="BV20" s="3841"/>
      <c r="BW20" s="3841"/>
      <c r="BX20" s="1543"/>
      <c r="BY20" s="1543"/>
      <c r="BZ20" s="1543"/>
      <c r="CA20" s="1543"/>
      <c r="CB20" s="1543"/>
      <c r="CC20" s="1534"/>
    </row>
    <row r="21" spans="2:96" ht="8.25" customHeight="1">
      <c r="B21" s="3839"/>
      <c r="C21" s="3837"/>
      <c r="D21" s="3837"/>
      <c r="E21" s="3837"/>
      <c r="F21" s="3837"/>
      <c r="G21" s="3837"/>
      <c r="H21" s="3837"/>
      <c r="I21" s="3837"/>
      <c r="J21" s="3837"/>
      <c r="K21" s="3837"/>
      <c r="L21" s="3837"/>
      <c r="M21" s="3837"/>
      <c r="N21" s="3837"/>
      <c r="O21" s="3837"/>
      <c r="P21" s="3837"/>
      <c r="Q21" s="3837"/>
      <c r="R21" s="3837"/>
      <c r="S21" s="3838"/>
      <c r="T21" s="3856"/>
      <c r="U21" s="3857"/>
      <c r="V21" s="3858"/>
      <c r="W21" s="3858"/>
      <c r="X21" s="3858"/>
      <c r="Y21" s="3858"/>
      <c r="Z21" s="3858"/>
      <c r="AA21" s="3858"/>
      <c r="AB21" s="3858"/>
      <c r="AC21" s="3858"/>
      <c r="AD21" s="3858"/>
      <c r="AE21" s="3858"/>
      <c r="AF21" s="3858"/>
      <c r="AG21" s="3858"/>
      <c r="AH21" s="3858"/>
      <c r="AI21" s="3858"/>
      <c r="AJ21" s="3858"/>
      <c r="AK21" s="3858"/>
      <c r="AL21" s="3858"/>
      <c r="AM21" s="3858"/>
      <c r="AN21" s="3858"/>
      <c r="AO21" s="3858"/>
      <c r="AP21" s="3858"/>
      <c r="AQ21" s="3858"/>
      <c r="AR21" s="3858"/>
      <c r="AS21" s="3858"/>
      <c r="AT21" s="1529"/>
      <c r="AU21" s="3857"/>
      <c r="AV21" s="3857"/>
      <c r="AW21" s="3858"/>
      <c r="AX21" s="3858"/>
      <c r="AY21" s="3858"/>
      <c r="AZ21" s="3858"/>
      <c r="BA21" s="3858"/>
      <c r="BB21" s="3858"/>
      <c r="BC21" s="3858"/>
      <c r="BD21" s="3858"/>
      <c r="BE21" s="3858"/>
      <c r="BF21" s="3858"/>
      <c r="BG21" s="3858"/>
      <c r="BH21" s="3858"/>
      <c r="BI21" s="3857"/>
      <c r="BJ21" s="3857"/>
      <c r="BK21" s="3858"/>
      <c r="BL21" s="3858"/>
      <c r="BM21" s="3858"/>
      <c r="BN21" s="3858"/>
      <c r="BO21" s="3858"/>
      <c r="BP21" s="3858"/>
      <c r="BQ21" s="3858"/>
      <c r="BR21" s="3858"/>
      <c r="BS21" s="3858"/>
      <c r="BT21" s="3858"/>
      <c r="BU21" s="3858"/>
      <c r="BV21" s="3858"/>
      <c r="BW21" s="3858"/>
      <c r="BX21" s="1543"/>
      <c r="BY21" s="1543"/>
      <c r="BZ21" s="1543"/>
      <c r="CA21" s="1543"/>
      <c r="CB21" s="1543"/>
      <c r="CC21" s="1534"/>
    </row>
    <row r="22" spans="2:96" ht="18" customHeight="1">
      <c r="B22" s="1544"/>
      <c r="C22" s="1545"/>
      <c r="D22" s="3882" t="s">
        <v>4857</v>
      </c>
      <c r="E22" s="3883"/>
      <c r="F22" s="3883"/>
      <c r="G22" s="3883"/>
      <c r="H22" s="3883"/>
      <c r="I22" s="3883"/>
      <c r="J22" s="3883"/>
      <c r="K22" s="3883"/>
      <c r="L22" s="3883"/>
      <c r="M22" s="3883"/>
      <c r="N22" s="3883"/>
      <c r="O22" s="3883"/>
      <c r="P22" s="3883"/>
      <c r="Q22" s="3883"/>
      <c r="R22" s="3883"/>
      <c r="S22" s="3884"/>
      <c r="T22" s="3888" t="s">
        <v>4858</v>
      </c>
      <c r="U22" s="3889"/>
      <c r="V22" s="3889"/>
      <c r="W22" s="3889"/>
      <c r="X22" s="3889"/>
      <c r="Y22" s="3889"/>
      <c r="Z22" s="3889"/>
      <c r="AA22" s="3889"/>
      <c r="AB22" s="3890"/>
      <c r="AC22" s="3890"/>
      <c r="AD22" s="3890"/>
      <c r="AE22" s="3890"/>
      <c r="AF22" s="3890"/>
      <c r="AG22" s="3890"/>
      <c r="AH22" s="3890"/>
      <c r="AI22" s="3890"/>
      <c r="AJ22" s="3890"/>
      <c r="AK22" s="3890"/>
      <c r="AL22" s="3890"/>
      <c r="AM22" s="3890"/>
      <c r="AN22" s="3890"/>
      <c r="AO22" s="3890"/>
      <c r="AP22" s="3890"/>
      <c r="AQ22" s="3890"/>
      <c r="AR22" s="3890"/>
      <c r="AS22" s="3890"/>
      <c r="AT22" s="3890"/>
      <c r="AU22" s="3890"/>
      <c r="AV22" s="3890"/>
      <c r="AW22" s="3890"/>
      <c r="AX22" s="3890"/>
      <c r="AY22" s="3891" t="s">
        <v>4891</v>
      </c>
      <c r="AZ22" s="3891"/>
      <c r="BA22" s="3891"/>
      <c r="BB22" s="3891"/>
      <c r="BC22" s="3891"/>
      <c r="BD22" s="3891"/>
      <c r="BE22" s="3891"/>
      <c r="BF22" s="3891"/>
      <c r="BG22" s="3891"/>
      <c r="BH22" s="3891"/>
      <c r="BI22" s="3890"/>
      <c r="BJ22" s="3890"/>
      <c r="BK22" s="3890"/>
      <c r="BL22" s="3890"/>
      <c r="BM22" s="3890"/>
      <c r="BN22" s="3890"/>
      <c r="BO22" s="3890"/>
      <c r="BP22" s="3890"/>
      <c r="BQ22" s="3890"/>
      <c r="BR22" s="3890"/>
      <c r="BS22" s="3890"/>
      <c r="BT22" s="3890"/>
      <c r="BU22" s="3890"/>
      <c r="BV22" s="3890"/>
      <c r="BW22" s="3890"/>
      <c r="BX22" s="3890"/>
      <c r="BY22" s="3890"/>
      <c r="BZ22" s="3890"/>
      <c r="CA22" s="3892" t="s">
        <v>10</v>
      </c>
      <c r="CB22" s="3892"/>
      <c r="CC22" s="3893"/>
    </row>
    <row r="23" spans="2:96" ht="17.25" customHeight="1" thickBot="1">
      <c r="B23" s="1546"/>
      <c r="C23" s="1547"/>
      <c r="D23" s="3885"/>
      <c r="E23" s="3886"/>
      <c r="F23" s="3886"/>
      <c r="G23" s="3886"/>
      <c r="H23" s="3886"/>
      <c r="I23" s="3886"/>
      <c r="J23" s="3886"/>
      <c r="K23" s="3886"/>
      <c r="L23" s="3886"/>
      <c r="M23" s="3886"/>
      <c r="N23" s="3886"/>
      <c r="O23" s="3886"/>
      <c r="P23" s="3886"/>
      <c r="Q23" s="3886"/>
      <c r="R23" s="3886"/>
      <c r="S23" s="3887"/>
      <c r="T23" s="3894" t="s">
        <v>4496</v>
      </c>
      <c r="U23" s="3895"/>
      <c r="V23" s="3895"/>
      <c r="W23" s="3895"/>
      <c r="X23" s="3895"/>
      <c r="Y23" s="3895"/>
      <c r="Z23" s="3895"/>
      <c r="AA23" s="3895"/>
      <c r="AB23" s="3895"/>
      <c r="AC23" s="3895"/>
      <c r="AD23" s="3895"/>
      <c r="AE23" s="3895"/>
      <c r="AF23" s="3895"/>
      <c r="AG23" s="3895"/>
      <c r="AH23" s="3895"/>
      <c r="AI23" s="3895"/>
      <c r="AJ23" s="3895"/>
      <c r="AK23" s="3895"/>
      <c r="AL23" s="3895"/>
      <c r="AM23" s="3895"/>
      <c r="AN23" s="3895"/>
      <c r="AO23" s="3896"/>
      <c r="AP23" s="3896"/>
      <c r="AQ23" s="3895"/>
      <c r="AR23" s="3895"/>
      <c r="AS23" s="3895"/>
      <c r="AT23" s="3895"/>
      <c r="AU23" s="3895"/>
      <c r="AV23" s="3895"/>
      <c r="AW23" s="3895"/>
      <c r="AX23" s="3895"/>
      <c r="AY23" s="3895"/>
      <c r="AZ23" s="3895"/>
      <c r="BA23" s="3895"/>
      <c r="BB23" s="3897"/>
      <c r="BC23" s="3898" t="s">
        <v>139</v>
      </c>
      <c r="BD23" s="3899"/>
      <c r="BE23" s="3899"/>
      <c r="BF23" s="3865" t="s">
        <v>4497</v>
      </c>
      <c r="BG23" s="3865"/>
      <c r="BH23" s="3865"/>
      <c r="BI23" s="3865"/>
      <c r="BJ23" s="3865"/>
      <c r="BK23" s="3865"/>
      <c r="BL23" s="3899" t="s">
        <v>139</v>
      </c>
      <c r="BM23" s="3899"/>
      <c r="BN23" s="3899"/>
      <c r="BO23" s="3865" t="s">
        <v>4498</v>
      </c>
      <c r="BP23" s="3865"/>
      <c r="BQ23" s="3865"/>
      <c r="BR23" s="3865"/>
      <c r="BS23" s="3865"/>
      <c r="BT23" s="3865"/>
      <c r="BU23" s="3865"/>
      <c r="BV23" s="3865"/>
      <c r="BW23" s="1543"/>
      <c r="BX23" s="1543"/>
      <c r="BY23" s="1543"/>
      <c r="BZ23" s="1543"/>
      <c r="CA23" s="1543"/>
      <c r="CB23" s="1543"/>
      <c r="CC23" s="1534"/>
    </row>
    <row r="24" spans="2:96" ht="24" customHeight="1" thickBot="1">
      <c r="B24" s="3866" t="s">
        <v>5963</v>
      </c>
      <c r="C24" s="3867"/>
      <c r="D24" s="3867"/>
      <c r="E24" s="3867"/>
      <c r="F24" s="3867"/>
      <c r="G24" s="3867"/>
      <c r="H24" s="3867"/>
      <c r="I24" s="3867"/>
      <c r="J24" s="3867"/>
      <c r="K24" s="3867"/>
      <c r="L24" s="3867"/>
      <c r="M24" s="3867"/>
      <c r="N24" s="3867"/>
      <c r="O24" s="3867"/>
      <c r="P24" s="3867"/>
      <c r="Q24" s="3867"/>
      <c r="R24" s="3867"/>
      <c r="S24" s="3867"/>
      <c r="T24" s="3867"/>
      <c r="U24" s="3867"/>
      <c r="V24" s="3867"/>
      <c r="W24" s="3867"/>
      <c r="X24" s="3867"/>
      <c r="Y24" s="3867"/>
      <c r="Z24" s="3867"/>
      <c r="AA24" s="3867"/>
      <c r="AB24" s="3867"/>
      <c r="AC24" s="3867"/>
      <c r="AD24" s="3867"/>
      <c r="AE24" s="3868"/>
      <c r="AF24" s="2226"/>
      <c r="AG24" s="1524" t="s">
        <v>4497</v>
      </c>
      <c r="AH24" s="1524"/>
      <c r="AI24" s="1524"/>
      <c r="AJ24" s="1524"/>
      <c r="AK24" s="1524"/>
      <c r="AL24" s="1524"/>
      <c r="AM24" s="1524"/>
      <c r="AN24" s="2227"/>
      <c r="AO24" s="3869" t="s">
        <v>139</v>
      </c>
      <c r="AP24" s="3870"/>
      <c r="AQ24" s="3871" t="s">
        <v>5965</v>
      </c>
      <c r="AR24" s="3871"/>
      <c r="AS24" s="3871"/>
      <c r="AT24" s="3871"/>
      <c r="AU24" s="3871"/>
      <c r="AV24" s="3871"/>
      <c r="AW24" s="3871"/>
      <c r="AX24" s="3871"/>
      <c r="AY24" s="3871"/>
      <c r="AZ24" s="3871"/>
      <c r="BA24" s="3871"/>
      <c r="BB24" s="3871"/>
      <c r="BC24" s="3871"/>
      <c r="BD24" s="3871"/>
      <c r="BE24" s="3871"/>
      <c r="BF24" s="3871"/>
      <c r="BG24" s="3871"/>
      <c r="BH24" s="3871"/>
      <c r="BI24" s="3871"/>
      <c r="BJ24" s="3871"/>
      <c r="BK24" s="3871"/>
      <c r="BL24" s="3871"/>
      <c r="BM24" s="3871"/>
      <c r="BN24" s="3871"/>
      <c r="BO24" s="3871"/>
      <c r="BP24" s="3871"/>
      <c r="BQ24" s="3871"/>
      <c r="BR24" s="3871"/>
      <c r="BS24" s="3871"/>
      <c r="BT24" s="3871"/>
      <c r="BU24" s="3871"/>
      <c r="BV24" s="3871"/>
      <c r="BW24" s="3871"/>
      <c r="BX24" s="3871"/>
      <c r="BY24" s="3871"/>
      <c r="BZ24" s="3871"/>
      <c r="CA24" s="3871"/>
      <c r="CB24" s="3871"/>
      <c r="CC24" s="3872"/>
    </row>
    <row r="25" spans="2:96" ht="21" customHeight="1">
      <c r="B25" s="3873"/>
      <c r="C25" s="3874" t="s">
        <v>5966</v>
      </c>
      <c r="D25" s="3875"/>
      <c r="E25" s="3875"/>
      <c r="F25" s="3875"/>
      <c r="G25" s="3875"/>
      <c r="H25" s="3875"/>
      <c r="I25" s="3875"/>
      <c r="J25" s="3875"/>
      <c r="K25" s="3875"/>
      <c r="L25" s="3875"/>
      <c r="M25" s="3875"/>
      <c r="N25" s="3875"/>
      <c r="O25" s="3875"/>
      <c r="P25" s="3875"/>
      <c r="Q25" s="3875"/>
      <c r="R25" s="3875"/>
      <c r="S25" s="3875"/>
      <c r="T25" s="3875"/>
      <c r="U25" s="3875"/>
      <c r="V25" s="3875"/>
      <c r="W25" s="3875"/>
      <c r="X25" s="3875"/>
      <c r="Y25" s="3875"/>
      <c r="Z25" s="3875"/>
      <c r="AA25" s="3875"/>
      <c r="AB25" s="3875"/>
      <c r="AC25" s="3875"/>
      <c r="AD25" s="3875"/>
      <c r="AE25" s="3875"/>
      <c r="AF25" s="3876"/>
      <c r="AG25" s="3876"/>
      <c r="AH25" s="3876"/>
      <c r="AI25" s="3876"/>
      <c r="AJ25" s="3876"/>
      <c r="AK25" s="3876"/>
      <c r="AL25" s="3876"/>
      <c r="AM25" s="3876"/>
      <c r="AN25" s="3876"/>
      <c r="AO25" s="3875"/>
      <c r="AP25" s="3875"/>
      <c r="AQ25" s="3875"/>
      <c r="AR25" s="3875"/>
      <c r="AS25" s="3875"/>
      <c r="AT25" s="3875"/>
      <c r="AU25" s="3875"/>
      <c r="AV25" s="3875"/>
      <c r="AW25" s="3875"/>
      <c r="AX25" s="3875"/>
      <c r="AY25" s="3875"/>
      <c r="AZ25" s="3875"/>
      <c r="BA25" s="3875"/>
      <c r="BB25" s="3875"/>
      <c r="BC25" s="3875"/>
      <c r="BD25" s="3875"/>
      <c r="BE25" s="3875"/>
      <c r="BF25" s="3875"/>
      <c r="BG25" s="3875"/>
      <c r="BH25" s="3875"/>
      <c r="BI25" s="3875"/>
      <c r="BJ25" s="3875"/>
      <c r="BK25" s="3875"/>
      <c r="BL25" s="3875"/>
      <c r="BM25" s="3875"/>
      <c r="BN25" s="3875"/>
      <c r="BO25" s="3875"/>
      <c r="BP25" s="3875"/>
      <c r="BQ25" s="3875"/>
      <c r="BR25" s="3875"/>
      <c r="BS25" s="3875"/>
      <c r="BT25" s="3875"/>
      <c r="BU25" s="3875"/>
      <c r="BV25" s="3875"/>
      <c r="BW25" s="3875"/>
      <c r="BX25" s="1564"/>
      <c r="BY25" s="1565"/>
      <c r="BZ25" s="1565"/>
      <c r="CA25" s="1565"/>
      <c r="CB25" s="1565"/>
      <c r="CC25" s="1566"/>
    </row>
    <row r="26" spans="2:96" ht="18.75" customHeight="1">
      <c r="B26" s="3873"/>
      <c r="C26" s="1567"/>
      <c r="D26" s="3877" t="s">
        <v>139</v>
      </c>
      <c r="E26" s="3878"/>
      <c r="F26" s="3879" t="s">
        <v>4864</v>
      </c>
      <c r="G26" s="3879"/>
      <c r="H26" s="3879"/>
      <c r="I26" s="3879"/>
      <c r="J26" s="3879"/>
      <c r="K26" s="3879"/>
      <c r="L26" s="3879"/>
      <c r="M26" s="3879"/>
      <c r="N26" s="3879"/>
      <c r="O26" s="3879"/>
      <c r="P26" s="3879"/>
      <c r="Q26" s="3879"/>
      <c r="R26" s="3879"/>
      <c r="S26" s="3879"/>
      <c r="T26" s="3879"/>
      <c r="U26" s="3879"/>
      <c r="V26" s="3879"/>
      <c r="W26" s="3879"/>
      <c r="X26" s="3879"/>
      <c r="Y26" s="3879"/>
      <c r="Z26" s="3879"/>
      <c r="AA26" s="3879"/>
      <c r="AB26" s="3879"/>
      <c r="AC26" s="3879"/>
      <c r="AD26" s="3879"/>
      <c r="AE26" s="3879"/>
      <c r="AF26" s="3879"/>
      <c r="AG26" s="3879"/>
      <c r="AH26" s="3879"/>
      <c r="AI26" s="3879"/>
      <c r="AJ26" s="3879"/>
      <c r="AK26" s="3879"/>
      <c r="AL26" s="3879"/>
      <c r="AM26" s="3879"/>
      <c r="AN26" s="3879"/>
      <c r="AO26" s="3879"/>
      <c r="AP26" s="3879"/>
      <c r="AQ26" s="3879"/>
      <c r="AR26" s="3879"/>
      <c r="AS26" s="3879"/>
      <c r="AT26" s="3879"/>
      <c r="AU26" s="3879"/>
      <c r="AV26" s="3879"/>
      <c r="AW26" s="3879"/>
      <c r="AX26" s="3879"/>
      <c r="AY26" s="3879"/>
      <c r="AZ26" s="3879"/>
      <c r="BA26" s="3879"/>
      <c r="BB26" s="3879"/>
      <c r="BC26" s="3879"/>
      <c r="BD26" s="3879"/>
      <c r="BE26" s="3879"/>
      <c r="BF26" s="3879"/>
      <c r="BG26" s="3879"/>
      <c r="BH26" s="3879"/>
      <c r="BI26" s="3879"/>
      <c r="BJ26" s="3879"/>
      <c r="BK26" s="3879"/>
      <c r="BL26" s="3879"/>
      <c r="BM26" s="3879"/>
      <c r="BN26" s="3879"/>
      <c r="BO26" s="3879"/>
      <c r="BP26" s="3879"/>
      <c r="BQ26" s="3879"/>
      <c r="BR26" s="3879"/>
      <c r="BS26" s="3879"/>
      <c r="BT26" s="3879"/>
      <c r="BU26" s="3879"/>
      <c r="BV26" s="3879"/>
      <c r="BW26" s="3879"/>
      <c r="BX26" s="3879"/>
      <c r="BY26" s="1568"/>
      <c r="BZ26" s="1568"/>
      <c r="CA26" s="1568"/>
      <c r="CB26" s="1568"/>
      <c r="CC26" s="1569"/>
    </row>
    <row r="27" spans="2:96" ht="14.25">
      <c r="B27" s="3873"/>
      <c r="C27" s="1567"/>
      <c r="D27" s="1570"/>
      <c r="E27" s="1571"/>
      <c r="F27" s="3880" t="s">
        <v>4865</v>
      </c>
      <c r="G27" s="3880"/>
      <c r="H27" s="3880"/>
      <c r="I27" s="3881" t="s">
        <v>4866</v>
      </c>
      <c r="J27" s="3881"/>
      <c r="K27" s="3881"/>
      <c r="L27" s="3881"/>
      <c r="M27" s="3881"/>
      <c r="N27" s="3881"/>
      <c r="O27" s="3881"/>
      <c r="P27" s="3881"/>
      <c r="Q27" s="3881"/>
      <c r="R27" s="3881"/>
      <c r="S27" s="3881"/>
      <c r="T27" s="3881"/>
      <c r="U27" s="3881"/>
      <c r="V27" s="3881"/>
      <c r="W27" s="3881"/>
      <c r="X27" s="3881"/>
      <c r="Y27" s="3881"/>
      <c r="Z27" s="3881"/>
      <c r="AA27" s="3881"/>
      <c r="AB27" s="3881"/>
      <c r="AC27" s="3881"/>
      <c r="AD27" s="3881"/>
      <c r="AE27" s="3881"/>
      <c r="AF27" s="3881"/>
      <c r="AG27" s="3881"/>
      <c r="AH27" s="3881"/>
      <c r="AI27" s="3881"/>
      <c r="AJ27" s="3881"/>
      <c r="AK27" s="3881"/>
      <c r="AL27" s="3881"/>
      <c r="AM27" s="3881"/>
      <c r="AN27" s="3881"/>
      <c r="AO27" s="3881"/>
      <c r="AP27" s="3881"/>
      <c r="AQ27" s="3881"/>
      <c r="AR27" s="3881"/>
      <c r="AS27" s="3881"/>
      <c r="AT27" s="3881"/>
      <c r="AU27" s="3881"/>
      <c r="AV27" s="3881"/>
      <c r="AW27" s="3881"/>
      <c r="AX27" s="3881"/>
      <c r="AY27" s="3881"/>
      <c r="AZ27" s="3881"/>
      <c r="BA27" s="3881"/>
      <c r="BB27" s="3881"/>
      <c r="BC27" s="3881"/>
      <c r="BD27" s="3881"/>
      <c r="BE27" s="3881"/>
      <c r="BF27" s="3881"/>
      <c r="BG27" s="3881"/>
      <c r="BH27" s="3881"/>
      <c r="BI27" s="3881"/>
      <c r="BJ27" s="3881"/>
      <c r="BK27" s="3881"/>
      <c r="BL27" s="3881"/>
      <c r="BM27" s="3881"/>
      <c r="BN27" s="3881"/>
      <c r="BO27" s="3881"/>
      <c r="BP27" s="3881"/>
      <c r="BQ27" s="3881"/>
      <c r="BR27" s="3881"/>
      <c r="BS27" s="3881"/>
      <c r="BT27" s="3881"/>
      <c r="BU27" s="3881"/>
      <c r="BV27" s="3881"/>
      <c r="BW27" s="3881"/>
      <c r="BX27" s="3881"/>
      <c r="BY27" s="1572"/>
      <c r="BZ27" s="1572"/>
      <c r="CA27" s="1572"/>
      <c r="CB27" s="1572"/>
      <c r="CC27" s="1573"/>
    </row>
    <row r="28" spans="2:96" ht="16.5" customHeight="1">
      <c r="B28" s="3873"/>
      <c r="C28" s="1574"/>
      <c r="D28" s="3923" t="s">
        <v>4867</v>
      </c>
      <c r="E28" s="3924"/>
      <c r="F28" s="3924"/>
      <c r="G28" s="3924"/>
      <c r="H28" s="3924"/>
      <c r="I28" s="3924"/>
      <c r="J28" s="3924"/>
      <c r="K28" s="3924"/>
      <c r="L28" s="3924"/>
      <c r="M28" s="3924"/>
      <c r="N28" s="3924"/>
      <c r="O28" s="3924"/>
      <c r="P28" s="3924"/>
      <c r="Q28" s="3925"/>
      <c r="R28" s="3929" t="s">
        <v>4868</v>
      </c>
      <c r="S28" s="3930"/>
      <c r="T28" s="3930"/>
      <c r="U28" s="3930"/>
      <c r="V28" s="3930"/>
      <c r="W28" s="3931"/>
      <c r="X28" s="3938"/>
      <c r="Y28" s="3939"/>
      <c r="Z28" s="3940" t="s">
        <v>4869</v>
      </c>
      <c r="AA28" s="3940"/>
      <c r="AB28" s="3940"/>
      <c r="AC28" s="3940"/>
      <c r="AD28" s="3940"/>
      <c r="AE28" s="3940"/>
      <c r="AF28" s="3940"/>
      <c r="AG28" s="3940"/>
      <c r="AH28" s="3940"/>
      <c r="AI28" s="3940"/>
      <c r="AJ28" s="3941"/>
      <c r="AK28" s="3942" t="s">
        <v>139</v>
      </c>
      <c r="AL28" s="3943"/>
      <c r="AM28" s="3943"/>
      <c r="AN28" s="3940" t="s">
        <v>5968</v>
      </c>
      <c r="AO28" s="3940"/>
      <c r="AP28" s="3940"/>
      <c r="AQ28" s="3940"/>
      <c r="AR28" s="3940"/>
      <c r="AS28" s="3940"/>
      <c r="AT28" s="3940"/>
      <c r="AU28" s="3940"/>
      <c r="AV28" s="3940"/>
      <c r="AW28" s="3940"/>
      <c r="AX28" s="3940"/>
      <c r="AY28" s="3940"/>
      <c r="AZ28" s="3940"/>
      <c r="BA28" s="3940"/>
      <c r="BB28" s="3940"/>
      <c r="BC28" s="3940"/>
      <c r="BD28" s="3940"/>
      <c r="BE28" s="3940"/>
      <c r="BF28" s="3940"/>
      <c r="BG28" s="3940"/>
      <c r="BH28" s="3940"/>
      <c r="BI28" s="3940"/>
      <c r="BJ28" s="3940"/>
      <c r="BK28" s="3940"/>
      <c r="BL28" s="3940"/>
      <c r="BM28" s="3940"/>
      <c r="BN28" s="3940"/>
      <c r="BO28" s="3940"/>
      <c r="BP28" s="3940"/>
      <c r="BQ28" s="3940"/>
      <c r="BR28" s="3940"/>
      <c r="BS28" s="3940"/>
      <c r="BT28" s="3940"/>
      <c r="BU28" s="3940"/>
      <c r="BV28" s="3940"/>
      <c r="BW28" s="3940"/>
      <c r="BX28" s="3940"/>
      <c r="BY28" s="3940"/>
      <c r="BZ28" s="3940"/>
      <c r="CA28" s="3940"/>
      <c r="CB28" s="3940"/>
      <c r="CC28" s="3944"/>
      <c r="CE28" s="3915"/>
      <c r="CF28" s="3915"/>
      <c r="CG28" s="3915"/>
      <c r="CH28" s="3915"/>
      <c r="CI28" s="3915"/>
      <c r="CJ28" s="3915"/>
      <c r="CK28" s="3915"/>
      <c r="CL28" s="3915"/>
      <c r="CM28" s="3915"/>
      <c r="CN28" s="3915"/>
      <c r="CO28" s="3915"/>
      <c r="CP28" s="3915"/>
      <c r="CQ28" s="3915"/>
      <c r="CR28" s="3915"/>
    </row>
    <row r="29" spans="2:96" ht="16.5" customHeight="1">
      <c r="B29" s="3873"/>
      <c r="C29" s="1574"/>
      <c r="D29" s="3926"/>
      <c r="E29" s="3927"/>
      <c r="F29" s="3927"/>
      <c r="G29" s="3927"/>
      <c r="H29" s="3927"/>
      <c r="I29" s="3927"/>
      <c r="J29" s="3927"/>
      <c r="K29" s="3927"/>
      <c r="L29" s="3927"/>
      <c r="M29" s="3927"/>
      <c r="N29" s="3927"/>
      <c r="O29" s="3927"/>
      <c r="P29" s="3927"/>
      <c r="Q29" s="3928"/>
      <c r="R29" s="3932"/>
      <c r="S29" s="3933"/>
      <c r="T29" s="3933"/>
      <c r="U29" s="3933"/>
      <c r="V29" s="3933"/>
      <c r="W29" s="3934"/>
      <c r="X29" s="3907"/>
      <c r="Y29" s="3908"/>
      <c r="Z29" s="3913"/>
      <c r="AA29" s="3913"/>
      <c r="AB29" s="3913"/>
      <c r="AC29" s="3913"/>
      <c r="AD29" s="3913"/>
      <c r="AE29" s="3913"/>
      <c r="AF29" s="3913"/>
      <c r="AG29" s="3913"/>
      <c r="AH29" s="3913"/>
      <c r="AI29" s="3913"/>
      <c r="AJ29" s="3914"/>
      <c r="AK29" s="3916" t="s">
        <v>139</v>
      </c>
      <c r="AL29" s="3917"/>
      <c r="AM29" s="3917"/>
      <c r="AN29" s="3913" t="s">
        <v>5969</v>
      </c>
      <c r="AO29" s="3913"/>
      <c r="AP29" s="3913"/>
      <c r="AQ29" s="3913"/>
      <c r="AR29" s="3913"/>
      <c r="AS29" s="3913"/>
      <c r="AT29" s="3913"/>
      <c r="AU29" s="3913"/>
      <c r="AV29" s="3913"/>
      <c r="AW29" s="3913"/>
      <c r="AX29" s="3913"/>
      <c r="AY29" s="3913"/>
      <c r="AZ29" s="3913"/>
      <c r="BA29" s="3913"/>
      <c r="BB29" s="3913"/>
      <c r="BC29" s="3913"/>
      <c r="BD29" s="3913"/>
      <c r="BE29" s="3913"/>
      <c r="BF29" s="3913"/>
      <c r="BG29" s="3913"/>
      <c r="BH29" s="3913"/>
      <c r="BI29" s="3913"/>
      <c r="BJ29" s="3913"/>
      <c r="BK29" s="3913"/>
      <c r="BL29" s="3913"/>
      <c r="BM29" s="3913"/>
      <c r="BN29" s="3913"/>
      <c r="BO29" s="3913"/>
      <c r="BP29" s="3913"/>
      <c r="BQ29" s="3913"/>
      <c r="BR29" s="3913"/>
      <c r="BS29" s="3913"/>
      <c r="BT29" s="3913"/>
      <c r="BU29" s="3913"/>
      <c r="BV29" s="3913"/>
      <c r="BW29" s="3913"/>
      <c r="BX29" s="3913"/>
      <c r="BY29" s="3913"/>
      <c r="BZ29" s="3913"/>
      <c r="CA29" s="3913"/>
      <c r="CB29" s="3913"/>
      <c r="CC29" s="3918"/>
    </row>
    <row r="30" spans="2:96" ht="16.5" customHeight="1">
      <c r="B30" s="3873"/>
      <c r="C30" s="1574"/>
      <c r="D30" s="3926"/>
      <c r="E30" s="3927"/>
      <c r="F30" s="3927"/>
      <c r="G30" s="3927"/>
      <c r="H30" s="3927"/>
      <c r="I30" s="3927"/>
      <c r="J30" s="3927"/>
      <c r="K30" s="3927"/>
      <c r="L30" s="3927"/>
      <c r="M30" s="3927"/>
      <c r="N30" s="3927"/>
      <c r="O30" s="3927"/>
      <c r="P30" s="3927"/>
      <c r="Q30" s="3928"/>
      <c r="R30" s="3932"/>
      <c r="S30" s="3933"/>
      <c r="T30" s="3933"/>
      <c r="U30" s="3933"/>
      <c r="V30" s="3933"/>
      <c r="W30" s="3934"/>
      <c r="X30" s="3919" t="s">
        <v>139</v>
      </c>
      <c r="Y30" s="3920"/>
      <c r="Z30" s="3909" t="s">
        <v>4526</v>
      </c>
      <c r="AA30" s="3909"/>
      <c r="AB30" s="3909"/>
      <c r="AC30" s="3909"/>
      <c r="AD30" s="3909"/>
      <c r="AE30" s="3909"/>
      <c r="AF30" s="3909"/>
      <c r="AG30" s="3909"/>
      <c r="AH30" s="3909"/>
      <c r="AI30" s="3909"/>
      <c r="AJ30" s="3910"/>
      <c r="AK30" s="3921"/>
      <c r="AL30" s="3922"/>
      <c r="AM30" s="3922"/>
      <c r="AN30" s="3900" t="s">
        <v>5037</v>
      </c>
      <c r="AO30" s="3900"/>
      <c r="AP30" s="3900"/>
      <c r="AQ30" s="3900"/>
      <c r="AR30" s="3900"/>
      <c r="AS30" s="3900"/>
      <c r="AT30" s="3900"/>
      <c r="AU30" s="3900"/>
      <c r="AV30" s="3900"/>
      <c r="AW30" s="3900"/>
      <c r="AX30" s="3900"/>
      <c r="AY30" s="3900"/>
      <c r="AZ30" s="3900"/>
      <c r="BA30" s="3900"/>
      <c r="BB30" s="3900"/>
      <c r="BC30" s="3900"/>
      <c r="BD30" s="3900"/>
      <c r="BE30" s="3900"/>
      <c r="BF30" s="3900"/>
      <c r="BG30" s="3900"/>
      <c r="BH30" s="3900"/>
      <c r="BI30" s="3900"/>
      <c r="BJ30" s="3900"/>
      <c r="BK30" s="3900"/>
      <c r="BL30" s="3900"/>
      <c r="BM30" s="3900"/>
      <c r="BN30" s="3900"/>
      <c r="BO30" s="3900"/>
      <c r="BP30" s="3900"/>
      <c r="BQ30" s="3900"/>
      <c r="BR30" s="3900"/>
      <c r="BS30" s="3900"/>
      <c r="BT30" s="3900"/>
      <c r="BU30" s="3900"/>
      <c r="BV30" s="3900"/>
      <c r="BW30" s="3900"/>
      <c r="BX30" s="3900"/>
      <c r="BY30" s="3900"/>
      <c r="BZ30" s="3900"/>
      <c r="CA30" s="3900"/>
      <c r="CB30" s="3900"/>
      <c r="CC30" s="3902"/>
    </row>
    <row r="31" spans="2:96" ht="18" customHeight="1">
      <c r="B31" s="3873"/>
      <c r="C31" s="1574"/>
      <c r="D31" s="3926"/>
      <c r="E31" s="3927"/>
      <c r="F31" s="3927"/>
      <c r="G31" s="3927"/>
      <c r="H31" s="3927"/>
      <c r="I31" s="3927"/>
      <c r="J31" s="3927"/>
      <c r="K31" s="3927"/>
      <c r="L31" s="3927"/>
      <c r="M31" s="3927"/>
      <c r="N31" s="3927"/>
      <c r="O31" s="3927"/>
      <c r="P31" s="3927"/>
      <c r="Q31" s="3928"/>
      <c r="R31" s="3932"/>
      <c r="S31" s="3933"/>
      <c r="T31" s="3933"/>
      <c r="U31" s="3933"/>
      <c r="V31" s="3933"/>
      <c r="W31" s="3934"/>
      <c r="X31" s="3945" t="s">
        <v>139</v>
      </c>
      <c r="Y31" s="3946"/>
      <c r="Z31" s="3900" t="s">
        <v>4870</v>
      </c>
      <c r="AA31" s="3900"/>
      <c r="AB31" s="3900"/>
      <c r="AC31" s="3900"/>
      <c r="AD31" s="3900"/>
      <c r="AE31" s="3900"/>
      <c r="AF31" s="3900"/>
      <c r="AG31" s="3900"/>
      <c r="AH31" s="3900"/>
      <c r="AI31" s="3900"/>
      <c r="AJ31" s="3901"/>
      <c r="AK31" s="1585"/>
      <c r="AL31" s="1586"/>
      <c r="AM31" s="1586"/>
      <c r="AN31" s="3900" t="s">
        <v>5038</v>
      </c>
      <c r="AO31" s="3900"/>
      <c r="AP31" s="3900"/>
      <c r="AQ31" s="3900"/>
      <c r="AR31" s="3900"/>
      <c r="AS31" s="3900"/>
      <c r="AT31" s="3900"/>
      <c r="AU31" s="3900"/>
      <c r="AV31" s="3900"/>
      <c r="AW31" s="3900"/>
      <c r="AX31" s="3900"/>
      <c r="AY31" s="3900"/>
      <c r="AZ31" s="3900"/>
      <c r="BA31" s="3900"/>
      <c r="BB31" s="3900"/>
      <c r="BC31" s="3900"/>
      <c r="BD31" s="3900"/>
      <c r="BE31" s="3900"/>
      <c r="BF31" s="3900"/>
      <c r="BG31" s="3900"/>
      <c r="BH31" s="3900"/>
      <c r="BI31" s="3900"/>
      <c r="BJ31" s="3900"/>
      <c r="BK31" s="3900"/>
      <c r="BL31" s="3900"/>
      <c r="BM31" s="3900"/>
      <c r="BN31" s="3900"/>
      <c r="BO31" s="3900"/>
      <c r="BP31" s="3900"/>
      <c r="BQ31" s="3900"/>
      <c r="BR31" s="3900"/>
      <c r="BS31" s="3900"/>
      <c r="BT31" s="3900"/>
      <c r="BU31" s="3900"/>
      <c r="BV31" s="3900"/>
      <c r="BW31" s="3900"/>
      <c r="BX31" s="3900"/>
      <c r="BY31" s="3900"/>
      <c r="BZ31" s="3900"/>
      <c r="CA31" s="3900"/>
      <c r="CB31" s="3900"/>
      <c r="CC31" s="3902"/>
    </row>
    <row r="32" spans="2:96" ht="18" customHeight="1">
      <c r="B32" s="3873"/>
      <c r="C32" s="1574"/>
      <c r="D32" s="3926"/>
      <c r="E32" s="3927"/>
      <c r="F32" s="3927"/>
      <c r="G32" s="3927"/>
      <c r="H32" s="3927"/>
      <c r="I32" s="3927"/>
      <c r="J32" s="3927"/>
      <c r="K32" s="3927"/>
      <c r="L32" s="3927"/>
      <c r="M32" s="3927"/>
      <c r="N32" s="3927"/>
      <c r="O32" s="3927"/>
      <c r="P32" s="3927"/>
      <c r="Q32" s="3928"/>
      <c r="R32" s="3935"/>
      <c r="S32" s="3936"/>
      <c r="T32" s="3936"/>
      <c r="U32" s="3936"/>
      <c r="V32" s="3936"/>
      <c r="W32" s="3937"/>
      <c r="X32" s="3945" t="s">
        <v>139</v>
      </c>
      <c r="Y32" s="3946"/>
      <c r="Z32" s="3900" t="s">
        <v>4871</v>
      </c>
      <c r="AA32" s="3900"/>
      <c r="AB32" s="3900"/>
      <c r="AC32" s="3900"/>
      <c r="AD32" s="3900"/>
      <c r="AE32" s="3900"/>
      <c r="AF32" s="3900"/>
      <c r="AG32" s="3900"/>
      <c r="AH32" s="3900"/>
      <c r="AI32" s="3900"/>
      <c r="AJ32" s="3901"/>
      <c r="AK32" s="1585"/>
      <c r="AL32" s="1586"/>
      <c r="AM32" s="1586"/>
      <c r="AN32" s="3900" t="s">
        <v>4872</v>
      </c>
      <c r="AO32" s="3900"/>
      <c r="AP32" s="3900"/>
      <c r="AQ32" s="3900"/>
      <c r="AR32" s="3900"/>
      <c r="AS32" s="3900"/>
      <c r="AT32" s="3900"/>
      <c r="AU32" s="3900"/>
      <c r="AV32" s="3900"/>
      <c r="AW32" s="3900"/>
      <c r="AX32" s="3900"/>
      <c r="AY32" s="3900"/>
      <c r="AZ32" s="3900"/>
      <c r="BA32" s="3900"/>
      <c r="BB32" s="3900"/>
      <c r="BC32" s="3900"/>
      <c r="BD32" s="3900"/>
      <c r="BE32" s="3900"/>
      <c r="BF32" s="3900"/>
      <c r="BG32" s="3900"/>
      <c r="BH32" s="3900"/>
      <c r="BI32" s="3900"/>
      <c r="BJ32" s="3900"/>
      <c r="BK32" s="3900"/>
      <c r="BL32" s="3900"/>
      <c r="BM32" s="3900"/>
      <c r="BN32" s="3900"/>
      <c r="BO32" s="3900"/>
      <c r="BP32" s="3900"/>
      <c r="BQ32" s="3900"/>
      <c r="BR32" s="3900"/>
      <c r="BS32" s="3900"/>
      <c r="BT32" s="3900"/>
      <c r="BU32" s="3900"/>
      <c r="BV32" s="3900"/>
      <c r="BW32" s="3900"/>
      <c r="BX32" s="3900"/>
      <c r="BY32" s="3900"/>
      <c r="BZ32" s="3900"/>
      <c r="CA32" s="3900"/>
      <c r="CB32" s="3900"/>
      <c r="CC32" s="3902"/>
    </row>
    <row r="33" spans="2:112" ht="16.5" customHeight="1">
      <c r="B33" s="3873"/>
      <c r="C33" s="1574"/>
      <c r="D33" s="3926"/>
      <c r="E33" s="3927"/>
      <c r="F33" s="3927"/>
      <c r="G33" s="3927"/>
      <c r="H33" s="3927"/>
      <c r="I33" s="3927"/>
      <c r="J33" s="3927"/>
      <c r="K33" s="3927"/>
      <c r="L33" s="3927"/>
      <c r="M33" s="3927"/>
      <c r="N33" s="3927"/>
      <c r="O33" s="3927"/>
      <c r="P33" s="3927"/>
      <c r="Q33" s="3928"/>
      <c r="R33" s="3950" t="s">
        <v>4873</v>
      </c>
      <c r="S33" s="3951"/>
      <c r="T33" s="3951"/>
      <c r="U33" s="3951"/>
      <c r="V33" s="3951"/>
      <c r="W33" s="3952"/>
      <c r="X33" s="3903"/>
      <c r="Y33" s="3904"/>
      <c r="Z33" s="3909" t="s">
        <v>3784</v>
      </c>
      <c r="AA33" s="3909"/>
      <c r="AB33" s="3909"/>
      <c r="AC33" s="3909"/>
      <c r="AD33" s="3909"/>
      <c r="AE33" s="3909"/>
      <c r="AF33" s="3909"/>
      <c r="AG33" s="3909"/>
      <c r="AH33" s="3909"/>
      <c r="AI33" s="3909"/>
      <c r="AJ33" s="3910"/>
      <c r="AK33" s="3956" t="s">
        <v>139</v>
      </c>
      <c r="AL33" s="3957"/>
      <c r="AM33" s="3957"/>
      <c r="AN33" s="3909" t="s">
        <v>5040</v>
      </c>
      <c r="AO33" s="3909"/>
      <c r="AP33" s="3909"/>
      <c r="AQ33" s="3909"/>
      <c r="AR33" s="3909"/>
      <c r="AS33" s="3909"/>
      <c r="AT33" s="3909"/>
      <c r="AU33" s="3909"/>
      <c r="AV33" s="3909"/>
      <c r="AW33" s="3909"/>
      <c r="AX33" s="3909"/>
      <c r="AY33" s="3909"/>
      <c r="AZ33" s="3909"/>
      <c r="BA33" s="3909"/>
      <c r="BB33" s="3909"/>
      <c r="BC33" s="3909"/>
      <c r="BD33" s="3909"/>
      <c r="BE33" s="3909"/>
      <c r="BF33" s="3909"/>
      <c r="BG33" s="3909"/>
      <c r="BH33" s="3909"/>
      <c r="BI33" s="3909"/>
      <c r="BJ33" s="3909"/>
      <c r="BK33" s="3909"/>
      <c r="BL33" s="3909"/>
      <c r="BM33" s="3909"/>
      <c r="BN33" s="3909"/>
      <c r="BO33" s="3909"/>
      <c r="BP33" s="3909"/>
      <c r="BQ33" s="3909"/>
      <c r="BR33" s="3909"/>
      <c r="BS33" s="3909"/>
      <c r="BT33" s="3909"/>
      <c r="BU33" s="3909"/>
      <c r="BV33" s="3909"/>
      <c r="BW33" s="3909"/>
      <c r="BX33" s="3909"/>
      <c r="BY33" s="3909"/>
      <c r="BZ33" s="3909"/>
      <c r="CA33" s="3909"/>
      <c r="CB33" s="3909"/>
      <c r="CC33" s="3949"/>
    </row>
    <row r="34" spans="2:112" ht="15" customHeight="1">
      <c r="B34" s="3873"/>
      <c r="C34" s="1574"/>
      <c r="D34" s="3926"/>
      <c r="E34" s="3927"/>
      <c r="F34" s="3927"/>
      <c r="G34" s="3927"/>
      <c r="H34" s="3927"/>
      <c r="I34" s="3927"/>
      <c r="J34" s="3927"/>
      <c r="K34" s="3927"/>
      <c r="L34" s="3927"/>
      <c r="M34" s="3927"/>
      <c r="N34" s="3927"/>
      <c r="O34" s="3927"/>
      <c r="P34" s="3927"/>
      <c r="Q34" s="3928"/>
      <c r="R34" s="3932"/>
      <c r="S34" s="3933"/>
      <c r="T34" s="3933"/>
      <c r="U34" s="3933"/>
      <c r="V34" s="3933"/>
      <c r="W34" s="3934"/>
      <c r="X34" s="3905"/>
      <c r="Y34" s="3906"/>
      <c r="Z34" s="3911"/>
      <c r="AA34" s="3911"/>
      <c r="AB34" s="3911"/>
      <c r="AC34" s="3911"/>
      <c r="AD34" s="3911"/>
      <c r="AE34" s="3911"/>
      <c r="AF34" s="3911"/>
      <c r="AG34" s="3911"/>
      <c r="AH34" s="3911"/>
      <c r="AI34" s="3911"/>
      <c r="AJ34" s="3912"/>
      <c r="AK34" s="3947" t="s">
        <v>139</v>
      </c>
      <c r="AL34" s="3948"/>
      <c r="AM34" s="3948"/>
      <c r="AN34" s="3911" t="s">
        <v>5971</v>
      </c>
      <c r="AO34" s="3911"/>
      <c r="AP34" s="3911"/>
      <c r="AQ34" s="3911"/>
      <c r="AR34" s="3911"/>
      <c r="AS34" s="3911"/>
      <c r="AT34" s="3911"/>
      <c r="AU34" s="3911"/>
      <c r="AV34" s="3911"/>
      <c r="AW34" s="3911"/>
      <c r="AX34" s="3911"/>
      <c r="AY34" s="3911"/>
      <c r="AZ34" s="3911"/>
      <c r="BA34" s="3911"/>
      <c r="BB34" s="3911"/>
      <c r="BC34" s="3911"/>
      <c r="BD34" s="3911"/>
      <c r="BE34" s="3911"/>
      <c r="BF34" s="3911"/>
      <c r="BG34" s="3911"/>
      <c r="BH34" s="3911"/>
      <c r="BI34" s="3911"/>
      <c r="BJ34" s="3911"/>
      <c r="BK34" s="3911"/>
      <c r="BL34" s="3911"/>
      <c r="BM34" s="3911"/>
      <c r="BN34" s="3911"/>
      <c r="BO34" s="3911"/>
      <c r="BP34" s="3911"/>
      <c r="BQ34" s="3911"/>
      <c r="BR34" s="3911"/>
      <c r="BS34" s="3911"/>
      <c r="BT34" s="3911"/>
      <c r="BU34" s="3911"/>
      <c r="BV34" s="3911"/>
      <c r="BW34" s="3911"/>
      <c r="BX34" s="3911"/>
      <c r="BY34" s="3911"/>
      <c r="BZ34" s="3911"/>
      <c r="CA34" s="3911"/>
      <c r="CB34" s="3911"/>
      <c r="CC34" s="3958"/>
    </row>
    <row r="35" spans="2:112" ht="15" customHeight="1">
      <c r="B35" s="3873"/>
      <c r="C35" s="1574"/>
      <c r="D35" s="3926"/>
      <c r="E35" s="3927"/>
      <c r="F35" s="3927"/>
      <c r="G35" s="3927"/>
      <c r="H35" s="3927"/>
      <c r="I35" s="3927"/>
      <c r="J35" s="3927"/>
      <c r="K35" s="3927"/>
      <c r="L35" s="3927"/>
      <c r="M35" s="3927"/>
      <c r="N35" s="3927"/>
      <c r="O35" s="3927"/>
      <c r="P35" s="3927"/>
      <c r="Q35" s="3928"/>
      <c r="R35" s="3932"/>
      <c r="S35" s="3933"/>
      <c r="T35" s="3933"/>
      <c r="U35" s="3933"/>
      <c r="V35" s="3933"/>
      <c r="W35" s="3934"/>
      <c r="X35" s="3907"/>
      <c r="Y35" s="3908"/>
      <c r="Z35" s="3913"/>
      <c r="AA35" s="3913"/>
      <c r="AB35" s="3913"/>
      <c r="AC35" s="3913"/>
      <c r="AD35" s="3913"/>
      <c r="AE35" s="3913"/>
      <c r="AF35" s="3913"/>
      <c r="AG35" s="3913"/>
      <c r="AH35" s="3913"/>
      <c r="AI35" s="3913"/>
      <c r="AJ35" s="3914"/>
      <c r="AK35" s="3916" t="s">
        <v>139</v>
      </c>
      <c r="AL35" s="3917"/>
      <c r="AM35" s="3917"/>
      <c r="AN35" s="3913" t="s">
        <v>5972</v>
      </c>
      <c r="AO35" s="3913"/>
      <c r="AP35" s="3913"/>
      <c r="AQ35" s="3913"/>
      <c r="AR35" s="3913"/>
      <c r="AS35" s="3913"/>
      <c r="AT35" s="3913"/>
      <c r="AU35" s="3913"/>
      <c r="AV35" s="3913"/>
      <c r="AW35" s="3913"/>
      <c r="AX35" s="3913"/>
      <c r="AY35" s="3913"/>
      <c r="AZ35" s="3913"/>
      <c r="BA35" s="3913"/>
      <c r="BB35" s="3913"/>
      <c r="BC35" s="3913"/>
      <c r="BD35" s="3913"/>
      <c r="BE35" s="3913"/>
      <c r="BF35" s="3913"/>
      <c r="BG35" s="3913"/>
      <c r="BH35" s="3913"/>
      <c r="BI35" s="3913"/>
      <c r="BJ35" s="3913"/>
      <c r="BK35" s="3913"/>
      <c r="BL35" s="3913"/>
      <c r="BM35" s="3913"/>
      <c r="BN35" s="3913"/>
      <c r="BO35" s="3913"/>
      <c r="BP35" s="3913"/>
      <c r="BQ35" s="3913"/>
      <c r="BR35" s="3913"/>
      <c r="BS35" s="3913"/>
      <c r="BT35" s="3913"/>
      <c r="BU35" s="3913"/>
      <c r="BV35" s="3913"/>
      <c r="BW35" s="3913"/>
      <c r="BX35" s="3913"/>
      <c r="BY35" s="3913"/>
      <c r="BZ35" s="3913"/>
      <c r="CA35" s="3913"/>
      <c r="CB35" s="3913"/>
      <c r="CC35" s="3918"/>
    </row>
    <row r="36" spans="2:112" ht="18" customHeight="1">
      <c r="B36" s="3873"/>
      <c r="C36" s="1574"/>
      <c r="D36" s="3926"/>
      <c r="E36" s="3927"/>
      <c r="F36" s="3927"/>
      <c r="G36" s="3927"/>
      <c r="H36" s="3927"/>
      <c r="I36" s="3927"/>
      <c r="J36" s="3927"/>
      <c r="K36" s="3927"/>
      <c r="L36" s="3927"/>
      <c r="M36" s="3927"/>
      <c r="N36" s="3927"/>
      <c r="O36" s="3927"/>
      <c r="P36" s="3927"/>
      <c r="Q36" s="3928"/>
      <c r="R36" s="3932"/>
      <c r="S36" s="3933"/>
      <c r="T36" s="3933"/>
      <c r="U36" s="3933"/>
      <c r="V36" s="3933"/>
      <c r="W36" s="3934"/>
      <c r="X36" s="3903"/>
      <c r="Y36" s="3904"/>
      <c r="Z36" s="3909" t="s">
        <v>4874</v>
      </c>
      <c r="AA36" s="3909"/>
      <c r="AB36" s="3909"/>
      <c r="AC36" s="3909"/>
      <c r="AD36" s="3909"/>
      <c r="AE36" s="3909"/>
      <c r="AF36" s="3909"/>
      <c r="AG36" s="3909"/>
      <c r="AH36" s="3909"/>
      <c r="AI36" s="3909"/>
      <c r="AJ36" s="3910"/>
      <c r="AK36" s="3947" t="s">
        <v>139</v>
      </c>
      <c r="AL36" s="3948"/>
      <c r="AM36" s="3948"/>
      <c r="AN36" s="3909" t="s">
        <v>5974</v>
      </c>
      <c r="AO36" s="3909"/>
      <c r="AP36" s="3909"/>
      <c r="AQ36" s="3909"/>
      <c r="AR36" s="3909"/>
      <c r="AS36" s="3909"/>
      <c r="AT36" s="3909"/>
      <c r="AU36" s="3909"/>
      <c r="AV36" s="3909"/>
      <c r="AW36" s="3909"/>
      <c r="AX36" s="3909"/>
      <c r="AY36" s="3909"/>
      <c r="AZ36" s="3909"/>
      <c r="BA36" s="3909"/>
      <c r="BB36" s="3909"/>
      <c r="BC36" s="3909"/>
      <c r="BD36" s="3909"/>
      <c r="BE36" s="3909"/>
      <c r="BF36" s="3909"/>
      <c r="BG36" s="3909"/>
      <c r="BH36" s="3909"/>
      <c r="BI36" s="3909"/>
      <c r="BJ36" s="3909"/>
      <c r="BK36" s="3909"/>
      <c r="BL36" s="3909"/>
      <c r="BM36" s="3909"/>
      <c r="BN36" s="3909"/>
      <c r="BO36" s="3909"/>
      <c r="BP36" s="3909"/>
      <c r="BQ36" s="3909"/>
      <c r="BR36" s="3909"/>
      <c r="BS36" s="3909"/>
      <c r="BT36" s="3909"/>
      <c r="BU36" s="3909"/>
      <c r="BV36" s="3909"/>
      <c r="BW36" s="3909"/>
      <c r="BX36" s="3909"/>
      <c r="BY36" s="3909"/>
      <c r="BZ36" s="3909"/>
      <c r="CA36" s="3909"/>
      <c r="CB36" s="3909"/>
      <c r="CC36" s="3949"/>
      <c r="DH36" s="1593"/>
    </row>
    <row r="37" spans="2:112" ht="18" customHeight="1">
      <c r="B37" s="3873"/>
      <c r="C37" s="1574"/>
      <c r="D37" s="3926"/>
      <c r="E37" s="3927"/>
      <c r="F37" s="3927"/>
      <c r="G37" s="3927"/>
      <c r="H37" s="3927"/>
      <c r="I37" s="3927"/>
      <c r="J37" s="3927"/>
      <c r="K37" s="3927"/>
      <c r="L37" s="3927"/>
      <c r="M37" s="3927"/>
      <c r="N37" s="3927"/>
      <c r="O37" s="3927"/>
      <c r="P37" s="3927"/>
      <c r="Q37" s="3928"/>
      <c r="R37" s="3932"/>
      <c r="S37" s="3933"/>
      <c r="T37" s="3933"/>
      <c r="U37" s="3933"/>
      <c r="V37" s="3933"/>
      <c r="W37" s="3934"/>
      <c r="X37" s="3907"/>
      <c r="Y37" s="3908"/>
      <c r="Z37" s="3913"/>
      <c r="AA37" s="3913"/>
      <c r="AB37" s="3913"/>
      <c r="AC37" s="3913"/>
      <c r="AD37" s="3913"/>
      <c r="AE37" s="3913"/>
      <c r="AF37" s="3913"/>
      <c r="AG37" s="3913"/>
      <c r="AH37" s="3913"/>
      <c r="AI37" s="3913"/>
      <c r="AJ37" s="3914"/>
      <c r="AK37" s="3916" t="s">
        <v>139</v>
      </c>
      <c r="AL37" s="3917"/>
      <c r="AM37" s="3917"/>
      <c r="AN37" s="3913" t="s">
        <v>5975</v>
      </c>
      <c r="AO37" s="3913"/>
      <c r="AP37" s="3913"/>
      <c r="AQ37" s="3913"/>
      <c r="AR37" s="3913"/>
      <c r="AS37" s="3913"/>
      <c r="AT37" s="3913"/>
      <c r="AU37" s="3913"/>
      <c r="AV37" s="3913"/>
      <c r="AW37" s="3913"/>
      <c r="AX37" s="3913"/>
      <c r="AY37" s="3913"/>
      <c r="AZ37" s="3913"/>
      <c r="BA37" s="3913"/>
      <c r="BB37" s="3913"/>
      <c r="BC37" s="3913"/>
      <c r="BD37" s="3913"/>
      <c r="BE37" s="3913"/>
      <c r="BF37" s="3913"/>
      <c r="BG37" s="3913"/>
      <c r="BH37" s="3913"/>
      <c r="BI37" s="3913"/>
      <c r="BJ37" s="3913"/>
      <c r="BK37" s="3913"/>
      <c r="BL37" s="3913"/>
      <c r="BM37" s="3913"/>
      <c r="BN37" s="3913"/>
      <c r="BO37" s="3913"/>
      <c r="BP37" s="3913"/>
      <c r="BQ37" s="3913"/>
      <c r="BR37" s="3913"/>
      <c r="BS37" s="3913"/>
      <c r="BT37" s="3913"/>
      <c r="BU37" s="3913"/>
      <c r="BV37" s="3913"/>
      <c r="BW37" s="3913"/>
      <c r="BX37" s="3913"/>
      <c r="BY37" s="3913"/>
      <c r="BZ37" s="3913"/>
      <c r="CA37" s="3913"/>
      <c r="CB37" s="3913"/>
      <c r="CC37" s="3918"/>
      <c r="DH37" s="1593"/>
    </row>
    <row r="38" spans="2:112" ht="18" customHeight="1">
      <c r="B38" s="3873"/>
      <c r="C38" s="1574"/>
      <c r="D38" s="3926"/>
      <c r="E38" s="3927"/>
      <c r="F38" s="3927"/>
      <c r="G38" s="3927"/>
      <c r="H38" s="3927"/>
      <c r="I38" s="3927"/>
      <c r="J38" s="3927"/>
      <c r="K38" s="3927"/>
      <c r="L38" s="3927"/>
      <c r="M38" s="3927"/>
      <c r="N38" s="3927"/>
      <c r="O38" s="3927"/>
      <c r="P38" s="3927"/>
      <c r="Q38" s="3928"/>
      <c r="R38" s="3932"/>
      <c r="S38" s="3933"/>
      <c r="T38" s="3933"/>
      <c r="U38" s="3933"/>
      <c r="V38" s="3933"/>
      <c r="W38" s="3934"/>
      <c r="X38" s="3945" t="s">
        <v>139</v>
      </c>
      <c r="Y38" s="3946"/>
      <c r="Z38" s="1583" t="s">
        <v>4875</v>
      </c>
      <c r="AA38" s="1583"/>
      <c r="AB38" s="1583"/>
      <c r="AC38" s="1583"/>
      <c r="AD38" s="1583"/>
      <c r="AE38" s="1583"/>
      <c r="AF38" s="1583"/>
      <c r="AG38" s="1583"/>
      <c r="AH38" s="1583"/>
      <c r="AI38" s="1583"/>
      <c r="AJ38" s="1584"/>
      <c r="AK38" s="1585"/>
      <c r="AL38" s="1586"/>
      <c r="AM38" s="1586"/>
      <c r="AN38" s="3900" t="s">
        <v>4876</v>
      </c>
      <c r="AO38" s="3900"/>
      <c r="AP38" s="3900"/>
      <c r="AQ38" s="3900"/>
      <c r="AR38" s="3900"/>
      <c r="AS38" s="3900"/>
      <c r="AT38" s="3900"/>
      <c r="AU38" s="3900"/>
      <c r="AV38" s="3900"/>
      <c r="AW38" s="3900"/>
      <c r="AX38" s="3900"/>
      <c r="AY38" s="3900"/>
      <c r="AZ38" s="3900"/>
      <c r="BA38" s="3900"/>
      <c r="BB38" s="3900"/>
      <c r="BC38" s="3900"/>
      <c r="BD38" s="3900"/>
      <c r="BE38" s="3900"/>
      <c r="BF38" s="3900"/>
      <c r="BG38" s="3900"/>
      <c r="BH38" s="3900"/>
      <c r="BI38" s="3900"/>
      <c r="BJ38" s="3900"/>
      <c r="BK38" s="3900"/>
      <c r="BL38" s="3900"/>
      <c r="BM38" s="3900"/>
      <c r="BN38" s="3900"/>
      <c r="BO38" s="3900"/>
      <c r="BP38" s="3900"/>
      <c r="BQ38" s="3900"/>
      <c r="BR38" s="3900"/>
      <c r="BS38" s="3900"/>
      <c r="BT38" s="3900"/>
      <c r="BU38" s="3900"/>
      <c r="BV38" s="3900"/>
      <c r="BW38" s="3900"/>
      <c r="BX38" s="3900"/>
      <c r="BY38" s="3900"/>
      <c r="BZ38" s="3900"/>
      <c r="CA38" s="3900"/>
      <c r="CB38" s="3900"/>
      <c r="CC38" s="3902"/>
    </row>
    <row r="39" spans="2:112" ht="18" customHeight="1">
      <c r="B39" s="3873"/>
      <c r="C39" s="1574"/>
      <c r="D39" s="3926"/>
      <c r="E39" s="3927"/>
      <c r="F39" s="3927"/>
      <c r="G39" s="3927"/>
      <c r="H39" s="3927"/>
      <c r="I39" s="3927"/>
      <c r="J39" s="3927"/>
      <c r="K39" s="3927"/>
      <c r="L39" s="3927"/>
      <c r="M39" s="3927"/>
      <c r="N39" s="3927"/>
      <c r="O39" s="3927"/>
      <c r="P39" s="3927"/>
      <c r="Q39" s="3928"/>
      <c r="R39" s="3953"/>
      <c r="S39" s="3954"/>
      <c r="T39" s="3954"/>
      <c r="U39" s="3954"/>
      <c r="V39" s="3954"/>
      <c r="W39" s="3955"/>
      <c r="X39" s="3961" t="s">
        <v>139</v>
      </c>
      <c r="Y39" s="3962"/>
      <c r="Z39" s="1594" t="s">
        <v>4877</v>
      </c>
      <c r="AA39" s="1594"/>
      <c r="AB39" s="1594"/>
      <c r="AC39" s="1594"/>
      <c r="AD39" s="1594"/>
      <c r="AE39" s="1594"/>
      <c r="AF39" s="1594"/>
      <c r="AG39" s="1594"/>
      <c r="AH39" s="1594"/>
      <c r="AI39" s="1594"/>
      <c r="AJ39" s="1595"/>
      <c r="AK39" s="1572"/>
      <c r="AL39" s="1596"/>
      <c r="AM39" s="1596"/>
      <c r="AN39" s="3963" t="s">
        <v>4878</v>
      </c>
      <c r="AO39" s="3963"/>
      <c r="AP39" s="3963"/>
      <c r="AQ39" s="3963"/>
      <c r="AR39" s="3963"/>
      <c r="AS39" s="3963"/>
      <c r="AT39" s="3963"/>
      <c r="AU39" s="3963"/>
      <c r="AV39" s="3963"/>
      <c r="AW39" s="3963"/>
      <c r="AX39" s="3963"/>
      <c r="AY39" s="3963"/>
      <c r="AZ39" s="3963"/>
      <c r="BA39" s="3963"/>
      <c r="BB39" s="3963"/>
      <c r="BC39" s="3963"/>
      <c r="BD39" s="3963"/>
      <c r="BE39" s="3963"/>
      <c r="BF39" s="3963"/>
      <c r="BG39" s="3963"/>
      <c r="BH39" s="3963"/>
      <c r="BI39" s="3963"/>
      <c r="BJ39" s="3963"/>
      <c r="BK39" s="3963"/>
      <c r="BL39" s="3963"/>
      <c r="BM39" s="3963"/>
      <c r="BN39" s="3963"/>
      <c r="BO39" s="3963"/>
      <c r="BP39" s="3963"/>
      <c r="BQ39" s="3963"/>
      <c r="BR39" s="3963"/>
      <c r="BS39" s="3963"/>
      <c r="BT39" s="3963"/>
      <c r="BU39" s="3963"/>
      <c r="BV39" s="3963"/>
      <c r="BW39" s="3963"/>
      <c r="BX39" s="3963"/>
      <c r="BY39" s="3963"/>
      <c r="BZ39" s="3963"/>
      <c r="CA39" s="3963"/>
      <c r="CB39" s="3963"/>
      <c r="CC39" s="3964"/>
    </row>
    <row r="40" spans="2:112" ht="18" customHeight="1">
      <c r="B40" s="3873"/>
      <c r="C40" s="1574"/>
      <c r="D40" s="1788"/>
      <c r="E40" s="1789"/>
      <c r="F40" s="1789"/>
      <c r="G40" s="1789"/>
      <c r="H40" s="1789"/>
      <c r="I40" s="1789"/>
      <c r="J40" s="1789"/>
      <c r="K40" s="1789"/>
      <c r="L40" s="1789"/>
      <c r="M40" s="1789"/>
      <c r="N40" s="1789"/>
      <c r="O40" s="1789"/>
      <c r="P40" s="1789"/>
      <c r="Q40" s="1789"/>
      <c r="R40" s="3992" t="s">
        <v>5046</v>
      </c>
      <c r="S40" s="3993"/>
      <c r="T40" s="3993"/>
      <c r="U40" s="3993"/>
      <c r="V40" s="3993"/>
      <c r="W40" s="3994"/>
      <c r="X40" s="3995" t="s">
        <v>5065</v>
      </c>
      <c r="Y40" s="3996"/>
      <c r="Z40" s="3996"/>
      <c r="AA40" s="3996"/>
      <c r="AB40" s="3996"/>
      <c r="AC40" s="3996"/>
      <c r="AD40" s="3996"/>
      <c r="AE40" s="3996"/>
      <c r="AF40" s="3996"/>
      <c r="AG40" s="3996"/>
      <c r="AH40" s="3996"/>
      <c r="AI40" s="3996"/>
      <c r="AJ40" s="3997"/>
      <c r="AK40" s="4001" t="s">
        <v>139</v>
      </c>
      <c r="AL40" s="4001"/>
      <c r="AM40" s="4001"/>
      <c r="AN40" s="4002" t="s">
        <v>5048</v>
      </c>
      <c r="AO40" s="4002"/>
      <c r="AP40" s="4002"/>
      <c r="AQ40" s="4002"/>
      <c r="AR40" s="4002"/>
      <c r="AS40" s="4002"/>
      <c r="AT40" s="4002"/>
      <c r="AU40" s="4002"/>
      <c r="AV40" s="4002"/>
      <c r="AW40" s="4002"/>
      <c r="AX40" s="4002"/>
      <c r="AY40" s="4002"/>
      <c r="AZ40" s="4002"/>
      <c r="BA40" s="4002"/>
      <c r="BB40" s="4002"/>
      <c r="BC40" s="4002"/>
      <c r="BD40" s="4002"/>
      <c r="BE40" s="4001" t="s">
        <v>139</v>
      </c>
      <c r="BF40" s="4001"/>
      <c r="BG40" s="4001"/>
      <c r="BH40" s="4003" t="s">
        <v>5976</v>
      </c>
      <c r="BI40" s="4003"/>
      <c r="BJ40" s="4003"/>
      <c r="BK40" s="4003"/>
      <c r="BL40" s="4003"/>
      <c r="BM40" s="4003"/>
      <c r="BN40" s="4003"/>
      <c r="BO40" s="4003"/>
      <c r="BP40" s="4003"/>
      <c r="BQ40" s="4003"/>
      <c r="BR40" s="4003"/>
      <c r="BS40" s="4003"/>
      <c r="BT40" s="4003"/>
      <c r="BU40" s="4003"/>
      <c r="BV40" s="4003"/>
      <c r="BW40" s="4003"/>
      <c r="BX40" s="4003"/>
      <c r="BY40" s="4003"/>
      <c r="BZ40" s="4003"/>
      <c r="CA40" s="4003"/>
      <c r="CB40" s="4003"/>
      <c r="CC40" s="4004"/>
    </row>
    <row r="41" spans="2:112" ht="18" customHeight="1">
      <c r="B41" s="3873"/>
      <c r="C41" s="1574"/>
      <c r="D41" s="1788"/>
      <c r="E41" s="1789"/>
      <c r="F41" s="1789"/>
      <c r="G41" s="1789"/>
      <c r="H41" s="1789"/>
      <c r="I41" s="1789"/>
      <c r="J41" s="1789"/>
      <c r="K41" s="1789"/>
      <c r="L41" s="1789"/>
      <c r="M41" s="1789"/>
      <c r="N41" s="1789"/>
      <c r="O41" s="1789"/>
      <c r="P41" s="1789"/>
      <c r="Q41" s="1789"/>
      <c r="R41" s="3384"/>
      <c r="S41" s="3385"/>
      <c r="T41" s="3385"/>
      <c r="U41" s="3385"/>
      <c r="V41" s="3385"/>
      <c r="W41" s="3386"/>
      <c r="X41" s="3998"/>
      <c r="Y41" s="3999"/>
      <c r="Z41" s="3999"/>
      <c r="AA41" s="3999"/>
      <c r="AB41" s="3999"/>
      <c r="AC41" s="3999"/>
      <c r="AD41" s="3999"/>
      <c r="AE41" s="3999"/>
      <c r="AF41" s="3999"/>
      <c r="AG41" s="3999"/>
      <c r="AH41" s="3999"/>
      <c r="AI41" s="3999"/>
      <c r="AJ41" s="4000"/>
      <c r="AK41" s="3392" t="s">
        <v>139</v>
      </c>
      <c r="AL41" s="3392"/>
      <c r="AM41" s="3392"/>
      <c r="AN41" s="3393" t="s">
        <v>5977</v>
      </c>
      <c r="AO41" s="3393"/>
      <c r="AP41" s="3393"/>
      <c r="AQ41" s="3393"/>
      <c r="AR41" s="3393"/>
      <c r="AS41" s="3393"/>
      <c r="AT41" s="3393"/>
      <c r="AU41" s="3393"/>
      <c r="AV41" s="3393"/>
      <c r="AW41" s="3393"/>
      <c r="AX41" s="3393"/>
      <c r="AY41" s="3393"/>
      <c r="AZ41" s="3393"/>
      <c r="BA41" s="3393"/>
      <c r="BB41" s="3393"/>
      <c r="BC41" s="3393"/>
      <c r="BD41" s="3393"/>
      <c r="BE41" s="3392" t="s">
        <v>139</v>
      </c>
      <c r="BF41" s="3392"/>
      <c r="BG41" s="3392"/>
      <c r="BH41" s="3394" t="s">
        <v>5978</v>
      </c>
      <c r="BI41" s="3394"/>
      <c r="BJ41" s="3394"/>
      <c r="BK41" s="3394"/>
      <c r="BL41" s="3394"/>
      <c r="BM41" s="3394"/>
      <c r="BN41" s="3394"/>
      <c r="BO41" s="3394"/>
      <c r="BP41" s="3394"/>
      <c r="BQ41" s="3394"/>
      <c r="BR41" s="3394"/>
      <c r="BS41" s="3394"/>
      <c r="BT41" s="3394"/>
      <c r="BU41" s="3394"/>
      <c r="BV41" s="3394"/>
      <c r="BW41" s="3394"/>
      <c r="BX41" s="3394"/>
      <c r="BY41" s="3959"/>
      <c r="BZ41" s="3959"/>
      <c r="CA41" s="3959"/>
      <c r="CB41" s="3959"/>
      <c r="CC41" s="3960"/>
    </row>
    <row r="42" spans="2:112" ht="18" customHeight="1">
      <c r="B42" s="3873"/>
      <c r="C42" s="1574"/>
      <c r="D42" s="1788"/>
      <c r="E42" s="1789"/>
      <c r="F42" s="1789"/>
      <c r="G42" s="1789"/>
      <c r="H42" s="1789"/>
      <c r="I42" s="1789"/>
      <c r="J42" s="1789"/>
      <c r="K42" s="1789"/>
      <c r="L42" s="1789"/>
      <c r="M42" s="1789"/>
      <c r="N42" s="1789"/>
      <c r="O42" s="1789"/>
      <c r="P42" s="1789"/>
      <c r="Q42" s="1789"/>
      <c r="R42" s="3387"/>
      <c r="S42" s="3388"/>
      <c r="T42" s="3388"/>
      <c r="U42" s="3388"/>
      <c r="V42" s="3388"/>
      <c r="W42" s="3389"/>
      <c r="X42" s="3399" t="s">
        <v>5052</v>
      </c>
      <c r="Y42" s="3400"/>
      <c r="Z42" s="3400"/>
      <c r="AA42" s="3400"/>
      <c r="AB42" s="3400"/>
      <c r="AC42" s="3400"/>
      <c r="AD42" s="3400"/>
      <c r="AE42" s="3400"/>
      <c r="AF42" s="3400"/>
      <c r="AG42" s="3400"/>
      <c r="AH42" s="3400"/>
      <c r="AI42" s="3400"/>
      <c r="AJ42" s="3401"/>
      <c r="AK42" s="3402" t="s">
        <v>139</v>
      </c>
      <c r="AL42" s="3403"/>
      <c r="AM42" s="3403"/>
      <c r="AN42" s="3404" t="s">
        <v>243</v>
      </c>
      <c r="AO42" s="3404"/>
      <c r="AP42" s="3404"/>
      <c r="AQ42" s="3403" t="s">
        <v>139</v>
      </c>
      <c r="AR42" s="3403"/>
      <c r="AS42" s="3405" t="s">
        <v>5053</v>
      </c>
      <c r="AT42" s="3405"/>
      <c r="AU42" s="3405"/>
      <c r="AV42" s="3405"/>
      <c r="AW42" s="3405"/>
      <c r="AX42" s="3403" t="s">
        <v>139</v>
      </c>
      <c r="AY42" s="3403"/>
      <c r="AZ42" s="3405" t="s">
        <v>5054</v>
      </c>
      <c r="BA42" s="3405"/>
      <c r="BB42" s="3405"/>
      <c r="BC42" s="3405"/>
      <c r="BD42" s="3405"/>
      <c r="BE42" s="3405"/>
      <c r="BF42" s="3403" t="s">
        <v>139</v>
      </c>
      <c r="BG42" s="3403"/>
      <c r="BH42" s="3405" t="s">
        <v>5055</v>
      </c>
      <c r="BI42" s="3405"/>
      <c r="BJ42" s="3405"/>
      <c r="BK42" s="3405"/>
      <c r="BL42" s="3405"/>
      <c r="BM42" s="3403" t="s">
        <v>139</v>
      </c>
      <c r="BN42" s="3403"/>
      <c r="BO42" s="3405" t="s">
        <v>5056</v>
      </c>
      <c r="BP42" s="3405"/>
      <c r="BQ42" s="3405"/>
      <c r="BR42" s="3405"/>
      <c r="BS42" s="3405"/>
      <c r="BT42" s="3405"/>
      <c r="BU42" s="3405"/>
      <c r="BV42" s="3405"/>
      <c r="BW42" s="3405"/>
      <c r="BX42" s="3405"/>
      <c r="BY42" s="3405"/>
      <c r="BZ42" s="3405"/>
      <c r="CA42" s="3405"/>
      <c r="CB42" s="3405"/>
      <c r="CC42" s="3446"/>
    </row>
    <row r="43" spans="2:112" ht="21.95" customHeight="1" thickBot="1">
      <c r="B43" s="3873"/>
      <c r="C43" s="1598"/>
      <c r="D43" s="3987" t="s">
        <v>4879</v>
      </c>
      <c r="E43" s="3988"/>
      <c r="F43" s="3988"/>
      <c r="G43" s="3988"/>
      <c r="H43" s="3988"/>
      <c r="I43" s="3988"/>
      <c r="J43" s="3988"/>
      <c r="K43" s="3988"/>
      <c r="L43" s="3988"/>
      <c r="M43" s="3988"/>
      <c r="N43" s="3988"/>
      <c r="O43" s="3988"/>
      <c r="P43" s="3988"/>
      <c r="Q43" s="3988"/>
      <c r="R43" s="3988"/>
      <c r="S43" s="3988"/>
      <c r="T43" s="3988"/>
      <c r="U43" s="3988"/>
      <c r="V43" s="3988"/>
      <c r="W43" s="3989"/>
      <c r="X43" s="3990" t="str">
        <f>$X$39</f>
        <v>□</v>
      </c>
      <c r="Y43" s="3990"/>
      <c r="Z43" s="3991" t="s">
        <v>4878</v>
      </c>
      <c r="AA43" s="3991"/>
      <c r="AB43" s="3991"/>
      <c r="AC43" s="3991"/>
      <c r="AD43" s="3991"/>
      <c r="AE43" s="3991"/>
      <c r="AF43" s="3991"/>
      <c r="AG43" s="3991"/>
      <c r="AH43" s="3991"/>
      <c r="AI43" s="3991"/>
      <c r="AJ43" s="3991"/>
      <c r="AK43" s="3991"/>
      <c r="AL43" s="3991"/>
      <c r="AM43" s="3991"/>
      <c r="AN43" s="3991"/>
      <c r="AO43" s="3991"/>
      <c r="AP43" s="3991"/>
      <c r="AQ43" s="3991"/>
      <c r="AR43" s="3991"/>
      <c r="AS43" s="3991"/>
      <c r="AT43" s="3991"/>
      <c r="AU43" s="3991"/>
      <c r="AV43" s="3991"/>
      <c r="AW43" s="3991"/>
      <c r="AX43" s="3991"/>
      <c r="AY43" s="3991"/>
      <c r="AZ43" s="3991"/>
      <c r="BA43" s="3991"/>
      <c r="BB43" s="3991"/>
      <c r="BC43" s="3991"/>
      <c r="BD43" s="3991"/>
      <c r="BE43" s="3991"/>
      <c r="BF43" s="3991"/>
      <c r="BG43" s="3991"/>
      <c r="BH43" s="3991"/>
      <c r="BI43" s="3991"/>
      <c r="BJ43" s="3991"/>
      <c r="BK43" s="3991"/>
      <c r="BL43" s="3991"/>
      <c r="BM43" s="3991"/>
      <c r="BN43" s="1599"/>
      <c r="BO43" s="1599"/>
      <c r="BP43" s="1599"/>
      <c r="BQ43" s="1599"/>
      <c r="BR43" s="1599"/>
      <c r="BS43" s="1599"/>
      <c r="BT43" s="1599"/>
      <c r="BU43" s="1599"/>
      <c r="BY43" s="1600"/>
      <c r="BZ43" s="1600"/>
      <c r="CA43" s="1600"/>
      <c r="CB43" s="1600"/>
      <c r="CC43" s="1601"/>
    </row>
    <row r="44" spans="2:112" ht="5.0999999999999996" customHeight="1" thickBot="1">
      <c r="B44" s="1602"/>
      <c r="C44" s="1603"/>
      <c r="D44" s="1604"/>
      <c r="E44" s="1604"/>
      <c r="F44" s="1604"/>
      <c r="G44" s="1604"/>
      <c r="H44" s="1604"/>
      <c r="I44" s="1604"/>
      <c r="J44" s="1604"/>
      <c r="K44" s="1604"/>
      <c r="L44" s="1604"/>
      <c r="M44" s="1604"/>
      <c r="N44" s="1604"/>
      <c r="O44" s="1604"/>
      <c r="P44" s="1604"/>
      <c r="Q44" s="1604"/>
      <c r="R44" s="1604"/>
      <c r="S44" s="1604"/>
      <c r="T44" s="1604"/>
      <c r="U44" s="1604"/>
      <c r="V44" s="1604"/>
      <c r="W44" s="1604"/>
      <c r="X44" s="1605"/>
      <c r="Y44" s="1605"/>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c r="BK44" s="1606"/>
      <c r="BL44" s="1606"/>
      <c r="BM44" s="1606"/>
      <c r="BN44" s="1607"/>
      <c r="BO44" s="1607"/>
      <c r="BP44" s="1607"/>
      <c r="BQ44" s="1607"/>
      <c r="BR44" s="1607"/>
      <c r="BS44" s="1607"/>
      <c r="BT44" s="1607"/>
      <c r="BU44" s="1607"/>
      <c r="BV44" s="1608"/>
      <c r="BW44" s="1608"/>
      <c r="BX44" s="1608"/>
      <c r="BY44" s="1608"/>
      <c r="BZ44" s="1608"/>
      <c r="CA44" s="1608"/>
      <c r="CB44" s="1608"/>
      <c r="CC44" s="1608"/>
    </row>
    <row r="45" spans="2:112" ht="3" customHeight="1">
      <c r="B45" s="3965" t="s">
        <v>5982</v>
      </c>
      <c r="C45" s="3966"/>
      <c r="D45" s="3966"/>
      <c r="E45" s="3966"/>
      <c r="F45" s="3966"/>
      <c r="G45" s="3966"/>
      <c r="H45" s="3966"/>
      <c r="I45" s="3966"/>
      <c r="J45" s="3966"/>
      <c r="K45" s="3966"/>
      <c r="L45" s="3966"/>
      <c r="M45" s="3966"/>
      <c r="N45" s="3966"/>
      <c r="O45" s="3966"/>
      <c r="P45" s="3966"/>
      <c r="Q45" s="3966"/>
      <c r="R45" s="3966"/>
      <c r="S45" s="3967"/>
      <c r="T45" s="3421" t="s">
        <v>3785</v>
      </c>
      <c r="U45" s="3042"/>
      <c r="V45" s="3042"/>
      <c r="W45" s="3042"/>
      <c r="X45" s="3042"/>
      <c r="Y45" s="3042"/>
      <c r="Z45" s="3042"/>
      <c r="AA45" s="3042"/>
      <c r="AB45" s="3042"/>
      <c r="AC45" s="3042"/>
      <c r="AD45" s="3042"/>
      <c r="AE45" s="3042"/>
      <c r="AF45" s="3042"/>
      <c r="AG45" s="3042"/>
      <c r="AH45" s="3043"/>
      <c r="AI45" s="888"/>
      <c r="AJ45" s="888"/>
      <c r="AM45" s="888"/>
      <c r="AN45" s="888"/>
      <c r="AO45" s="888"/>
      <c r="AP45" s="888"/>
      <c r="AQ45" s="888"/>
      <c r="AR45" s="888"/>
      <c r="AS45" s="3906" t="s">
        <v>108</v>
      </c>
      <c r="AT45" s="3906"/>
      <c r="AU45" s="3906"/>
      <c r="AV45" s="1530"/>
      <c r="AW45" s="1530"/>
      <c r="AX45" s="3421" t="s">
        <v>3786</v>
      </c>
      <c r="AY45" s="3042"/>
      <c r="AZ45" s="3042"/>
      <c r="BA45" s="3042"/>
      <c r="BB45" s="3042"/>
      <c r="BC45" s="3042"/>
      <c r="BD45" s="3042"/>
      <c r="BE45" s="3042"/>
      <c r="BF45" s="3042"/>
      <c r="BG45" s="3043"/>
      <c r="BH45" s="3972"/>
      <c r="BI45" s="3973"/>
      <c r="BJ45" s="3973"/>
      <c r="BK45" s="3973"/>
      <c r="BL45" s="3973"/>
      <c r="BM45" s="3973"/>
      <c r="BN45" s="3973"/>
      <c r="BO45" s="3973"/>
      <c r="BP45" s="3973"/>
      <c r="BQ45" s="3973"/>
      <c r="BR45" s="3973"/>
      <c r="BS45" s="3973"/>
      <c r="BT45" s="3973"/>
      <c r="BU45" s="3973"/>
      <c r="BV45" s="3973"/>
      <c r="BW45" s="3973"/>
      <c r="BX45" s="3973"/>
      <c r="BY45" s="3973"/>
      <c r="BZ45" s="3973"/>
      <c r="CA45" s="3973"/>
      <c r="CB45" s="3973"/>
      <c r="CC45" s="3974"/>
    </row>
    <row r="46" spans="2:112" ht="9.75" customHeight="1">
      <c r="B46" s="3968"/>
      <c r="C46" s="3966"/>
      <c r="D46" s="3966"/>
      <c r="E46" s="3966"/>
      <c r="F46" s="3966"/>
      <c r="G46" s="3966"/>
      <c r="H46" s="3966"/>
      <c r="I46" s="3966"/>
      <c r="J46" s="3966"/>
      <c r="K46" s="3966"/>
      <c r="L46" s="3966"/>
      <c r="M46" s="3966"/>
      <c r="N46" s="3966"/>
      <c r="O46" s="3966"/>
      <c r="P46" s="3966"/>
      <c r="Q46" s="3966"/>
      <c r="R46" s="3966"/>
      <c r="S46" s="3967"/>
      <c r="T46" s="3421"/>
      <c r="U46" s="3042"/>
      <c r="V46" s="3042"/>
      <c r="W46" s="3042"/>
      <c r="X46" s="3042"/>
      <c r="Y46" s="3042"/>
      <c r="Z46" s="3042"/>
      <c r="AA46" s="3042"/>
      <c r="AB46" s="3042"/>
      <c r="AC46" s="3042"/>
      <c r="AD46" s="3042"/>
      <c r="AE46" s="3042"/>
      <c r="AF46" s="3042"/>
      <c r="AG46" s="3042"/>
      <c r="AH46" s="3043"/>
      <c r="AI46" s="888"/>
      <c r="AJ46" s="888"/>
      <c r="AM46" s="3981"/>
      <c r="AN46" s="3982"/>
      <c r="AO46" s="3982"/>
      <c r="AP46" s="3982"/>
      <c r="AQ46" s="3982"/>
      <c r="AR46" s="3983"/>
      <c r="AS46" s="3906"/>
      <c r="AT46" s="3906"/>
      <c r="AU46" s="3906"/>
      <c r="AV46" s="1530"/>
      <c r="AW46" s="1530"/>
      <c r="AX46" s="3421"/>
      <c r="AY46" s="3042"/>
      <c r="AZ46" s="3042"/>
      <c r="BA46" s="3042"/>
      <c r="BB46" s="3042"/>
      <c r="BC46" s="3042"/>
      <c r="BD46" s="3042"/>
      <c r="BE46" s="3042"/>
      <c r="BF46" s="3042"/>
      <c r="BG46" s="3043"/>
      <c r="BH46" s="3975"/>
      <c r="BI46" s="3976"/>
      <c r="BJ46" s="3976"/>
      <c r="BK46" s="3976"/>
      <c r="BL46" s="3976"/>
      <c r="BM46" s="3976"/>
      <c r="BN46" s="3976"/>
      <c r="BO46" s="3976"/>
      <c r="BP46" s="3976"/>
      <c r="BQ46" s="3976"/>
      <c r="BR46" s="3976"/>
      <c r="BS46" s="3976"/>
      <c r="BT46" s="3976"/>
      <c r="BU46" s="3976"/>
      <c r="BV46" s="3976"/>
      <c r="BW46" s="3976"/>
      <c r="BX46" s="3976"/>
      <c r="BY46" s="3976"/>
      <c r="BZ46" s="3976"/>
      <c r="CA46" s="3976"/>
      <c r="CB46" s="3976"/>
      <c r="CC46" s="3977"/>
    </row>
    <row r="47" spans="2:112" ht="9.75" customHeight="1">
      <c r="B47" s="3968"/>
      <c r="C47" s="3966"/>
      <c r="D47" s="3966"/>
      <c r="E47" s="3966"/>
      <c r="F47" s="3966"/>
      <c r="G47" s="3966"/>
      <c r="H47" s="3966"/>
      <c r="I47" s="3966"/>
      <c r="J47" s="3966"/>
      <c r="K47" s="3966"/>
      <c r="L47" s="3966"/>
      <c r="M47" s="3966"/>
      <c r="N47" s="3966"/>
      <c r="O47" s="3966"/>
      <c r="P47" s="3966"/>
      <c r="Q47" s="3966"/>
      <c r="R47" s="3966"/>
      <c r="S47" s="3967"/>
      <c r="T47" s="3421"/>
      <c r="U47" s="3042"/>
      <c r="V47" s="3042"/>
      <c r="W47" s="3042"/>
      <c r="X47" s="3042"/>
      <c r="Y47" s="3042"/>
      <c r="Z47" s="3042"/>
      <c r="AA47" s="3042"/>
      <c r="AB47" s="3042"/>
      <c r="AC47" s="3042"/>
      <c r="AD47" s="3042"/>
      <c r="AE47" s="3042"/>
      <c r="AF47" s="3042"/>
      <c r="AG47" s="3042"/>
      <c r="AH47" s="3043"/>
      <c r="AI47" s="888"/>
      <c r="AJ47" s="888"/>
      <c r="AM47" s="3984"/>
      <c r="AN47" s="3985"/>
      <c r="AO47" s="3985"/>
      <c r="AP47" s="3985"/>
      <c r="AQ47" s="3985"/>
      <c r="AR47" s="3986"/>
      <c r="AS47" s="3906"/>
      <c r="AT47" s="3906"/>
      <c r="AU47" s="3906"/>
      <c r="AV47" s="1530"/>
      <c r="AW47" s="1530"/>
      <c r="AX47" s="3421"/>
      <c r="AY47" s="3042"/>
      <c r="AZ47" s="3042"/>
      <c r="BA47" s="3042"/>
      <c r="BB47" s="3042"/>
      <c r="BC47" s="3042"/>
      <c r="BD47" s="3042"/>
      <c r="BE47" s="3042"/>
      <c r="BF47" s="3042"/>
      <c r="BG47" s="3043"/>
      <c r="BH47" s="3975"/>
      <c r="BI47" s="3976"/>
      <c r="BJ47" s="3976"/>
      <c r="BK47" s="3976"/>
      <c r="BL47" s="3976"/>
      <c r="BM47" s="3976"/>
      <c r="BN47" s="3976"/>
      <c r="BO47" s="3976"/>
      <c r="BP47" s="3976"/>
      <c r="BQ47" s="3976"/>
      <c r="BR47" s="3976"/>
      <c r="BS47" s="3976"/>
      <c r="BT47" s="3976"/>
      <c r="BU47" s="3976"/>
      <c r="BV47" s="3976"/>
      <c r="BW47" s="3976"/>
      <c r="BX47" s="3976"/>
      <c r="BY47" s="3976"/>
      <c r="BZ47" s="3976"/>
      <c r="CA47" s="3976"/>
      <c r="CB47" s="3976"/>
      <c r="CC47" s="3977"/>
    </row>
    <row r="48" spans="2:112" ht="3" customHeight="1" thickBot="1">
      <c r="B48" s="3969"/>
      <c r="C48" s="3970"/>
      <c r="D48" s="3970"/>
      <c r="E48" s="3970"/>
      <c r="F48" s="3970"/>
      <c r="G48" s="3970"/>
      <c r="H48" s="3970"/>
      <c r="I48" s="3970"/>
      <c r="J48" s="3970"/>
      <c r="K48" s="3970"/>
      <c r="L48" s="3970"/>
      <c r="M48" s="3970"/>
      <c r="N48" s="3970"/>
      <c r="O48" s="3970"/>
      <c r="P48" s="3970"/>
      <c r="Q48" s="3970"/>
      <c r="R48" s="3970"/>
      <c r="S48" s="3971"/>
      <c r="T48" s="3424"/>
      <c r="U48" s="3425"/>
      <c r="V48" s="3425"/>
      <c r="W48" s="3425"/>
      <c r="X48" s="3425"/>
      <c r="Y48" s="3425"/>
      <c r="Z48" s="3425"/>
      <c r="AA48" s="3425"/>
      <c r="AB48" s="3425"/>
      <c r="AC48" s="3425"/>
      <c r="AD48" s="3425"/>
      <c r="AE48" s="3425"/>
      <c r="AF48" s="3425"/>
      <c r="AG48" s="3425"/>
      <c r="AH48" s="3430"/>
      <c r="AI48" s="889"/>
      <c r="AJ48" s="889"/>
      <c r="AK48" s="889"/>
      <c r="AL48" s="889"/>
      <c r="AM48" s="889"/>
      <c r="AN48" s="889"/>
      <c r="AO48" s="889"/>
      <c r="AP48" s="889"/>
      <c r="AQ48" s="889"/>
      <c r="AR48" s="889"/>
      <c r="AS48" s="1609"/>
      <c r="AT48" s="1609"/>
      <c r="AU48" s="1609"/>
      <c r="AV48" s="1609"/>
      <c r="AW48" s="1609"/>
      <c r="AX48" s="3424"/>
      <c r="AY48" s="3425"/>
      <c r="AZ48" s="3425"/>
      <c r="BA48" s="3425"/>
      <c r="BB48" s="3425"/>
      <c r="BC48" s="3425"/>
      <c r="BD48" s="3425"/>
      <c r="BE48" s="3425"/>
      <c r="BF48" s="3425"/>
      <c r="BG48" s="3430"/>
      <c r="BH48" s="3978"/>
      <c r="BI48" s="3979"/>
      <c r="BJ48" s="3979"/>
      <c r="BK48" s="3979"/>
      <c r="BL48" s="3979"/>
      <c r="BM48" s="3979"/>
      <c r="BN48" s="3979"/>
      <c r="BO48" s="3979"/>
      <c r="BP48" s="3979"/>
      <c r="BQ48" s="3979"/>
      <c r="BR48" s="3979"/>
      <c r="BS48" s="3979"/>
      <c r="BT48" s="3979"/>
      <c r="BU48" s="3979"/>
      <c r="BV48" s="3979"/>
      <c r="BW48" s="3979"/>
      <c r="BX48" s="3979"/>
      <c r="BY48" s="3979"/>
      <c r="BZ48" s="3979"/>
      <c r="CA48" s="3979"/>
      <c r="CB48" s="3979"/>
      <c r="CC48" s="3980"/>
    </row>
    <row r="49" spans="2:152" ht="6.6" customHeight="1">
      <c r="B49" s="1529"/>
      <c r="C49" s="1529"/>
      <c r="D49" s="1610"/>
      <c r="E49" s="1610"/>
      <c r="F49" s="1610"/>
      <c r="G49" s="1610"/>
      <c r="H49" s="1610"/>
      <c r="I49" s="1610"/>
      <c r="J49" s="1610"/>
      <c r="K49" s="1610"/>
      <c r="L49" s="1610"/>
      <c r="M49" s="1610"/>
      <c r="N49" s="1610"/>
      <c r="O49" s="1610"/>
      <c r="P49" s="1610"/>
      <c r="Q49" s="1610"/>
      <c r="R49" s="1610"/>
      <c r="S49" s="1610"/>
      <c r="T49" s="1610"/>
      <c r="U49" s="1610"/>
      <c r="V49" s="1610"/>
      <c r="W49" s="1610"/>
      <c r="X49" s="1610"/>
      <c r="Y49" s="1610"/>
      <c r="Z49" s="1610"/>
      <c r="AA49" s="1610"/>
      <c r="AB49" s="1610"/>
      <c r="AC49" s="1610"/>
      <c r="AD49" s="1610"/>
      <c r="AE49" s="1610"/>
      <c r="AF49" s="1610"/>
      <c r="AG49" s="1610"/>
      <c r="AH49" s="1610"/>
      <c r="AI49" s="1610"/>
      <c r="AJ49" s="1610"/>
      <c r="AK49" s="1611"/>
      <c r="AL49" s="1611"/>
      <c r="AM49" s="1611"/>
      <c r="AN49" s="1610"/>
      <c r="AO49" s="1610"/>
      <c r="AP49" s="1610"/>
      <c r="AQ49" s="1610"/>
      <c r="AR49" s="1610"/>
      <c r="AS49" s="1610"/>
      <c r="AT49" s="1610"/>
      <c r="AU49" s="1610"/>
      <c r="AV49" s="1610"/>
      <c r="AW49" s="1610"/>
      <c r="AX49" s="1610"/>
      <c r="AY49" s="1610"/>
      <c r="AZ49" s="1610"/>
      <c r="BA49" s="1610"/>
      <c r="BB49" s="1610"/>
      <c r="BC49" s="1610"/>
      <c r="BD49" s="1610"/>
      <c r="BE49" s="1610"/>
      <c r="BF49" s="1610"/>
      <c r="BG49" s="1610"/>
      <c r="BH49" s="1610"/>
      <c r="BI49" s="1610"/>
      <c r="BJ49" s="1610"/>
      <c r="BK49" s="1610"/>
      <c r="BL49" s="1610"/>
      <c r="BM49" s="1610"/>
      <c r="BN49" s="1610"/>
      <c r="BO49" s="1610"/>
      <c r="BP49" s="1610"/>
      <c r="BQ49" s="1610"/>
      <c r="BR49" s="1610"/>
      <c r="BS49" s="1529"/>
      <c r="BT49" s="1529"/>
      <c r="BU49" s="1529"/>
      <c r="BV49" s="1529"/>
      <c r="BW49" s="1529"/>
      <c r="BX49" s="1529"/>
      <c r="BY49" s="1529"/>
      <c r="BZ49" s="1529"/>
      <c r="CA49" s="1529"/>
      <c r="CB49" s="1529"/>
      <c r="CC49" s="1529"/>
    </row>
    <row r="50" spans="2:152" ht="13.5">
      <c r="B50" s="3451" t="s">
        <v>4499</v>
      </c>
      <c r="C50" s="3451"/>
      <c r="D50" s="3451"/>
      <c r="E50" s="3452" t="s">
        <v>4500</v>
      </c>
      <c r="F50" s="3452"/>
      <c r="G50" s="3452"/>
      <c r="H50" s="3452"/>
      <c r="I50" s="3452"/>
      <c r="J50" s="3452"/>
      <c r="K50" s="3452"/>
      <c r="L50" s="3452"/>
      <c r="M50" s="3452"/>
      <c r="N50" s="3452"/>
      <c r="O50" s="3452"/>
      <c r="P50" s="3452"/>
      <c r="Q50" s="3452"/>
      <c r="R50" s="3452"/>
      <c r="S50" s="3452"/>
      <c r="T50" s="3452"/>
      <c r="U50" s="3452"/>
      <c r="V50" s="3452"/>
      <c r="W50" s="3452"/>
      <c r="X50" s="3452"/>
      <c r="Y50" s="3452"/>
      <c r="Z50" s="3452"/>
      <c r="AA50" s="3452"/>
      <c r="AB50" s="3452"/>
      <c r="AC50" s="3452"/>
      <c r="AD50" s="3452"/>
      <c r="AE50" s="3452"/>
      <c r="AF50" s="3452"/>
      <c r="AG50" s="3452"/>
      <c r="AH50" s="3452"/>
      <c r="AI50" s="3452"/>
      <c r="AJ50" s="3452"/>
      <c r="AK50" s="3452"/>
      <c r="AL50" s="3452"/>
      <c r="AM50" s="3452"/>
      <c r="AN50" s="3452"/>
      <c r="AO50" s="3452"/>
      <c r="AP50" s="3452"/>
      <c r="AQ50" s="3452"/>
      <c r="AR50" s="3452"/>
      <c r="AS50" s="3452"/>
      <c r="AT50" s="3452"/>
      <c r="AU50" s="3452"/>
      <c r="AV50" s="3452"/>
      <c r="AW50" s="3452"/>
      <c r="AX50" s="3452"/>
      <c r="AY50" s="3452"/>
      <c r="AZ50" s="3452"/>
      <c r="BA50" s="3452"/>
      <c r="BB50" s="3452"/>
      <c r="BC50" s="3452"/>
      <c r="BD50" s="3452"/>
      <c r="BE50" s="3452"/>
      <c r="BF50" s="3452"/>
      <c r="BG50" s="3452"/>
      <c r="BH50" s="3452"/>
      <c r="BI50" s="3452"/>
      <c r="BJ50" s="3452"/>
      <c r="BK50" s="3452"/>
      <c r="BL50" s="3452"/>
      <c r="BM50" s="3452"/>
      <c r="BN50" s="3452"/>
      <c r="BO50" s="3452"/>
      <c r="BP50" s="3452"/>
      <c r="BQ50" s="3452"/>
      <c r="BR50" s="3452"/>
      <c r="BS50" s="3452"/>
      <c r="BT50" s="3452"/>
      <c r="BU50" s="3452"/>
      <c r="BV50" s="3452"/>
      <c r="BW50" s="1418"/>
      <c r="BX50" s="1418"/>
      <c r="BY50" s="1418"/>
      <c r="BZ50" s="1418"/>
      <c r="CA50" s="1418"/>
      <c r="CB50" s="1418"/>
      <c r="CC50" s="1418"/>
    </row>
    <row r="51" spans="2:152" ht="13.5">
      <c r="B51" s="3451" t="s">
        <v>4501</v>
      </c>
      <c r="C51" s="3451"/>
      <c r="D51" s="3451"/>
      <c r="E51" s="3452" t="s">
        <v>5068</v>
      </c>
      <c r="F51" s="3452"/>
      <c r="G51" s="3452"/>
      <c r="H51" s="3452"/>
      <c r="I51" s="3452"/>
      <c r="J51" s="3452"/>
      <c r="K51" s="3452"/>
      <c r="L51" s="3452"/>
      <c r="M51" s="3452"/>
      <c r="N51" s="3452"/>
      <c r="O51" s="3452"/>
      <c r="P51" s="3452"/>
      <c r="Q51" s="3452"/>
      <c r="R51" s="3452"/>
      <c r="S51" s="3452"/>
      <c r="T51" s="3452"/>
      <c r="U51" s="3452"/>
      <c r="V51" s="3452"/>
      <c r="W51" s="3452"/>
      <c r="X51" s="3452"/>
      <c r="Y51" s="3452"/>
      <c r="Z51" s="3452"/>
      <c r="AA51" s="3452"/>
      <c r="AB51" s="3452"/>
      <c r="AC51" s="3452"/>
      <c r="AD51" s="3452"/>
      <c r="AE51" s="3452"/>
      <c r="AF51" s="3452"/>
      <c r="AG51" s="3452"/>
      <c r="AH51" s="3452"/>
      <c r="AI51" s="3452"/>
      <c r="AJ51" s="3452"/>
      <c r="AK51" s="3452"/>
      <c r="AL51" s="3452"/>
      <c r="AM51" s="3452"/>
      <c r="AN51" s="3452"/>
      <c r="AO51" s="3452"/>
      <c r="AP51" s="3452"/>
      <c r="AQ51" s="3452"/>
      <c r="AR51" s="3452"/>
      <c r="AS51" s="3452"/>
      <c r="AT51" s="3452"/>
      <c r="AU51" s="3452"/>
      <c r="AV51" s="3452"/>
      <c r="AW51" s="3452"/>
      <c r="AX51" s="3452"/>
      <c r="AY51" s="3452"/>
      <c r="AZ51" s="3452"/>
      <c r="BA51" s="3452"/>
      <c r="BB51" s="3452"/>
      <c r="BC51" s="3452"/>
      <c r="BD51" s="3452"/>
      <c r="BE51" s="3452"/>
      <c r="BF51" s="3452"/>
      <c r="BG51" s="3452"/>
      <c r="BH51" s="3452"/>
      <c r="BI51" s="3452"/>
      <c r="BJ51" s="3452"/>
      <c r="BK51" s="3452"/>
      <c r="BL51" s="3452"/>
      <c r="BM51" s="3452"/>
      <c r="BN51" s="3452"/>
      <c r="BO51" s="3452"/>
      <c r="BP51" s="3452"/>
      <c r="BQ51" s="3452"/>
      <c r="BR51" s="3452"/>
      <c r="BS51" s="3452"/>
      <c r="BT51" s="3452"/>
      <c r="BU51" s="3452"/>
      <c r="BV51" s="3452"/>
      <c r="BW51" s="3452"/>
      <c r="BX51" s="3452"/>
      <c r="BY51" s="3452"/>
      <c r="BZ51" s="3452"/>
      <c r="CA51" s="3452"/>
      <c r="CB51" s="3452"/>
      <c r="CC51" s="3452"/>
      <c r="CD51" s="986"/>
      <c r="CE51" s="986"/>
      <c r="CF51" s="986"/>
      <c r="CG51" s="986"/>
      <c r="CH51" s="986"/>
      <c r="CI51" s="986"/>
      <c r="CJ51" s="986"/>
      <c r="CK51" s="986"/>
      <c r="CL51" s="986"/>
      <c r="CM51" s="986"/>
      <c r="CN51" s="986"/>
      <c r="CO51" s="986"/>
      <c r="CP51" s="986"/>
      <c r="CQ51" s="986"/>
      <c r="CR51" s="986"/>
      <c r="CS51" s="986"/>
      <c r="CT51" s="986"/>
      <c r="CU51" s="987"/>
      <c r="CV51" s="987"/>
      <c r="CW51" s="987"/>
      <c r="CX51" s="987"/>
      <c r="CY51" s="987"/>
      <c r="CZ51" s="987"/>
      <c r="DA51" s="987"/>
      <c r="DB51" s="987"/>
      <c r="DC51" s="987"/>
      <c r="DD51" s="987"/>
      <c r="DE51" s="987"/>
      <c r="DF51" s="987"/>
      <c r="DG51" s="987"/>
      <c r="DH51" s="987"/>
      <c r="DI51" s="987"/>
      <c r="DJ51" s="987"/>
      <c r="DK51" s="987"/>
      <c r="DL51" s="987"/>
      <c r="DM51" s="987"/>
      <c r="DN51" s="987"/>
      <c r="DO51" s="987"/>
      <c r="DP51" s="987"/>
      <c r="DQ51" s="987"/>
      <c r="DR51" s="987"/>
      <c r="DS51" s="987"/>
      <c r="DT51" s="987"/>
      <c r="DU51" s="987"/>
      <c r="DV51" s="987"/>
      <c r="DW51" s="987"/>
      <c r="DX51" s="987"/>
      <c r="DY51" s="987"/>
      <c r="DZ51" s="987"/>
      <c r="EA51" s="987"/>
      <c r="EB51" s="987"/>
      <c r="EC51" s="987"/>
      <c r="ED51" s="987"/>
      <c r="EE51" s="987"/>
      <c r="EF51" s="987"/>
      <c r="EG51" s="987"/>
      <c r="EH51" s="987"/>
      <c r="EI51" s="987"/>
      <c r="EJ51" s="987"/>
      <c r="EK51" s="987"/>
      <c r="EL51" s="987"/>
      <c r="EM51" s="987"/>
      <c r="EN51" s="987"/>
      <c r="EO51" s="987"/>
      <c r="EP51" s="987"/>
      <c r="EQ51" s="987"/>
      <c r="ER51" s="987"/>
      <c r="ES51" s="987"/>
      <c r="ET51" s="987"/>
      <c r="EU51" s="987"/>
      <c r="EV51" s="987"/>
    </row>
    <row r="52" spans="2:152" ht="13.5">
      <c r="B52" s="1794"/>
      <c r="C52" s="1794"/>
      <c r="D52" s="1794"/>
      <c r="E52" s="3452" t="s">
        <v>4519</v>
      </c>
      <c r="F52" s="3452"/>
      <c r="G52" s="3452"/>
      <c r="H52" s="3452"/>
      <c r="I52" s="3452"/>
      <c r="J52" s="3452"/>
      <c r="K52" s="3452"/>
      <c r="L52" s="3452"/>
      <c r="M52" s="3452"/>
      <c r="N52" s="3452"/>
      <c r="O52" s="3452"/>
      <c r="P52" s="3452"/>
      <c r="Q52" s="3452"/>
      <c r="R52" s="3452"/>
      <c r="S52" s="3452"/>
      <c r="T52" s="3452"/>
      <c r="U52" s="3452"/>
      <c r="V52" s="3452"/>
      <c r="W52" s="3452"/>
      <c r="X52" s="3452"/>
      <c r="Y52" s="3452"/>
      <c r="Z52" s="3452"/>
      <c r="AA52" s="3452"/>
      <c r="AB52" s="3452"/>
      <c r="AC52" s="3452"/>
      <c r="AD52" s="3452"/>
      <c r="AE52" s="3452"/>
      <c r="AF52" s="3452"/>
      <c r="AG52" s="3452"/>
      <c r="AH52" s="3452"/>
      <c r="AI52" s="3452"/>
      <c r="AJ52" s="3452"/>
      <c r="AK52" s="3452"/>
      <c r="AL52" s="3452"/>
      <c r="AM52" s="3452"/>
      <c r="AN52" s="3452"/>
      <c r="AO52" s="3452"/>
      <c r="AP52" s="3452"/>
      <c r="AQ52" s="3452"/>
      <c r="AR52" s="3452"/>
      <c r="AS52" s="3452"/>
      <c r="AT52" s="3452"/>
      <c r="AU52" s="3452"/>
      <c r="AV52" s="3452"/>
      <c r="AW52" s="3452"/>
      <c r="AX52" s="3452"/>
      <c r="AY52" s="3452"/>
      <c r="AZ52" s="3452"/>
      <c r="BA52" s="3452"/>
      <c r="BB52" s="3452"/>
      <c r="BC52" s="3452"/>
      <c r="BD52" s="3452"/>
      <c r="BE52" s="3452"/>
      <c r="BF52" s="3452"/>
      <c r="BG52" s="3452"/>
      <c r="BH52" s="3452"/>
      <c r="BI52" s="3452"/>
      <c r="BJ52" s="3452"/>
      <c r="BK52" s="3452"/>
      <c r="BL52" s="3452"/>
      <c r="BM52" s="3452"/>
      <c r="BN52" s="3452"/>
      <c r="BO52" s="3452"/>
      <c r="BP52" s="3452"/>
      <c r="BQ52" s="3452"/>
      <c r="BR52" s="3452"/>
      <c r="BS52" s="3452"/>
      <c r="BT52" s="3452"/>
      <c r="BU52" s="3452"/>
      <c r="BV52" s="3452"/>
      <c r="BW52" s="3452"/>
      <c r="BX52" s="3452"/>
      <c r="BY52" s="3452"/>
      <c r="BZ52" s="1791"/>
      <c r="CA52" s="1791"/>
      <c r="CB52" s="1791"/>
      <c r="CC52" s="1794"/>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451" t="s">
        <v>4502</v>
      </c>
      <c r="C53" s="3451"/>
      <c r="D53" s="3451"/>
      <c r="E53" s="3452" t="s">
        <v>4504</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3452"/>
      <c r="BZ53" s="3452"/>
      <c r="CA53" s="3452"/>
      <c r="CB53" s="3452"/>
      <c r="CC53" s="3452"/>
      <c r="CD53" s="985"/>
      <c r="CE53" s="985"/>
      <c r="CF53" s="985"/>
      <c r="CG53" s="98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row>
    <row r="54" spans="2:152" ht="13.5">
      <c r="B54" s="3451" t="s">
        <v>4503</v>
      </c>
      <c r="C54" s="3451"/>
      <c r="D54" s="3451"/>
      <c r="E54" s="3452" t="s">
        <v>4516</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3452"/>
      <c r="BZ54" s="3452"/>
      <c r="CA54" s="3452"/>
      <c r="CB54" s="3452"/>
      <c r="CC54" s="3452"/>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451" t="s">
        <v>4505</v>
      </c>
      <c r="C55" s="3451"/>
      <c r="D55" s="3451"/>
      <c r="E55" s="3452" t="s">
        <v>5069</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1791"/>
      <c r="BZ55" s="1791"/>
      <c r="CA55" s="1791"/>
      <c r="CB55" s="1791"/>
      <c r="CC55" s="1791"/>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451" t="s">
        <v>5059</v>
      </c>
      <c r="C56" s="3451"/>
      <c r="D56" s="3451"/>
      <c r="E56" s="3452" t="s">
        <v>4517</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3452"/>
      <c r="BZ56" s="3452"/>
      <c r="CA56" s="3452"/>
      <c r="CB56" s="3452"/>
      <c r="CC56" s="3452"/>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4.5" customHeight="1">
      <c r="B57" s="986"/>
      <c r="C57" s="986"/>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6"/>
      <c r="AW57" s="986"/>
      <c r="AX57" s="986"/>
      <c r="AY57" s="986"/>
      <c r="AZ57" s="986"/>
      <c r="BA57" s="986"/>
      <c r="BB57" s="986"/>
      <c r="BC57" s="986"/>
      <c r="BD57" s="986"/>
      <c r="BE57" s="986"/>
      <c r="BF57" s="986"/>
      <c r="BG57" s="986"/>
      <c r="BH57" s="986"/>
      <c r="BI57" s="986"/>
      <c r="BJ57" s="986"/>
      <c r="BK57" s="986"/>
      <c r="BL57" s="986"/>
      <c r="BM57" s="986"/>
      <c r="BN57" s="986"/>
      <c r="BO57" s="986"/>
      <c r="BP57" s="1529"/>
      <c r="BQ57" s="1529"/>
      <c r="BR57" s="1529"/>
      <c r="BS57" s="1529"/>
      <c r="BT57" s="1529"/>
      <c r="BU57" s="1529"/>
      <c r="BV57" s="1529"/>
      <c r="BW57" s="1529"/>
      <c r="BX57" s="1529"/>
      <c r="BY57" s="1529"/>
      <c r="BZ57" s="1529"/>
      <c r="CA57" s="1529"/>
      <c r="CB57" s="1529"/>
      <c r="CC57" s="1529"/>
    </row>
    <row r="58" spans="2:152" ht="12.75" customHeight="1">
      <c r="B58" s="4009" t="s">
        <v>3787</v>
      </c>
      <c r="C58" s="4010"/>
      <c r="D58" s="4010"/>
      <c r="E58" s="4010"/>
      <c r="F58" s="4010"/>
      <c r="G58" s="4010"/>
      <c r="H58" s="4010"/>
      <c r="I58" s="4010"/>
      <c r="J58" s="4010"/>
      <c r="K58" s="4010"/>
      <c r="L58" s="4010"/>
      <c r="M58" s="4010"/>
      <c r="N58" s="4010"/>
      <c r="O58" s="4010"/>
      <c r="P58" s="4010"/>
      <c r="Q58" s="4010"/>
      <c r="R58" s="4010"/>
      <c r="S58" s="4010"/>
      <c r="T58" s="4010"/>
      <c r="U58" s="4010"/>
      <c r="V58" s="4010"/>
      <c r="W58" s="4010"/>
      <c r="X58" s="4010"/>
      <c r="Y58" s="4010"/>
      <c r="Z58" s="4010"/>
      <c r="AA58" s="4010"/>
      <c r="AB58" s="4010"/>
      <c r="AC58" s="4010"/>
      <c r="AD58" s="4010"/>
      <c r="AE58" s="4010"/>
      <c r="AF58" s="4010"/>
      <c r="AG58" s="4010"/>
      <c r="AH58" s="4010"/>
      <c r="AI58" s="4010"/>
      <c r="AJ58" s="4010"/>
      <c r="AK58" s="4010"/>
      <c r="AL58" s="4010"/>
      <c r="AM58" s="4010"/>
      <c r="AN58" s="4010"/>
      <c r="AO58" s="4010"/>
      <c r="AP58" s="4010"/>
      <c r="AQ58" s="4010"/>
      <c r="AR58" s="4010"/>
      <c r="AS58" s="4010"/>
      <c r="AT58" s="4010"/>
      <c r="AU58" s="4010"/>
      <c r="AV58" s="4010"/>
      <c r="AW58" s="4010"/>
      <c r="AX58" s="4010"/>
      <c r="AY58" s="4010"/>
      <c r="AZ58" s="4010"/>
      <c r="BA58" s="4010"/>
      <c r="BB58" s="4010"/>
      <c r="BC58" s="4010"/>
      <c r="BD58" s="4010"/>
      <c r="BE58" s="4010"/>
      <c r="BF58" s="4010"/>
      <c r="BG58" s="4010"/>
      <c r="BH58" s="4010"/>
      <c r="BI58" s="4010"/>
      <c r="BJ58" s="4010"/>
      <c r="BK58" s="4010"/>
      <c r="BL58" s="4010"/>
      <c r="BM58" s="4010"/>
      <c r="BN58" s="4010"/>
      <c r="BO58" s="4010"/>
      <c r="BP58" s="4010"/>
      <c r="BQ58" s="4010"/>
      <c r="BR58" s="4010"/>
      <c r="BS58" s="4010"/>
      <c r="BT58" s="4010"/>
      <c r="BU58" s="4010"/>
      <c r="BV58" s="4010"/>
      <c r="BW58" s="4010"/>
      <c r="BX58" s="1612"/>
      <c r="BY58" s="1612"/>
      <c r="BZ58" s="1612"/>
      <c r="CA58" s="1612"/>
      <c r="CB58" s="1612"/>
      <c r="CC58" s="1613"/>
    </row>
    <row r="59" spans="2:152" ht="36.6" customHeight="1">
      <c r="B59" s="4011">
        <v>1</v>
      </c>
      <c r="C59" s="4012"/>
      <c r="D59" s="4013" t="s">
        <v>4508</v>
      </c>
      <c r="E59" s="4013"/>
      <c r="F59" s="4013"/>
      <c r="G59" s="4013"/>
      <c r="H59" s="4013"/>
      <c r="I59" s="4013"/>
      <c r="J59" s="4013"/>
      <c r="K59" s="4013"/>
      <c r="L59" s="4013"/>
      <c r="M59" s="4013"/>
      <c r="N59" s="4013"/>
      <c r="O59" s="4013"/>
      <c r="P59" s="4013"/>
      <c r="Q59" s="4013"/>
      <c r="R59" s="4013"/>
      <c r="S59" s="4013"/>
      <c r="T59" s="4013"/>
      <c r="U59" s="4013"/>
      <c r="V59" s="4013"/>
      <c r="W59" s="4013"/>
      <c r="X59" s="4013"/>
      <c r="Y59" s="4013"/>
      <c r="Z59" s="4013"/>
      <c r="AA59" s="4013"/>
      <c r="AB59" s="4013"/>
      <c r="AC59" s="4013"/>
      <c r="AD59" s="4013"/>
      <c r="AE59" s="4013"/>
      <c r="AF59" s="4013"/>
      <c r="AG59" s="4013"/>
      <c r="AH59" s="4013"/>
      <c r="AI59" s="4013"/>
      <c r="AJ59" s="4013"/>
      <c r="AK59" s="4013"/>
      <c r="AL59" s="4013"/>
      <c r="AM59" s="4013"/>
      <c r="AN59" s="4013"/>
      <c r="AO59" s="4013"/>
      <c r="AP59" s="4013"/>
      <c r="AQ59" s="4013"/>
      <c r="AR59" s="4013"/>
      <c r="AS59" s="4013"/>
      <c r="AT59" s="4013"/>
      <c r="AU59" s="4013"/>
      <c r="AV59" s="4013"/>
      <c r="AW59" s="4013"/>
      <c r="AX59" s="4013"/>
      <c r="AY59" s="4013"/>
      <c r="AZ59" s="4013"/>
      <c r="BA59" s="4013"/>
      <c r="BB59" s="4013"/>
      <c r="BC59" s="4013"/>
      <c r="BD59" s="4013"/>
      <c r="BE59" s="4013"/>
      <c r="BF59" s="4013"/>
      <c r="BG59" s="4013"/>
      <c r="BH59" s="4013"/>
      <c r="BI59" s="4013"/>
      <c r="BJ59" s="4013"/>
      <c r="BK59" s="4013"/>
      <c r="BL59" s="4013"/>
      <c r="BM59" s="4013"/>
      <c r="BN59" s="4013"/>
      <c r="BO59" s="4013"/>
      <c r="BP59" s="4013"/>
      <c r="BQ59" s="4013"/>
      <c r="BR59" s="4013"/>
      <c r="BS59" s="4013"/>
      <c r="BT59" s="4013"/>
      <c r="BU59" s="4013"/>
      <c r="BV59" s="4013"/>
      <c r="BW59" s="4013"/>
      <c r="BX59" s="4013"/>
      <c r="BY59" s="4013"/>
      <c r="BZ59" s="4013"/>
      <c r="CA59" s="4013"/>
      <c r="CB59" s="4013"/>
      <c r="CC59" s="4014"/>
    </row>
    <row r="60" spans="2:152" ht="11.45" customHeight="1">
      <c r="B60" s="1614"/>
      <c r="C60" s="1615"/>
      <c r="D60" s="4015" t="s">
        <v>3788</v>
      </c>
      <c r="E60" s="4015"/>
      <c r="F60" s="4015"/>
      <c r="G60" s="4015"/>
      <c r="H60" s="4015"/>
      <c r="I60" s="4015"/>
      <c r="J60" s="4015"/>
      <c r="K60" s="4015"/>
      <c r="L60" s="4015"/>
      <c r="M60" s="4015"/>
      <c r="N60" s="4015"/>
      <c r="O60" s="4015"/>
      <c r="P60" s="4015"/>
      <c r="Q60" s="4015"/>
      <c r="R60" s="4015"/>
      <c r="S60" s="4015"/>
      <c r="T60" s="4015"/>
      <c r="U60" s="4015"/>
      <c r="V60" s="4015"/>
      <c r="W60" s="4015"/>
      <c r="X60" s="4015"/>
      <c r="Y60" s="4015"/>
      <c r="Z60" s="4015"/>
      <c r="AA60" s="4015"/>
      <c r="AB60" s="4015"/>
      <c r="AC60" s="4015"/>
      <c r="AD60" s="4015"/>
      <c r="AE60" s="4015"/>
      <c r="AF60" s="4015"/>
      <c r="AG60" s="4015"/>
      <c r="AH60" s="4015"/>
      <c r="AI60" s="4015"/>
      <c r="AJ60" s="4015"/>
      <c r="AK60" s="4015"/>
      <c r="AL60" s="4015"/>
      <c r="AM60" s="4015"/>
      <c r="AN60" s="4015"/>
      <c r="AO60" s="4015"/>
      <c r="AP60" s="4015"/>
      <c r="AQ60" s="4015"/>
      <c r="AR60" s="4015"/>
      <c r="AS60" s="4015"/>
      <c r="AT60" s="4015"/>
      <c r="AU60" s="4015"/>
      <c r="AV60" s="4015"/>
      <c r="AW60" s="4015"/>
      <c r="AX60" s="4015"/>
      <c r="AY60" s="4015"/>
      <c r="AZ60" s="4015"/>
      <c r="BA60" s="4015"/>
      <c r="BB60" s="4015"/>
      <c r="BC60" s="4015"/>
      <c r="BD60" s="4015"/>
      <c r="BE60" s="4015"/>
      <c r="BF60" s="4015"/>
      <c r="BG60" s="4015"/>
      <c r="BH60" s="4015"/>
      <c r="BI60" s="4015"/>
      <c r="BJ60" s="4015"/>
      <c r="BK60" s="4015"/>
      <c r="BL60" s="4015"/>
      <c r="BM60" s="4015"/>
      <c r="BN60" s="4015"/>
      <c r="BO60" s="4015"/>
      <c r="BP60" s="4015"/>
      <c r="BQ60" s="4015"/>
      <c r="BR60" s="4015"/>
      <c r="BS60" s="4015"/>
      <c r="BT60" s="4015"/>
      <c r="BU60" s="4015"/>
      <c r="BV60" s="1616"/>
      <c r="BW60" s="1616"/>
      <c r="BX60" s="1616"/>
      <c r="BY60" s="1616"/>
      <c r="BZ60" s="1616"/>
      <c r="CA60" s="1616"/>
      <c r="CB60" s="1616"/>
      <c r="CC60" s="1617"/>
    </row>
    <row r="61" spans="2:152" ht="13.5">
      <c r="B61" s="1614"/>
      <c r="C61" s="1616"/>
      <c r="D61" s="4016" t="s">
        <v>3789</v>
      </c>
      <c r="E61" s="4016"/>
      <c r="F61" s="4016"/>
      <c r="G61" s="4016"/>
      <c r="H61" s="4016"/>
      <c r="I61" s="4016"/>
      <c r="J61" s="4016"/>
      <c r="K61" s="4016"/>
      <c r="L61" s="4016"/>
      <c r="M61" s="4016"/>
      <c r="N61" s="4016"/>
      <c r="O61" s="4016"/>
      <c r="P61" s="4016"/>
      <c r="Q61" s="4016"/>
      <c r="R61" s="4016"/>
      <c r="S61" s="4016"/>
      <c r="T61" s="4016"/>
      <c r="U61" s="4016"/>
      <c r="V61" s="4016"/>
      <c r="W61" s="4016"/>
      <c r="X61" s="4016"/>
      <c r="Y61" s="4016"/>
      <c r="Z61" s="4016"/>
      <c r="AA61" s="4016"/>
      <c r="AB61" s="4016"/>
      <c r="AC61" s="4016"/>
      <c r="AD61" s="4016"/>
      <c r="AE61" s="4016"/>
      <c r="AF61" s="4016"/>
      <c r="AG61" s="4016"/>
      <c r="AH61" s="4016"/>
      <c r="AI61" s="4016"/>
      <c r="AJ61" s="4016"/>
      <c r="AK61" s="4016"/>
      <c r="AL61" s="4016"/>
      <c r="AM61" s="4016"/>
      <c r="AN61" s="4016"/>
      <c r="AO61" s="4016"/>
      <c r="AP61" s="4016"/>
      <c r="AQ61" s="4016"/>
      <c r="AR61" s="4016"/>
      <c r="AS61" s="4016"/>
      <c r="AT61" s="4016"/>
      <c r="AU61" s="4016"/>
      <c r="AV61" s="4016"/>
      <c r="AW61" s="4016"/>
      <c r="AX61" s="4016"/>
      <c r="AY61" s="4016"/>
      <c r="AZ61" s="4016"/>
      <c r="BA61" s="4016"/>
      <c r="BB61" s="4016"/>
      <c r="BC61" s="4016"/>
      <c r="BD61" s="4016"/>
      <c r="BE61" s="4016"/>
      <c r="BF61" s="4016"/>
      <c r="BG61" s="4016"/>
      <c r="BH61" s="4016"/>
      <c r="BI61" s="4016"/>
      <c r="BJ61" s="4016"/>
      <c r="BK61" s="4016"/>
      <c r="BL61" s="4016"/>
      <c r="BM61" s="4016"/>
      <c r="BN61" s="4016"/>
      <c r="BO61" s="4016"/>
      <c r="BP61" s="4016"/>
      <c r="BQ61" s="4016"/>
      <c r="BR61" s="4016"/>
      <c r="BS61" s="4016"/>
      <c r="BT61" s="4016"/>
      <c r="BU61" s="4016"/>
      <c r="BV61" s="1616"/>
      <c r="BW61" s="1616"/>
      <c r="BX61" s="1616"/>
      <c r="BY61" s="1616"/>
      <c r="BZ61" s="1616"/>
      <c r="CA61" s="1616"/>
      <c r="CB61" s="1616"/>
      <c r="CC61" s="1617"/>
    </row>
    <row r="62" spans="2:152" ht="12.95" customHeight="1">
      <c r="B62" s="1614"/>
      <c r="C62" s="1616"/>
      <c r="D62" s="1616"/>
      <c r="E62" s="4016" t="s">
        <v>3790</v>
      </c>
      <c r="F62" s="4016"/>
      <c r="G62" s="4016"/>
      <c r="H62" s="4016"/>
      <c r="I62" s="4016"/>
      <c r="J62" s="4016"/>
      <c r="K62" s="4016"/>
      <c r="L62" s="4016"/>
      <c r="M62" s="4016"/>
      <c r="N62" s="4016"/>
      <c r="O62" s="4016"/>
      <c r="P62" s="4016"/>
      <c r="Q62" s="4016"/>
      <c r="R62" s="4016"/>
      <c r="S62" s="4016"/>
      <c r="T62" s="4016"/>
      <c r="U62" s="4016"/>
      <c r="V62" s="4016"/>
      <c r="W62" s="4016"/>
      <c r="X62" s="4016"/>
      <c r="Y62" s="4016"/>
      <c r="Z62" s="4016"/>
      <c r="AA62" s="4016"/>
      <c r="AB62" s="4016"/>
      <c r="AC62" s="4016"/>
      <c r="AD62" s="4016"/>
      <c r="AE62" s="4016"/>
      <c r="AF62" s="4016"/>
      <c r="AG62" s="4016"/>
      <c r="AH62" s="4016"/>
      <c r="AI62" s="4016"/>
      <c r="AJ62" s="4016"/>
      <c r="AK62" s="4016"/>
      <c r="AL62" s="4016"/>
      <c r="AM62" s="4016"/>
      <c r="AN62" s="4016"/>
      <c r="AO62" s="4016"/>
      <c r="AP62" s="4016"/>
      <c r="AQ62" s="4016"/>
      <c r="AR62" s="4016"/>
      <c r="AS62" s="4016"/>
      <c r="AT62" s="4016"/>
      <c r="AU62" s="4016"/>
      <c r="AV62" s="4016"/>
      <c r="AW62" s="4016"/>
      <c r="AX62" s="4016"/>
      <c r="AY62" s="4016"/>
      <c r="AZ62" s="4016"/>
      <c r="BA62" s="4016"/>
      <c r="BB62" s="4016"/>
      <c r="BC62" s="4016"/>
      <c r="BD62" s="4016"/>
      <c r="BE62" s="4016"/>
      <c r="BF62" s="4016"/>
      <c r="BG62" s="4016"/>
      <c r="BH62" s="4016"/>
      <c r="BI62" s="4016"/>
      <c r="BJ62" s="4016"/>
      <c r="BK62" s="4016"/>
      <c r="BL62" s="4016"/>
      <c r="BM62" s="4016"/>
      <c r="BN62" s="4016"/>
      <c r="BO62" s="4016"/>
      <c r="BP62" s="4016"/>
      <c r="BQ62" s="4016"/>
      <c r="BR62" s="4016"/>
      <c r="BS62" s="4016"/>
      <c r="BT62" s="4016"/>
      <c r="BU62" s="4016"/>
      <c r="BV62" s="1616"/>
      <c r="BW62" s="1616"/>
      <c r="BX62" s="1616"/>
      <c r="BY62" s="1616"/>
      <c r="BZ62" s="1616"/>
      <c r="CA62" s="1616"/>
      <c r="CB62" s="1616"/>
      <c r="CC62" s="1617"/>
    </row>
    <row r="63" spans="2:152" ht="11.1" customHeight="1">
      <c r="B63" s="1618"/>
      <c r="C63" s="1529"/>
      <c r="D63" s="1529"/>
      <c r="E63" s="1529"/>
      <c r="F63" s="4005"/>
      <c r="G63" s="4005"/>
      <c r="H63" s="4005"/>
      <c r="I63" s="4005"/>
      <c r="J63" s="4005"/>
      <c r="K63" s="4005"/>
      <c r="L63" s="4005"/>
      <c r="M63" s="4007" t="s">
        <v>3791</v>
      </c>
      <c r="N63" s="4007"/>
      <c r="O63" s="4007"/>
      <c r="P63" s="4007"/>
      <c r="Q63" s="4007"/>
      <c r="R63" s="4007"/>
      <c r="S63" s="4007"/>
      <c r="T63" s="4007"/>
      <c r="U63" s="4007"/>
      <c r="V63" s="4007"/>
      <c r="W63" s="4007"/>
      <c r="X63" s="4007"/>
      <c r="Y63" s="4007" t="s">
        <v>3792</v>
      </c>
      <c r="Z63" s="4007"/>
      <c r="AA63" s="4007"/>
      <c r="AB63" s="4007"/>
      <c r="AC63" s="4007"/>
      <c r="AD63" s="4007"/>
      <c r="AE63" s="4007"/>
      <c r="AF63" s="4007"/>
      <c r="AG63" s="4007"/>
      <c r="AH63" s="4007"/>
      <c r="AI63" s="4007"/>
      <c r="AJ63" s="4007"/>
      <c r="AK63" s="4007"/>
      <c r="AL63" s="1619"/>
      <c r="AM63" s="1619"/>
      <c r="AN63" s="1529"/>
      <c r="AO63" s="1529"/>
      <c r="AP63" s="1529"/>
      <c r="AQ63" s="1529"/>
      <c r="AR63" s="1529"/>
      <c r="AS63" s="1529"/>
      <c r="AT63" s="1529"/>
      <c r="AU63" s="1529"/>
      <c r="AV63" s="1529"/>
      <c r="AW63" s="1529"/>
      <c r="AX63" s="1529"/>
      <c r="AY63" s="1529"/>
      <c r="AZ63" s="1529"/>
      <c r="BA63" s="1529"/>
      <c r="BB63" s="1529"/>
      <c r="BC63" s="1529"/>
      <c r="BD63" s="1529"/>
      <c r="BE63" s="1529"/>
      <c r="BF63" s="1529"/>
      <c r="BG63" s="1529"/>
      <c r="BH63" s="1529"/>
      <c r="BI63" s="1529"/>
      <c r="BJ63" s="1529"/>
      <c r="BK63" s="1529"/>
      <c r="BL63" s="1529"/>
      <c r="BM63" s="1529"/>
      <c r="BN63" s="1529"/>
      <c r="BO63" s="1529"/>
      <c r="BP63" s="1529"/>
      <c r="BQ63" s="1529"/>
      <c r="BR63" s="1529"/>
      <c r="BS63" s="1529"/>
      <c r="BT63" s="1529"/>
      <c r="BU63" s="1529"/>
      <c r="BV63" s="1529"/>
      <c r="BW63" s="1529"/>
      <c r="BX63" s="1529"/>
      <c r="BY63" s="1529"/>
      <c r="BZ63" s="1529"/>
      <c r="CA63" s="1529"/>
      <c r="CB63" s="1529"/>
      <c r="CC63" s="1617"/>
    </row>
    <row r="64" spans="2:152" ht="11.1" customHeight="1" thickBot="1">
      <c r="B64" s="1618"/>
      <c r="C64" s="1529"/>
      <c r="D64" s="1529"/>
      <c r="E64" s="1529"/>
      <c r="F64" s="4006"/>
      <c r="G64" s="4006"/>
      <c r="H64" s="4006"/>
      <c r="I64" s="4006"/>
      <c r="J64" s="4006"/>
      <c r="K64" s="4006"/>
      <c r="L64" s="4006"/>
      <c r="M64" s="4008" t="s">
        <v>3793</v>
      </c>
      <c r="N64" s="4008"/>
      <c r="O64" s="4008"/>
      <c r="P64" s="4008"/>
      <c r="Q64" s="4008"/>
      <c r="R64" s="4008"/>
      <c r="S64" s="4008" t="s">
        <v>3794</v>
      </c>
      <c r="T64" s="4008"/>
      <c r="U64" s="4008"/>
      <c r="V64" s="4008"/>
      <c r="W64" s="4008"/>
      <c r="X64" s="4008"/>
      <c r="Y64" s="4008" t="s">
        <v>3793</v>
      </c>
      <c r="Z64" s="4008"/>
      <c r="AA64" s="4008"/>
      <c r="AB64" s="4008"/>
      <c r="AC64" s="4008"/>
      <c r="AD64" s="4008"/>
      <c r="AE64" s="4008"/>
      <c r="AF64" s="4008" t="s">
        <v>3794</v>
      </c>
      <c r="AG64" s="4008"/>
      <c r="AH64" s="4008"/>
      <c r="AI64" s="4008"/>
      <c r="AJ64" s="4008"/>
      <c r="AK64" s="4008"/>
      <c r="AL64" s="1619"/>
      <c r="AM64" s="1619"/>
      <c r="AN64" s="1529"/>
      <c r="AO64" s="1529"/>
      <c r="AP64" s="1529"/>
      <c r="AQ64" s="1529"/>
      <c r="AR64" s="1529"/>
      <c r="AS64" s="1529"/>
      <c r="AT64" s="1529"/>
      <c r="AU64" s="1529"/>
      <c r="AV64" s="1529"/>
      <c r="AW64" s="1529"/>
      <c r="AX64" s="1529"/>
      <c r="AY64" s="1529"/>
      <c r="AZ64" s="1529"/>
      <c r="BA64" s="1529"/>
      <c r="BB64" s="1529"/>
      <c r="BC64" s="1529"/>
      <c r="BD64" s="1529"/>
      <c r="BE64" s="1529"/>
      <c r="BF64" s="1529"/>
      <c r="BG64" s="1529"/>
      <c r="BH64" s="1529"/>
      <c r="BI64" s="1529"/>
      <c r="BJ64" s="1529"/>
      <c r="BK64" s="1529"/>
      <c r="BL64" s="1529"/>
      <c r="BM64" s="1529"/>
      <c r="BN64" s="1529"/>
      <c r="BO64" s="1529"/>
      <c r="BP64" s="1529"/>
      <c r="BQ64" s="1529"/>
      <c r="BR64" s="1529"/>
      <c r="BS64" s="1529"/>
      <c r="BT64" s="1529"/>
      <c r="BU64" s="1529"/>
      <c r="BV64" s="1529"/>
      <c r="BW64" s="1529"/>
      <c r="BX64" s="1529"/>
      <c r="BY64" s="1529"/>
      <c r="BZ64" s="1529"/>
      <c r="CA64" s="1529"/>
      <c r="CB64" s="1529"/>
      <c r="CC64" s="1617"/>
    </row>
    <row r="65" spans="2:81" ht="6" customHeight="1" thickTop="1">
      <c r="B65" s="1618"/>
      <c r="C65" s="1529"/>
      <c r="D65" s="1529"/>
      <c r="E65" s="1529"/>
      <c r="F65" s="4017" t="s">
        <v>2583</v>
      </c>
      <c r="G65" s="4018"/>
      <c r="H65" s="4018"/>
      <c r="I65" s="4018"/>
      <c r="J65" s="4018"/>
      <c r="K65" s="4018"/>
      <c r="L65" s="4019"/>
      <c r="M65" s="4023" t="s">
        <v>3795</v>
      </c>
      <c r="N65" s="4023"/>
      <c r="O65" s="4023"/>
      <c r="P65" s="4023"/>
      <c r="Q65" s="4023"/>
      <c r="R65" s="4023"/>
      <c r="S65" s="4023" t="s">
        <v>243</v>
      </c>
      <c r="T65" s="4023"/>
      <c r="U65" s="4023"/>
      <c r="V65" s="4023"/>
      <c r="W65" s="4023"/>
      <c r="X65" s="4023"/>
      <c r="Y65" s="4023" t="s">
        <v>3796</v>
      </c>
      <c r="Z65" s="4023"/>
      <c r="AA65" s="4023"/>
      <c r="AB65" s="4023"/>
      <c r="AC65" s="4023"/>
      <c r="AD65" s="4023"/>
      <c r="AE65" s="4023"/>
      <c r="AF65" s="4023" t="s">
        <v>243</v>
      </c>
      <c r="AG65" s="4023"/>
      <c r="AH65" s="4023"/>
      <c r="AI65" s="4023"/>
      <c r="AJ65" s="4023"/>
      <c r="AK65" s="4023"/>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6" customHeight="1">
      <c r="B66" s="1618"/>
      <c r="C66" s="1529"/>
      <c r="D66" s="1529"/>
      <c r="E66" s="1529"/>
      <c r="F66" s="4020"/>
      <c r="G66" s="4021"/>
      <c r="H66" s="4021"/>
      <c r="I66" s="4021"/>
      <c r="J66" s="4021"/>
      <c r="K66" s="4021"/>
      <c r="L66" s="4022"/>
      <c r="M66" s="4007"/>
      <c r="N66" s="4007"/>
      <c r="O66" s="4007"/>
      <c r="P66" s="4007"/>
      <c r="Q66" s="4007"/>
      <c r="R66" s="4007"/>
      <c r="S66" s="4007"/>
      <c r="T66" s="4007"/>
      <c r="U66" s="4007"/>
      <c r="V66" s="4007"/>
      <c r="W66" s="4007"/>
      <c r="X66" s="4007"/>
      <c r="Y66" s="4007"/>
      <c r="Z66" s="4007"/>
      <c r="AA66" s="4007"/>
      <c r="AB66" s="4007"/>
      <c r="AC66" s="4007"/>
      <c r="AD66" s="4007"/>
      <c r="AE66" s="4007"/>
      <c r="AF66" s="4007"/>
      <c r="AG66" s="4007"/>
      <c r="AH66" s="4007"/>
      <c r="AI66" s="4007"/>
      <c r="AJ66" s="4007"/>
      <c r="AK66" s="4007"/>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c r="B67" s="1618"/>
      <c r="C67" s="1529"/>
      <c r="D67" s="1529"/>
      <c r="E67" s="1529"/>
      <c r="F67" s="4007" t="s">
        <v>3797</v>
      </c>
      <c r="G67" s="4007"/>
      <c r="H67" s="4007"/>
      <c r="I67" s="4007"/>
      <c r="J67" s="4007"/>
      <c r="K67" s="4007"/>
      <c r="L67" s="4007"/>
      <c r="M67" s="4007" t="s">
        <v>3795</v>
      </c>
      <c r="N67" s="4007"/>
      <c r="O67" s="4007"/>
      <c r="P67" s="4007"/>
      <c r="Q67" s="4007"/>
      <c r="R67" s="4007"/>
      <c r="S67" s="4007" t="s">
        <v>3798</v>
      </c>
      <c r="T67" s="4007"/>
      <c r="U67" s="4007"/>
      <c r="V67" s="4007"/>
      <c r="W67" s="4007"/>
      <c r="X67" s="4007"/>
      <c r="Y67" s="4007" t="s">
        <v>3799</v>
      </c>
      <c r="Z67" s="4007"/>
      <c r="AA67" s="4007"/>
      <c r="AB67" s="4007"/>
      <c r="AC67" s="4007"/>
      <c r="AD67" s="4007"/>
      <c r="AE67" s="4007"/>
      <c r="AF67" s="4007" t="s">
        <v>3798</v>
      </c>
      <c r="AG67" s="4007"/>
      <c r="AH67" s="4007"/>
      <c r="AI67" s="4007"/>
      <c r="AJ67" s="4007"/>
      <c r="AK67" s="4007"/>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4007"/>
      <c r="G68" s="4007"/>
      <c r="H68" s="4007"/>
      <c r="I68" s="4007"/>
      <c r="J68" s="4007"/>
      <c r="K68" s="4007"/>
      <c r="L68" s="4007"/>
      <c r="M68" s="4007"/>
      <c r="N68" s="4007"/>
      <c r="O68" s="4007"/>
      <c r="P68" s="4007"/>
      <c r="Q68" s="4007"/>
      <c r="R68" s="4007"/>
      <c r="S68" s="4007"/>
      <c r="T68" s="4007"/>
      <c r="U68" s="4007"/>
      <c r="V68" s="4007"/>
      <c r="W68" s="4007"/>
      <c r="X68" s="4007"/>
      <c r="Y68" s="4007"/>
      <c r="Z68" s="4007"/>
      <c r="AA68" s="4007"/>
      <c r="AB68" s="4007"/>
      <c r="AC68" s="4007"/>
      <c r="AD68" s="4007"/>
      <c r="AE68" s="4007"/>
      <c r="AF68" s="4007"/>
      <c r="AG68" s="4007"/>
      <c r="AH68" s="4007"/>
      <c r="AI68" s="4007"/>
      <c r="AJ68" s="4007"/>
      <c r="AK68" s="4007"/>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4.5" customHeight="1">
      <c r="B69" s="1618"/>
      <c r="C69" s="1529"/>
      <c r="D69" s="1529"/>
      <c r="E69" s="1529"/>
      <c r="F69" s="1619"/>
      <c r="G69" s="1619"/>
      <c r="H69" s="1619"/>
      <c r="I69" s="1619"/>
      <c r="J69" s="1619"/>
      <c r="K69" s="1619"/>
      <c r="L69" s="1619"/>
      <c r="M69" s="1619"/>
      <c r="N69" s="1619"/>
      <c r="O69" s="1619"/>
      <c r="P69" s="1619"/>
      <c r="Q69" s="1619"/>
      <c r="R69" s="1619"/>
      <c r="S69" s="1619"/>
      <c r="T69" s="1619"/>
      <c r="U69" s="1619"/>
      <c r="V69" s="1619"/>
      <c r="W69" s="1619"/>
      <c r="X69" s="1619"/>
      <c r="Y69" s="1619"/>
      <c r="Z69" s="1619"/>
      <c r="AA69" s="1619"/>
      <c r="AB69" s="1619"/>
      <c r="AC69" s="1619"/>
      <c r="AD69" s="1619"/>
      <c r="AE69" s="1619"/>
      <c r="AF69" s="1619"/>
      <c r="AG69" s="1619"/>
      <c r="AH69" s="1619"/>
      <c r="AI69" s="1619"/>
      <c r="AJ69" s="1619"/>
      <c r="AK69" s="1619"/>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24.6" customHeight="1">
      <c r="B70" s="4030">
        <v>2</v>
      </c>
      <c r="C70" s="4031"/>
      <c r="D70" s="4032" t="s">
        <v>4509</v>
      </c>
      <c r="E70" s="4032"/>
      <c r="F70" s="4032"/>
      <c r="G70" s="4032"/>
      <c r="H70" s="4032"/>
      <c r="I70" s="4032"/>
      <c r="J70" s="4032"/>
      <c r="K70" s="4032"/>
      <c r="L70" s="4032"/>
      <c r="M70" s="4032"/>
      <c r="N70" s="4032"/>
      <c r="O70" s="4032"/>
      <c r="P70" s="4032"/>
      <c r="Q70" s="4032"/>
      <c r="R70" s="4032"/>
      <c r="S70" s="4032"/>
      <c r="T70" s="4032"/>
      <c r="U70" s="4032"/>
      <c r="V70" s="4032"/>
      <c r="W70" s="4032"/>
      <c r="X70" s="4032"/>
      <c r="Y70" s="4032"/>
      <c r="Z70" s="4032"/>
      <c r="AA70" s="4032"/>
      <c r="AB70" s="4032"/>
      <c r="AC70" s="4032"/>
      <c r="AD70" s="4032"/>
      <c r="AE70" s="4032"/>
      <c r="AF70" s="4032"/>
      <c r="AG70" s="4032"/>
      <c r="AH70" s="4032"/>
      <c r="AI70" s="4032"/>
      <c r="AJ70" s="4032"/>
      <c r="AK70" s="4032"/>
      <c r="AL70" s="4032"/>
      <c r="AM70" s="4032"/>
      <c r="AN70" s="4032"/>
      <c r="AO70" s="4032"/>
      <c r="AP70" s="4032"/>
      <c r="AQ70" s="4032"/>
      <c r="AR70" s="4032"/>
      <c r="AS70" s="4032"/>
      <c r="AT70" s="4032"/>
      <c r="AU70" s="4032"/>
      <c r="AV70" s="4032"/>
      <c r="AW70" s="4032"/>
      <c r="AX70" s="4032"/>
      <c r="AY70" s="4032"/>
      <c r="AZ70" s="4032"/>
      <c r="BA70" s="4032"/>
      <c r="BB70" s="4032"/>
      <c r="BC70" s="4032"/>
      <c r="BD70" s="4032"/>
      <c r="BE70" s="4032"/>
      <c r="BF70" s="4032"/>
      <c r="BG70" s="4032"/>
      <c r="BH70" s="4032"/>
      <c r="BI70" s="4032"/>
      <c r="BJ70" s="4032"/>
      <c r="BK70" s="4032"/>
      <c r="BL70" s="4032"/>
      <c r="BM70" s="4032"/>
      <c r="BN70" s="4032"/>
      <c r="BO70" s="4032"/>
      <c r="BP70" s="4032"/>
      <c r="BQ70" s="4032"/>
      <c r="BR70" s="4032"/>
      <c r="BS70" s="4032"/>
      <c r="BT70" s="4032"/>
      <c r="BU70" s="4032"/>
      <c r="BV70" s="4032"/>
      <c r="BW70" s="4032"/>
      <c r="BX70" s="4032"/>
      <c r="BY70" s="4032"/>
      <c r="BZ70" s="4032"/>
      <c r="CA70" s="4032"/>
      <c r="CB70" s="4032"/>
      <c r="CC70" s="4033"/>
    </row>
    <row r="71" spans="2:81" ht="13.5">
      <c r="B71" s="4030">
        <v>3</v>
      </c>
      <c r="C71" s="4031"/>
      <c r="D71" s="4032" t="s">
        <v>4882</v>
      </c>
      <c r="E71" s="4032"/>
      <c r="F71" s="4032"/>
      <c r="G71" s="4032"/>
      <c r="H71" s="4032"/>
      <c r="I71" s="4032"/>
      <c r="J71" s="4032"/>
      <c r="K71" s="4032"/>
      <c r="L71" s="4032"/>
      <c r="M71" s="4032"/>
      <c r="N71" s="4032"/>
      <c r="O71" s="4032"/>
      <c r="P71" s="4032"/>
      <c r="Q71" s="4032"/>
      <c r="R71" s="4032"/>
      <c r="S71" s="4032"/>
      <c r="T71" s="4032"/>
      <c r="U71" s="4032"/>
      <c r="V71" s="4032"/>
      <c r="W71" s="4032"/>
      <c r="X71" s="4032"/>
      <c r="Y71" s="4032"/>
      <c r="Z71" s="4032"/>
      <c r="AA71" s="4032"/>
      <c r="AB71" s="4032"/>
      <c r="AC71" s="4032"/>
      <c r="AD71" s="4032"/>
      <c r="AE71" s="4032"/>
      <c r="AF71" s="4032"/>
      <c r="AG71" s="4032"/>
      <c r="AH71" s="4032"/>
      <c r="AI71" s="4032"/>
      <c r="AJ71" s="4032"/>
      <c r="AK71" s="4032"/>
      <c r="AL71" s="4032"/>
      <c r="AM71" s="4032"/>
      <c r="AN71" s="4032"/>
      <c r="AO71" s="4032"/>
      <c r="AP71" s="4032"/>
      <c r="AQ71" s="4032"/>
      <c r="AR71" s="4032"/>
      <c r="AS71" s="4032"/>
      <c r="AT71" s="4032"/>
      <c r="AU71" s="4032"/>
      <c r="AV71" s="4032"/>
      <c r="AW71" s="4032"/>
      <c r="AX71" s="4032"/>
      <c r="AY71" s="4032"/>
      <c r="AZ71" s="4032"/>
      <c r="BA71" s="4032"/>
      <c r="BB71" s="4032"/>
      <c r="BC71" s="4032"/>
      <c r="BD71" s="4032"/>
      <c r="BE71" s="4032"/>
      <c r="BF71" s="4032"/>
      <c r="BG71" s="4032"/>
      <c r="BH71" s="4032"/>
      <c r="BI71" s="4032"/>
      <c r="BJ71" s="4032"/>
      <c r="BK71" s="4032"/>
      <c r="BL71" s="4032"/>
      <c r="BM71" s="4032"/>
      <c r="BN71" s="4032"/>
      <c r="BO71" s="4032"/>
      <c r="BP71" s="4032"/>
      <c r="BQ71" s="4032"/>
      <c r="BR71" s="4032"/>
      <c r="BS71" s="4032"/>
      <c r="BT71" s="4032"/>
      <c r="BU71" s="4032"/>
      <c r="BV71" s="4032"/>
      <c r="BW71" s="4032"/>
      <c r="BX71" s="4032"/>
      <c r="BY71" s="4032"/>
      <c r="BZ71" s="4032"/>
      <c r="CA71" s="4032"/>
      <c r="CB71" s="4032"/>
      <c r="CC71" s="4033"/>
    </row>
    <row r="72" spans="2:81" ht="11.45" customHeight="1">
      <c r="B72" s="4030">
        <v>4</v>
      </c>
      <c r="C72" s="4031"/>
      <c r="D72" s="4024" t="s">
        <v>4892</v>
      </c>
      <c r="E72" s="4024"/>
      <c r="F72" s="4024"/>
      <c r="G72" s="4024"/>
      <c r="H72" s="4024"/>
      <c r="I72" s="4024"/>
      <c r="J72" s="4024"/>
      <c r="K72" s="4024"/>
      <c r="L72" s="4024"/>
      <c r="M72" s="4024"/>
      <c r="N72" s="4024"/>
      <c r="O72" s="4024"/>
      <c r="P72" s="4024"/>
      <c r="Q72" s="4024"/>
      <c r="R72" s="4024"/>
      <c r="S72" s="4024"/>
      <c r="T72" s="4024"/>
      <c r="U72" s="4024"/>
      <c r="V72" s="4024"/>
      <c r="W72" s="4024"/>
      <c r="X72" s="4024"/>
      <c r="Y72" s="4024"/>
      <c r="Z72" s="4024"/>
      <c r="AA72" s="4024"/>
      <c r="AB72" s="4024"/>
      <c r="AC72" s="4024"/>
      <c r="AD72" s="4024"/>
      <c r="AE72" s="4024"/>
      <c r="AF72" s="4024"/>
      <c r="AG72" s="4024"/>
      <c r="AH72" s="4024"/>
      <c r="AI72" s="4024"/>
      <c r="AJ72" s="4024"/>
      <c r="AK72" s="4024"/>
      <c r="AL72" s="4024"/>
      <c r="AM72" s="4024"/>
      <c r="AN72" s="4024"/>
      <c r="AO72" s="4024"/>
      <c r="AP72" s="4024"/>
      <c r="AQ72" s="4024"/>
      <c r="AR72" s="4024"/>
      <c r="AS72" s="4024"/>
      <c r="AT72" s="4024"/>
      <c r="AU72" s="4024"/>
      <c r="AV72" s="4024"/>
      <c r="AW72" s="4024"/>
      <c r="AX72" s="4024"/>
      <c r="AY72" s="4024"/>
      <c r="AZ72" s="4024"/>
      <c r="BA72" s="4024"/>
      <c r="BB72" s="4024"/>
      <c r="BC72" s="4024"/>
      <c r="BD72" s="4024"/>
      <c r="BE72" s="4024"/>
      <c r="BF72" s="4024"/>
      <c r="BG72" s="4024"/>
      <c r="BH72" s="4024"/>
      <c r="BI72" s="4024"/>
      <c r="BJ72" s="4024"/>
      <c r="BK72" s="4024"/>
      <c r="BL72" s="4024"/>
      <c r="BM72" s="4024"/>
      <c r="BN72" s="4024"/>
      <c r="BO72" s="4024"/>
      <c r="BP72" s="4024"/>
      <c r="BQ72" s="4024"/>
      <c r="BR72" s="4024"/>
      <c r="BS72" s="4024"/>
      <c r="BT72" s="4024"/>
      <c r="BU72" s="4024"/>
      <c r="BV72" s="4024"/>
      <c r="BW72" s="4024"/>
      <c r="BX72" s="4024"/>
      <c r="BY72" s="4024"/>
      <c r="BZ72" s="4024"/>
      <c r="CA72" s="4024"/>
      <c r="CB72" s="4024"/>
      <c r="CC72" s="4025"/>
    </row>
    <row r="73" spans="2:81" ht="11.25" customHeight="1">
      <c r="B73" s="4011">
        <v>5</v>
      </c>
      <c r="C73" s="4012"/>
      <c r="D73" s="4024" t="s">
        <v>5980</v>
      </c>
      <c r="E73" s="4024"/>
      <c r="F73" s="4024"/>
      <c r="G73" s="4024"/>
      <c r="H73" s="4024"/>
      <c r="I73" s="4024"/>
      <c r="J73" s="4024"/>
      <c r="K73" s="4024"/>
      <c r="L73" s="4024"/>
      <c r="M73" s="4024"/>
      <c r="N73" s="4024"/>
      <c r="O73" s="4024"/>
      <c r="P73" s="4024"/>
      <c r="Q73" s="4024"/>
      <c r="R73" s="4024"/>
      <c r="S73" s="4024"/>
      <c r="T73" s="4024"/>
      <c r="U73" s="4024"/>
      <c r="V73" s="4024"/>
      <c r="W73" s="4024"/>
      <c r="X73" s="4024"/>
      <c r="Y73" s="4024"/>
      <c r="Z73" s="4024"/>
      <c r="AA73" s="4024"/>
      <c r="AB73" s="4024"/>
      <c r="AC73" s="4024"/>
      <c r="AD73" s="4024"/>
      <c r="AE73" s="4024"/>
      <c r="AF73" s="4024"/>
      <c r="AG73" s="4024"/>
      <c r="AH73" s="4024"/>
      <c r="AI73" s="4024"/>
      <c r="AJ73" s="4024"/>
      <c r="AK73" s="4024"/>
      <c r="AL73" s="4024"/>
      <c r="AM73" s="4024"/>
      <c r="AN73" s="4024"/>
      <c r="AO73" s="4024"/>
      <c r="AP73" s="4024"/>
      <c r="AQ73" s="4024"/>
      <c r="AR73" s="4024"/>
      <c r="AS73" s="4024"/>
      <c r="AT73" s="4024"/>
      <c r="AU73" s="4024"/>
      <c r="AV73" s="4024"/>
      <c r="AW73" s="4024"/>
      <c r="AX73" s="4024"/>
      <c r="AY73" s="4024"/>
      <c r="AZ73" s="4024"/>
      <c r="BA73" s="4024"/>
      <c r="BB73" s="4024"/>
      <c r="BC73" s="4024"/>
      <c r="BD73" s="4024"/>
      <c r="BE73" s="4024"/>
      <c r="BF73" s="4024"/>
      <c r="BG73" s="4024"/>
      <c r="BH73" s="4024"/>
      <c r="BI73" s="4024"/>
      <c r="BJ73" s="4024"/>
      <c r="BK73" s="4024"/>
      <c r="BL73" s="4024"/>
      <c r="BM73" s="4024"/>
      <c r="BN73" s="4024"/>
      <c r="BO73" s="4024"/>
      <c r="BP73" s="4024"/>
      <c r="BQ73" s="4024"/>
      <c r="BR73" s="4024"/>
      <c r="BS73" s="4024"/>
      <c r="BT73" s="4024"/>
      <c r="BU73" s="4024"/>
      <c r="BV73" s="4024"/>
      <c r="BW73" s="4024"/>
      <c r="BX73" s="4024"/>
      <c r="BY73" s="4024"/>
      <c r="BZ73" s="4024"/>
      <c r="CA73" s="4024"/>
      <c r="CB73" s="4024"/>
      <c r="CC73" s="4025"/>
    </row>
    <row r="74" spans="2:81" ht="11.25" customHeight="1">
      <c r="B74" s="1621"/>
      <c r="C74" s="1620"/>
      <c r="D74" s="4024"/>
      <c r="E74" s="4024"/>
      <c r="F74" s="4024"/>
      <c r="G74" s="4024"/>
      <c r="H74" s="4024"/>
      <c r="I74" s="4024"/>
      <c r="J74" s="4024"/>
      <c r="K74" s="4024"/>
      <c r="L74" s="4024"/>
      <c r="M74" s="4024"/>
      <c r="N74" s="4024"/>
      <c r="O74" s="4024"/>
      <c r="P74" s="4024"/>
      <c r="Q74" s="4024"/>
      <c r="R74" s="4024"/>
      <c r="S74" s="4024"/>
      <c r="T74" s="4024"/>
      <c r="U74" s="4024"/>
      <c r="V74" s="4024"/>
      <c r="W74" s="4024"/>
      <c r="X74" s="4024"/>
      <c r="Y74" s="4024"/>
      <c r="Z74" s="4024"/>
      <c r="AA74" s="4024"/>
      <c r="AB74" s="4024"/>
      <c r="AC74" s="4024"/>
      <c r="AD74" s="4024"/>
      <c r="AE74" s="4024"/>
      <c r="AF74" s="4024"/>
      <c r="AG74" s="4024"/>
      <c r="AH74" s="4024"/>
      <c r="AI74" s="4024"/>
      <c r="AJ74" s="4024"/>
      <c r="AK74" s="4024"/>
      <c r="AL74" s="4024"/>
      <c r="AM74" s="4024"/>
      <c r="AN74" s="4024"/>
      <c r="AO74" s="4024"/>
      <c r="AP74" s="4024"/>
      <c r="AQ74" s="4024"/>
      <c r="AR74" s="4024"/>
      <c r="AS74" s="4024"/>
      <c r="AT74" s="4024"/>
      <c r="AU74" s="4024"/>
      <c r="AV74" s="4024"/>
      <c r="AW74" s="4024"/>
      <c r="AX74" s="4024"/>
      <c r="AY74" s="4024"/>
      <c r="AZ74" s="4024"/>
      <c r="BA74" s="4024"/>
      <c r="BB74" s="4024"/>
      <c r="BC74" s="4024"/>
      <c r="BD74" s="4024"/>
      <c r="BE74" s="4024"/>
      <c r="BF74" s="4024"/>
      <c r="BG74" s="4024"/>
      <c r="BH74" s="4024"/>
      <c r="BI74" s="4024"/>
      <c r="BJ74" s="4024"/>
      <c r="BK74" s="4024"/>
      <c r="BL74" s="4024"/>
      <c r="BM74" s="4024"/>
      <c r="BN74" s="4024"/>
      <c r="BO74" s="4024"/>
      <c r="BP74" s="4024"/>
      <c r="BQ74" s="4024"/>
      <c r="BR74" s="4024"/>
      <c r="BS74" s="4024"/>
      <c r="BT74" s="4024"/>
      <c r="BU74" s="4024"/>
      <c r="BV74" s="4024"/>
      <c r="BW74" s="4024"/>
      <c r="BX74" s="4024"/>
      <c r="BY74" s="4024"/>
      <c r="BZ74" s="4024"/>
      <c r="CA74" s="4024"/>
      <c r="CB74" s="4024"/>
      <c r="CC74" s="4025"/>
    </row>
    <row r="75" spans="2:81" ht="15" customHeight="1">
      <c r="B75" s="4026" t="s">
        <v>2584</v>
      </c>
      <c r="C75" s="4027"/>
      <c r="D75" s="4027"/>
      <c r="E75" s="4027"/>
      <c r="F75" s="4027"/>
      <c r="G75" s="4027"/>
      <c r="H75" s="4027"/>
      <c r="I75" s="4027"/>
      <c r="J75" s="4027"/>
      <c r="K75" s="4027"/>
      <c r="L75" s="4027"/>
      <c r="M75" s="4027"/>
      <c r="N75" s="4027"/>
      <c r="O75" s="4027"/>
      <c r="P75" s="4027"/>
      <c r="Q75" s="4027"/>
      <c r="R75" s="4027"/>
      <c r="S75" s="4027"/>
      <c r="T75" s="4027"/>
      <c r="U75" s="4027"/>
      <c r="V75" s="4027"/>
      <c r="W75" s="4027"/>
      <c r="X75" s="4027"/>
      <c r="Y75" s="4027"/>
      <c r="Z75" s="4027"/>
      <c r="AA75" s="4027"/>
      <c r="AB75" s="4027"/>
      <c r="AC75" s="4027"/>
      <c r="AD75" s="4027"/>
      <c r="AE75" s="4027"/>
      <c r="AF75" s="4027"/>
      <c r="AG75" s="4027"/>
      <c r="AH75" s="4027"/>
      <c r="AI75" s="4027"/>
      <c r="AJ75" s="4027"/>
      <c r="AK75" s="4027"/>
      <c r="AL75" s="4027"/>
      <c r="AM75" s="4027"/>
      <c r="AN75" s="4027"/>
      <c r="AO75" s="4027"/>
      <c r="AP75" s="4027"/>
      <c r="AQ75" s="4027"/>
      <c r="AR75" s="4027"/>
      <c r="AS75" s="4027"/>
      <c r="AT75" s="4027"/>
      <c r="AU75" s="4027"/>
      <c r="AV75" s="4027"/>
      <c r="AW75" s="4027"/>
      <c r="AX75" s="4027"/>
      <c r="AY75" s="4027"/>
      <c r="AZ75" s="4027"/>
      <c r="BA75" s="4027"/>
      <c r="BB75" s="4027"/>
      <c r="BC75" s="4027"/>
      <c r="BD75" s="4027"/>
      <c r="BE75" s="4027"/>
      <c r="BF75" s="4027"/>
      <c r="BG75" s="4027"/>
      <c r="BH75" s="4027"/>
      <c r="BI75" s="4027"/>
      <c r="BJ75" s="4027"/>
      <c r="BK75" s="4027"/>
      <c r="BL75" s="4027"/>
      <c r="BM75" s="4027"/>
      <c r="BN75" s="4027"/>
      <c r="BO75" s="4027"/>
      <c r="BP75" s="4027"/>
      <c r="BQ75" s="4027"/>
      <c r="BR75" s="4027"/>
      <c r="BS75" s="4027"/>
      <c r="BT75" s="4027"/>
      <c r="BU75" s="4027"/>
      <c r="BV75" s="4027"/>
      <c r="BW75" s="4027"/>
      <c r="BX75" s="1620"/>
      <c r="BY75" s="1620"/>
      <c r="BZ75" s="1620"/>
      <c r="CA75" s="1620"/>
      <c r="CB75" s="1620"/>
      <c r="CC75" s="1617"/>
    </row>
    <row r="76" spans="2:81" ht="11.45" customHeight="1">
      <c r="B76" s="1614"/>
      <c r="C76" s="4016" t="s">
        <v>3800</v>
      </c>
      <c r="D76" s="4016"/>
      <c r="E76" s="4016"/>
      <c r="F76" s="4016"/>
      <c r="G76" s="4016"/>
      <c r="H76" s="4016"/>
      <c r="I76" s="4016"/>
      <c r="J76" s="4016"/>
      <c r="K76" s="4016"/>
      <c r="L76" s="4016"/>
      <c r="M76" s="4016"/>
      <c r="N76" s="4016"/>
      <c r="O76" s="4016"/>
      <c r="P76" s="4016"/>
      <c r="Q76" s="4016"/>
      <c r="R76" s="4016"/>
      <c r="S76" s="4016"/>
      <c r="T76" s="4016"/>
      <c r="U76" s="4016"/>
      <c r="V76" s="4016"/>
      <c r="W76" s="4016"/>
      <c r="X76" s="4016"/>
      <c r="Y76" s="4016"/>
      <c r="Z76" s="4016"/>
      <c r="AA76" s="4016"/>
      <c r="AB76" s="4016"/>
      <c r="AC76" s="4016"/>
      <c r="AD76" s="4016"/>
      <c r="AE76" s="4016"/>
      <c r="AF76" s="4016"/>
      <c r="AG76" s="4016"/>
      <c r="AH76" s="4016"/>
      <c r="AI76" s="4016"/>
      <c r="AJ76" s="4016"/>
      <c r="AK76" s="4016"/>
      <c r="AL76" s="4016"/>
      <c r="AM76" s="4016"/>
      <c r="AN76" s="4016"/>
      <c r="AO76" s="4016"/>
      <c r="AP76" s="4016"/>
      <c r="AQ76" s="4016"/>
      <c r="AR76" s="4016"/>
      <c r="AS76" s="4016"/>
      <c r="AT76" s="4016"/>
      <c r="AU76" s="4016"/>
      <c r="AV76" s="4016"/>
      <c r="AW76" s="4016"/>
      <c r="AX76" s="4016"/>
      <c r="AY76" s="4016"/>
      <c r="AZ76" s="4016"/>
      <c r="BA76" s="4016"/>
      <c r="BB76" s="4016"/>
      <c r="BC76" s="4016"/>
      <c r="BD76" s="4016"/>
      <c r="BE76" s="4016"/>
      <c r="BF76" s="4016"/>
      <c r="BG76" s="4016"/>
      <c r="BH76" s="4016"/>
      <c r="BI76" s="4016"/>
      <c r="BJ76" s="4016"/>
      <c r="BK76" s="4016"/>
      <c r="BL76" s="4016"/>
      <c r="BM76" s="4016"/>
      <c r="BN76" s="4016"/>
      <c r="BO76" s="4016"/>
      <c r="BP76" s="4016"/>
      <c r="BQ76" s="4016"/>
      <c r="BR76" s="4016"/>
      <c r="BS76" s="4016"/>
      <c r="BT76" s="4016"/>
      <c r="BU76" s="4016"/>
      <c r="BV76" s="1616"/>
      <c r="BW76" s="1616"/>
      <c r="BX76" s="1616"/>
      <c r="BY76" s="1616"/>
      <c r="BZ76" s="1616"/>
      <c r="CA76" s="1616"/>
      <c r="CB76" s="1616"/>
      <c r="CC76" s="1617"/>
    </row>
    <row r="77" spans="2:81" ht="11.45" customHeight="1">
      <c r="B77" s="1614"/>
      <c r="C77" s="1616"/>
      <c r="D77" s="4028" t="s">
        <v>4510</v>
      </c>
      <c r="E77" s="4028"/>
      <c r="F77" s="4028"/>
      <c r="G77" s="4028"/>
      <c r="H77" s="4028"/>
      <c r="I77" s="4028"/>
      <c r="J77" s="4028"/>
      <c r="K77" s="4028"/>
      <c r="L77" s="4028"/>
      <c r="M77" s="4028"/>
      <c r="N77" s="4028"/>
      <c r="O77" s="4028"/>
      <c r="P77" s="4028"/>
      <c r="Q77" s="4028"/>
      <c r="R77" s="4028"/>
      <c r="S77" s="4028"/>
      <c r="T77" s="4028"/>
      <c r="U77" s="4028"/>
      <c r="V77" s="4028"/>
      <c r="W77" s="4028"/>
      <c r="X77" s="4028"/>
      <c r="Y77" s="4028"/>
      <c r="Z77" s="4028"/>
      <c r="AA77" s="4028"/>
      <c r="AB77" s="4028"/>
      <c r="AC77" s="4028"/>
      <c r="AD77" s="4028"/>
      <c r="AE77" s="4028"/>
      <c r="AF77" s="4028"/>
      <c r="AG77" s="4028"/>
      <c r="AH77" s="4028"/>
      <c r="AI77" s="4028"/>
      <c r="AJ77" s="4028"/>
      <c r="AK77" s="4028"/>
      <c r="AL77" s="4028"/>
      <c r="AM77" s="4028"/>
      <c r="AN77" s="4028"/>
      <c r="AO77" s="4028"/>
      <c r="AP77" s="4028"/>
      <c r="AQ77" s="4028"/>
      <c r="AR77" s="4028"/>
      <c r="AS77" s="4028"/>
      <c r="AT77" s="4028"/>
      <c r="AU77" s="4028"/>
      <c r="AV77" s="4028"/>
      <c r="AW77" s="4028"/>
      <c r="AX77" s="4028"/>
      <c r="AY77" s="4028"/>
      <c r="AZ77" s="4028"/>
      <c r="BA77" s="4028"/>
      <c r="BB77" s="4028"/>
      <c r="BC77" s="4028"/>
      <c r="BD77" s="4028"/>
      <c r="BE77" s="4028"/>
      <c r="BF77" s="4028"/>
      <c r="BG77" s="4028"/>
      <c r="BH77" s="4028"/>
      <c r="BI77" s="4028"/>
      <c r="BJ77" s="4028"/>
      <c r="BK77" s="4028"/>
      <c r="BL77" s="4028"/>
      <c r="BM77" s="4028"/>
      <c r="BN77" s="4028"/>
      <c r="BO77" s="4028"/>
      <c r="BP77" s="4028"/>
      <c r="BQ77" s="4028"/>
      <c r="BR77" s="4028"/>
      <c r="BS77" s="4028"/>
      <c r="BT77" s="4028"/>
      <c r="BU77" s="4028"/>
      <c r="BV77" s="4028"/>
      <c r="BW77" s="4028"/>
      <c r="BX77" s="4028"/>
      <c r="BY77" s="4028"/>
      <c r="BZ77" s="4028"/>
      <c r="CA77" s="4028"/>
      <c r="CB77" s="4028"/>
      <c r="CC77" s="4029"/>
    </row>
    <row r="78" spans="2:81" ht="11.45" customHeight="1">
      <c r="B78" s="1614"/>
      <c r="C78" s="4016" t="s">
        <v>3801</v>
      </c>
      <c r="D78" s="4016"/>
      <c r="E78" s="4016"/>
      <c r="F78" s="4016"/>
      <c r="G78" s="4016"/>
      <c r="H78" s="4016"/>
      <c r="I78" s="4016"/>
      <c r="J78" s="4016"/>
      <c r="K78" s="4016"/>
      <c r="L78" s="4016"/>
      <c r="M78" s="4016"/>
      <c r="N78" s="4016"/>
      <c r="O78" s="4016"/>
      <c r="P78" s="4016"/>
      <c r="Q78" s="4016"/>
      <c r="R78" s="4016"/>
      <c r="S78" s="4016"/>
      <c r="T78" s="4016"/>
      <c r="U78" s="4016"/>
      <c r="V78" s="4016"/>
      <c r="W78" s="4016"/>
      <c r="X78" s="4016"/>
      <c r="Y78" s="4016"/>
      <c r="Z78" s="4016"/>
      <c r="AA78" s="4016"/>
      <c r="AB78" s="4016"/>
      <c r="AC78" s="4016"/>
      <c r="AD78" s="4016"/>
      <c r="AE78" s="4016"/>
      <c r="AF78" s="4016"/>
      <c r="AG78" s="4016"/>
      <c r="AH78" s="4016"/>
      <c r="AI78" s="4016"/>
      <c r="AJ78" s="4016"/>
      <c r="AK78" s="4016"/>
      <c r="AL78" s="4016"/>
      <c r="AM78" s="4016"/>
      <c r="AN78" s="4016"/>
      <c r="AO78" s="4016"/>
      <c r="AP78" s="4016"/>
      <c r="AQ78" s="4016"/>
      <c r="AR78" s="4016"/>
      <c r="AS78" s="4016"/>
      <c r="AT78" s="4016"/>
      <c r="AU78" s="4016"/>
      <c r="AV78" s="4016"/>
      <c r="AW78" s="4016"/>
      <c r="AX78" s="4016"/>
      <c r="AY78" s="4016"/>
      <c r="AZ78" s="4016"/>
      <c r="BA78" s="4016"/>
      <c r="BB78" s="4016"/>
      <c r="BC78" s="4016"/>
      <c r="BD78" s="4016"/>
      <c r="BE78" s="4016"/>
      <c r="BF78" s="4016"/>
      <c r="BG78" s="4016"/>
      <c r="BH78" s="4016"/>
      <c r="BI78" s="4016"/>
      <c r="BJ78" s="4016"/>
      <c r="BK78" s="4016"/>
      <c r="BL78" s="4016"/>
      <c r="BM78" s="4016"/>
      <c r="BN78" s="4016"/>
      <c r="BO78" s="4016"/>
      <c r="BP78" s="4016"/>
      <c r="BQ78" s="4016"/>
      <c r="BR78" s="4016"/>
      <c r="BS78" s="4016"/>
      <c r="BT78" s="4016"/>
      <c r="BU78" s="4016"/>
      <c r="BV78" s="1616"/>
      <c r="BW78" s="1616"/>
      <c r="BX78" s="1616"/>
      <c r="BY78" s="1616"/>
      <c r="BZ78" s="1616"/>
      <c r="CA78" s="1616"/>
      <c r="CB78" s="1616"/>
      <c r="CC78" s="1617"/>
    </row>
    <row r="79" spans="2:81" ht="11.45" customHeight="1">
      <c r="B79" s="1614"/>
      <c r="C79" s="1616"/>
      <c r="D79" s="4028" t="s">
        <v>4511</v>
      </c>
      <c r="E79" s="4028"/>
      <c r="F79" s="4028"/>
      <c r="G79" s="4028"/>
      <c r="H79" s="4028"/>
      <c r="I79" s="4028"/>
      <c r="J79" s="4028"/>
      <c r="K79" s="4028"/>
      <c r="L79" s="4028"/>
      <c r="M79" s="4028"/>
      <c r="N79" s="4028"/>
      <c r="O79" s="4028"/>
      <c r="P79" s="4028"/>
      <c r="Q79" s="4028"/>
      <c r="R79" s="4028"/>
      <c r="S79" s="4028"/>
      <c r="T79" s="4028"/>
      <c r="U79" s="4028"/>
      <c r="V79" s="4028"/>
      <c r="W79" s="4028"/>
      <c r="X79" s="4028"/>
      <c r="Y79" s="4028"/>
      <c r="Z79" s="4028"/>
      <c r="AA79" s="4028"/>
      <c r="AB79" s="4028"/>
      <c r="AC79" s="4028"/>
      <c r="AD79" s="4028"/>
      <c r="AE79" s="4028"/>
      <c r="AF79" s="4028"/>
      <c r="AG79" s="4028"/>
      <c r="AH79" s="4028"/>
      <c r="AI79" s="4028"/>
      <c r="AJ79" s="4028"/>
      <c r="AK79" s="4028"/>
      <c r="AL79" s="4028"/>
      <c r="AM79" s="4028"/>
      <c r="AN79" s="4028"/>
      <c r="AO79" s="4028"/>
      <c r="AP79" s="4028"/>
      <c r="AQ79" s="4028"/>
      <c r="AR79" s="4028"/>
      <c r="AS79" s="4028"/>
      <c r="AT79" s="4028"/>
      <c r="AU79" s="4028"/>
      <c r="AV79" s="4028"/>
      <c r="AW79" s="4028"/>
      <c r="AX79" s="4028"/>
      <c r="AY79" s="4028"/>
      <c r="AZ79" s="4028"/>
      <c r="BA79" s="4028"/>
      <c r="BB79" s="4028"/>
      <c r="BC79" s="4028"/>
      <c r="BD79" s="4028"/>
      <c r="BE79" s="4028"/>
      <c r="BF79" s="4028"/>
      <c r="BG79" s="4028"/>
      <c r="BH79" s="4028"/>
      <c r="BI79" s="4028"/>
      <c r="BJ79" s="4028"/>
      <c r="BK79" s="4028"/>
      <c r="BL79" s="4028"/>
      <c r="BM79" s="4028"/>
      <c r="BN79" s="4028"/>
      <c r="BO79" s="4028"/>
      <c r="BP79" s="4028"/>
      <c r="BQ79" s="4028"/>
      <c r="BR79" s="4028"/>
      <c r="BS79" s="4028"/>
      <c r="BT79" s="4028"/>
      <c r="BU79" s="4028"/>
      <c r="BV79" s="4028"/>
      <c r="BW79" s="4028"/>
      <c r="BX79" s="4028"/>
      <c r="BY79" s="4028"/>
      <c r="BZ79" s="4028"/>
      <c r="CA79" s="4028"/>
      <c r="CB79" s="4028"/>
      <c r="CC79" s="4029"/>
    </row>
    <row r="80" spans="2:81" ht="11.45" customHeight="1">
      <c r="B80" s="1614"/>
      <c r="C80" s="1616"/>
      <c r="D80" s="4016" t="s">
        <v>2585</v>
      </c>
      <c r="E80" s="4016"/>
      <c r="F80" s="4016"/>
      <c r="G80" s="4016"/>
      <c r="H80" s="4016"/>
      <c r="I80" s="4016"/>
      <c r="J80" s="4016"/>
      <c r="K80" s="4016"/>
      <c r="L80" s="4016"/>
      <c r="M80" s="4016"/>
      <c r="N80" s="4016"/>
      <c r="O80" s="4016"/>
      <c r="P80" s="4016"/>
      <c r="Q80" s="4016"/>
      <c r="R80" s="4016"/>
      <c r="S80" s="4016"/>
      <c r="T80" s="4016"/>
      <c r="U80" s="4016"/>
      <c r="V80" s="4016"/>
      <c r="W80" s="4016"/>
      <c r="X80" s="4016"/>
      <c r="Y80" s="4016"/>
      <c r="Z80" s="4016"/>
      <c r="AA80" s="4016"/>
      <c r="AB80" s="4016"/>
      <c r="AC80" s="4016"/>
      <c r="AD80" s="4016"/>
      <c r="AE80" s="4016"/>
      <c r="AF80" s="4016"/>
      <c r="AG80" s="4016"/>
      <c r="AH80" s="4016"/>
      <c r="AI80" s="4016"/>
      <c r="AJ80" s="4016"/>
      <c r="AK80" s="4016"/>
      <c r="AL80" s="4016"/>
      <c r="AM80" s="4016"/>
      <c r="AN80" s="4016"/>
      <c r="AO80" s="4016"/>
      <c r="AP80" s="4016"/>
      <c r="AQ80" s="4016"/>
      <c r="AR80" s="4016"/>
      <c r="AS80" s="4016"/>
      <c r="AT80" s="4016"/>
      <c r="AU80" s="4016"/>
      <c r="AV80" s="4016"/>
      <c r="AW80" s="4016"/>
      <c r="AX80" s="4016"/>
      <c r="AY80" s="4016"/>
      <c r="AZ80" s="4016"/>
      <c r="BA80" s="4016"/>
      <c r="BB80" s="4016"/>
      <c r="BC80" s="4016"/>
      <c r="BD80" s="4016"/>
      <c r="BE80" s="4016"/>
      <c r="BF80" s="4016"/>
      <c r="BG80" s="4016"/>
      <c r="BH80" s="4016"/>
      <c r="BI80" s="4016"/>
      <c r="BJ80" s="4016"/>
      <c r="BK80" s="4016"/>
      <c r="BL80" s="4016"/>
      <c r="BM80" s="4016"/>
      <c r="BN80" s="4016"/>
      <c r="BO80" s="4016"/>
      <c r="BP80" s="4016"/>
      <c r="BQ80" s="4016"/>
      <c r="BR80" s="4016"/>
      <c r="BS80" s="4016"/>
      <c r="BT80" s="4016"/>
      <c r="BU80" s="4016"/>
      <c r="BV80" s="1616"/>
      <c r="BW80" s="1616"/>
      <c r="BX80" s="1616"/>
      <c r="BY80" s="1616"/>
      <c r="BZ80" s="1616"/>
      <c r="CA80" s="1616"/>
      <c r="CB80" s="1616"/>
      <c r="CC80" s="1617"/>
    </row>
    <row r="81" spans="2:81" ht="11.45" customHeight="1">
      <c r="B81" s="1614"/>
      <c r="C81" s="4016" t="s">
        <v>3802</v>
      </c>
      <c r="D81" s="4016"/>
      <c r="E81" s="4016"/>
      <c r="F81" s="4016"/>
      <c r="G81" s="4016"/>
      <c r="H81" s="4016"/>
      <c r="I81" s="4016"/>
      <c r="J81" s="4016"/>
      <c r="K81" s="4016"/>
      <c r="L81" s="4016"/>
      <c r="M81" s="4016"/>
      <c r="N81" s="4016"/>
      <c r="O81" s="4016"/>
      <c r="P81" s="4016"/>
      <c r="Q81" s="4016"/>
      <c r="R81" s="4016"/>
      <c r="S81" s="4016"/>
      <c r="T81" s="4016"/>
      <c r="U81" s="4016"/>
      <c r="V81" s="4016"/>
      <c r="W81" s="4016"/>
      <c r="X81" s="4016"/>
      <c r="Y81" s="4016"/>
      <c r="Z81" s="4016"/>
      <c r="AA81" s="4016"/>
      <c r="AB81" s="4016"/>
      <c r="AC81" s="4016"/>
      <c r="AD81" s="4016"/>
      <c r="AE81" s="4016"/>
      <c r="AF81" s="4016"/>
      <c r="AG81" s="4016"/>
      <c r="AH81" s="4016"/>
      <c r="AI81" s="4016"/>
      <c r="AJ81" s="4016"/>
      <c r="AK81" s="4016"/>
      <c r="AL81" s="4016"/>
      <c r="AM81" s="4016"/>
      <c r="AN81" s="4016"/>
      <c r="AO81" s="4016"/>
      <c r="AP81" s="4016"/>
      <c r="AQ81" s="4016"/>
      <c r="AR81" s="4016"/>
      <c r="AS81" s="4016"/>
      <c r="AT81" s="4016"/>
      <c r="AU81" s="4016"/>
      <c r="AV81" s="4016"/>
      <c r="AW81" s="4016"/>
      <c r="AX81" s="4016"/>
      <c r="AY81" s="4016"/>
      <c r="AZ81" s="4016"/>
      <c r="BA81" s="4016"/>
      <c r="BB81" s="4016"/>
      <c r="BC81" s="4016"/>
      <c r="BD81" s="4016"/>
      <c r="BE81" s="4016"/>
      <c r="BF81" s="4016"/>
      <c r="BG81" s="4016"/>
      <c r="BH81" s="4016"/>
      <c r="BI81" s="4016"/>
      <c r="BJ81" s="4016"/>
      <c r="BK81" s="4016"/>
      <c r="BL81" s="4016"/>
      <c r="BM81" s="4016"/>
      <c r="BN81" s="4016"/>
      <c r="BO81" s="4016"/>
      <c r="BP81" s="4016"/>
      <c r="BQ81" s="4016"/>
      <c r="BR81" s="4016"/>
      <c r="BS81" s="4016"/>
      <c r="BT81" s="4016"/>
      <c r="BU81" s="4016"/>
      <c r="BV81" s="1616"/>
      <c r="BW81" s="1616"/>
      <c r="BX81" s="1616"/>
      <c r="BY81" s="1616"/>
      <c r="BZ81" s="1616"/>
      <c r="CA81" s="1616"/>
      <c r="CB81" s="1616"/>
      <c r="CC81" s="1617"/>
    </row>
    <row r="82" spans="2:81" ht="11.45" customHeight="1">
      <c r="B82" s="1614"/>
      <c r="C82" s="1616"/>
      <c r="D82" s="1529"/>
      <c r="E82" s="4016" t="s">
        <v>3821</v>
      </c>
      <c r="F82" s="4016"/>
      <c r="G82" s="4016"/>
      <c r="H82" s="4016"/>
      <c r="I82" s="4016"/>
      <c r="J82" s="4016"/>
      <c r="K82" s="4016"/>
      <c r="L82" s="4016"/>
      <c r="M82" s="4016"/>
      <c r="N82" s="4016"/>
      <c r="O82" s="4016"/>
      <c r="P82" s="4016"/>
      <c r="Q82" s="4016"/>
      <c r="R82" s="4016"/>
      <c r="S82" s="4016"/>
      <c r="T82" s="4016"/>
      <c r="U82" s="4016"/>
      <c r="V82" s="4016"/>
      <c r="W82" s="4016"/>
      <c r="X82" s="4016"/>
      <c r="Y82" s="4016"/>
      <c r="Z82" s="4016"/>
      <c r="AA82" s="4016"/>
      <c r="AB82" s="4016"/>
      <c r="AC82" s="4016"/>
      <c r="AD82" s="4016"/>
      <c r="AE82" s="4016"/>
      <c r="AF82" s="4016"/>
      <c r="AG82" s="4016"/>
      <c r="AH82" s="4016"/>
      <c r="AI82" s="4016"/>
      <c r="AJ82" s="4016"/>
      <c r="AK82" s="4016"/>
      <c r="AL82" s="4016"/>
      <c r="AM82" s="4016"/>
      <c r="AN82" s="4016"/>
      <c r="AO82" s="4016"/>
      <c r="AP82" s="4016"/>
      <c r="AQ82" s="4016"/>
      <c r="AR82" s="4016"/>
      <c r="AS82" s="4016"/>
      <c r="AT82" s="4016"/>
      <c r="AU82" s="4016"/>
      <c r="AV82" s="4016"/>
      <c r="AW82" s="4016"/>
      <c r="AX82" s="4016"/>
      <c r="AY82" s="4016"/>
      <c r="AZ82" s="4016"/>
      <c r="BA82" s="4016"/>
      <c r="BB82" s="4016"/>
      <c r="BC82" s="4016"/>
      <c r="BD82" s="4016"/>
      <c r="BE82" s="4016"/>
      <c r="BF82" s="4016"/>
      <c r="BG82" s="4016"/>
      <c r="BH82" s="4016"/>
      <c r="BI82" s="4016"/>
      <c r="BJ82" s="4016"/>
      <c r="BK82" s="4016"/>
      <c r="BL82" s="4016"/>
      <c r="BM82" s="4016"/>
      <c r="BN82" s="4016"/>
      <c r="BO82" s="4016"/>
      <c r="BP82" s="4016"/>
      <c r="BQ82" s="4016"/>
      <c r="BR82" s="4016"/>
      <c r="BS82" s="4016"/>
      <c r="BT82" s="4016"/>
      <c r="BU82" s="4016"/>
      <c r="BV82" s="1616"/>
      <c r="BW82" s="1616"/>
      <c r="BX82" s="1616"/>
      <c r="BY82" s="1616"/>
      <c r="BZ82" s="1616"/>
      <c r="CA82" s="1616"/>
      <c r="CB82" s="1616"/>
      <c r="CC82" s="1617"/>
    </row>
    <row r="83" spans="2:81" ht="11.45" customHeight="1">
      <c r="B83" s="1614"/>
      <c r="C83" s="1616"/>
      <c r="D83" s="4016" t="s">
        <v>2586</v>
      </c>
      <c r="E83" s="4016"/>
      <c r="F83" s="4016"/>
      <c r="G83" s="4016"/>
      <c r="H83" s="4016"/>
      <c r="I83" s="4016"/>
      <c r="J83" s="4016"/>
      <c r="K83" s="4016"/>
      <c r="L83" s="4016"/>
      <c r="M83" s="4016"/>
      <c r="N83" s="4016"/>
      <c r="O83" s="4016"/>
      <c r="P83" s="4016"/>
      <c r="Q83" s="4016"/>
      <c r="R83" s="4016"/>
      <c r="S83" s="4016"/>
      <c r="T83" s="4016"/>
      <c r="U83" s="4016"/>
      <c r="V83" s="4016"/>
      <c r="W83" s="4016"/>
      <c r="X83" s="4016"/>
      <c r="Y83" s="4016"/>
      <c r="Z83" s="4016"/>
      <c r="AA83" s="4016"/>
      <c r="AB83" s="4016"/>
      <c r="AC83" s="4016"/>
      <c r="AD83" s="4016"/>
      <c r="AE83" s="4016"/>
      <c r="AF83" s="4016"/>
      <c r="AG83" s="4016"/>
      <c r="AH83" s="4016"/>
      <c r="AI83" s="4016"/>
      <c r="AJ83" s="4016"/>
      <c r="AK83" s="4016"/>
      <c r="AL83" s="4016"/>
      <c r="AM83" s="4016"/>
      <c r="AN83" s="4016"/>
      <c r="AO83" s="4016"/>
      <c r="AP83" s="4016"/>
      <c r="AQ83" s="4016"/>
      <c r="AR83" s="4016"/>
      <c r="AS83" s="4016"/>
      <c r="AT83" s="4016"/>
      <c r="AU83" s="4016"/>
      <c r="AV83" s="4016"/>
      <c r="AW83" s="4016"/>
      <c r="AX83" s="4016"/>
      <c r="AY83" s="4016"/>
      <c r="AZ83" s="4016"/>
      <c r="BA83" s="4016"/>
      <c r="BB83" s="4016"/>
      <c r="BC83" s="4016"/>
      <c r="BD83" s="4016"/>
      <c r="BE83" s="4016"/>
      <c r="BF83" s="4016"/>
      <c r="BG83" s="4016"/>
      <c r="BH83" s="4016"/>
      <c r="BI83" s="4016"/>
      <c r="BJ83" s="4016"/>
      <c r="BK83" s="4016"/>
      <c r="BL83" s="4016"/>
      <c r="BM83" s="4016"/>
      <c r="BN83" s="4016"/>
      <c r="BO83" s="4016"/>
      <c r="BP83" s="4016"/>
      <c r="BQ83" s="4016"/>
      <c r="BR83" s="4016"/>
      <c r="BS83" s="4016"/>
      <c r="BT83" s="4016"/>
      <c r="BU83" s="4016"/>
      <c r="BV83" s="1616"/>
      <c r="BW83" s="1616"/>
      <c r="BX83" s="1616"/>
      <c r="BY83" s="1616"/>
      <c r="BZ83" s="1616"/>
      <c r="CA83" s="1616"/>
      <c r="CB83" s="1616"/>
      <c r="CC83" s="1617"/>
    </row>
    <row r="84" spans="2:81" ht="11.45" customHeight="1">
      <c r="B84" s="1614"/>
      <c r="C84" s="1620"/>
      <c r="D84" s="4016" t="s">
        <v>2587</v>
      </c>
      <c r="E84" s="4016"/>
      <c r="F84" s="4016"/>
      <c r="G84" s="4016"/>
      <c r="H84" s="4016"/>
      <c r="I84" s="4016"/>
      <c r="J84" s="4016"/>
      <c r="K84" s="4016"/>
      <c r="L84" s="4016"/>
      <c r="M84" s="4016"/>
      <c r="N84" s="4016"/>
      <c r="O84" s="4016"/>
      <c r="P84" s="4016"/>
      <c r="Q84" s="4016"/>
      <c r="R84" s="4016"/>
      <c r="S84" s="4016"/>
      <c r="T84" s="4016"/>
      <c r="U84" s="4016"/>
      <c r="V84" s="4016"/>
      <c r="W84" s="4016"/>
      <c r="X84" s="4016"/>
      <c r="Y84" s="4016"/>
      <c r="Z84" s="4016"/>
      <c r="AA84" s="4016"/>
      <c r="AB84" s="4016"/>
      <c r="AC84" s="4016"/>
      <c r="AD84" s="4016"/>
      <c r="AE84" s="4016"/>
      <c r="AF84" s="4016"/>
      <c r="AG84" s="4016"/>
      <c r="AH84" s="4016"/>
      <c r="AI84" s="4016"/>
      <c r="AJ84" s="4016"/>
      <c r="AK84" s="4016"/>
      <c r="AL84" s="4016"/>
      <c r="AM84" s="4016"/>
      <c r="AN84" s="4016"/>
      <c r="AO84" s="4016"/>
      <c r="AP84" s="4016"/>
      <c r="AQ84" s="4016"/>
      <c r="AR84" s="4016"/>
      <c r="AS84" s="4016"/>
      <c r="AT84" s="4016"/>
      <c r="AU84" s="4016"/>
      <c r="AV84" s="4016"/>
      <c r="AW84" s="4016"/>
      <c r="AX84" s="4016"/>
      <c r="AY84" s="4016"/>
      <c r="AZ84" s="4016"/>
      <c r="BA84" s="4016"/>
      <c r="BB84" s="4016"/>
      <c r="BC84" s="4016"/>
      <c r="BD84" s="4016"/>
      <c r="BE84" s="4016"/>
      <c r="BF84" s="4016"/>
      <c r="BG84" s="4016"/>
      <c r="BH84" s="4016"/>
      <c r="BI84" s="4016"/>
      <c r="BJ84" s="4016"/>
      <c r="BK84" s="4016"/>
      <c r="BL84" s="4016"/>
      <c r="BM84" s="4016"/>
      <c r="BN84" s="4016"/>
      <c r="BO84" s="4016"/>
      <c r="BP84" s="4016"/>
      <c r="BQ84" s="4016"/>
      <c r="BR84" s="4016"/>
      <c r="BS84" s="4016"/>
      <c r="BT84" s="4016"/>
      <c r="BU84" s="4016"/>
      <c r="BV84" s="1616"/>
      <c r="BW84" s="1616"/>
      <c r="BX84" s="1616"/>
      <c r="BY84" s="1616"/>
      <c r="BZ84" s="1616"/>
      <c r="CA84" s="1616"/>
      <c r="CB84" s="1616"/>
      <c r="CC84" s="1617"/>
    </row>
    <row r="85" spans="2:81" ht="11.45" customHeight="1">
      <c r="B85" s="1614"/>
      <c r="C85" s="1620"/>
      <c r="D85" s="4016" t="s">
        <v>2588</v>
      </c>
      <c r="E85" s="4016"/>
      <c r="F85" s="4016"/>
      <c r="G85" s="4016"/>
      <c r="H85" s="4016"/>
      <c r="I85" s="4016"/>
      <c r="J85" s="4016"/>
      <c r="K85" s="4016"/>
      <c r="L85" s="4016"/>
      <c r="M85" s="4016"/>
      <c r="N85" s="4016"/>
      <c r="O85" s="4016"/>
      <c r="P85" s="4016"/>
      <c r="Q85" s="4016"/>
      <c r="R85" s="4016"/>
      <c r="S85" s="4016"/>
      <c r="T85" s="4016"/>
      <c r="U85" s="4016"/>
      <c r="V85" s="4016"/>
      <c r="W85" s="4016"/>
      <c r="X85" s="4016"/>
      <c r="Y85" s="4016"/>
      <c r="Z85" s="4016"/>
      <c r="AA85" s="4016"/>
      <c r="AB85" s="4016"/>
      <c r="AC85" s="4016"/>
      <c r="AD85" s="4016"/>
      <c r="AE85" s="4016"/>
      <c r="AF85" s="4016"/>
      <c r="AG85" s="4016"/>
      <c r="AH85" s="4016"/>
      <c r="AI85" s="4016"/>
      <c r="AJ85" s="4016"/>
      <c r="AK85" s="4016"/>
      <c r="AL85" s="4016"/>
      <c r="AM85" s="4016"/>
      <c r="AN85" s="4016"/>
      <c r="AO85" s="4016"/>
      <c r="AP85" s="4016"/>
      <c r="AQ85" s="4016"/>
      <c r="AR85" s="4016"/>
      <c r="AS85" s="4016"/>
      <c r="AT85" s="4016"/>
      <c r="AU85" s="4016"/>
      <c r="AV85" s="4016"/>
      <c r="AW85" s="4016"/>
      <c r="AX85" s="4016"/>
      <c r="AY85" s="4016"/>
      <c r="AZ85" s="4016"/>
      <c r="BA85" s="4016"/>
      <c r="BB85" s="4016"/>
      <c r="BC85" s="4016"/>
      <c r="BD85" s="4016"/>
      <c r="BE85" s="4016"/>
      <c r="BF85" s="4016"/>
      <c r="BG85" s="4016"/>
      <c r="BH85" s="4016"/>
      <c r="BI85" s="4016"/>
      <c r="BJ85" s="4016"/>
      <c r="BK85" s="4016"/>
      <c r="BL85" s="4016"/>
      <c r="BM85" s="4016"/>
      <c r="BN85" s="4016"/>
      <c r="BO85" s="4016"/>
      <c r="BP85" s="4016"/>
      <c r="BQ85" s="4016"/>
      <c r="BR85" s="4016"/>
      <c r="BS85" s="4016"/>
      <c r="BT85" s="4016"/>
      <c r="BU85" s="4016"/>
      <c r="BV85" s="1616"/>
      <c r="BW85" s="1616"/>
      <c r="BX85" s="1616"/>
      <c r="BY85" s="1616"/>
      <c r="BZ85" s="1616"/>
      <c r="CA85" s="1616"/>
      <c r="CB85" s="1616"/>
      <c r="CC85" s="1617"/>
    </row>
    <row r="86" spans="2:81" ht="11.45" customHeight="1">
      <c r="B86" s="1614"/>
      <c r="C86" s="4016" t="s">
        <v>3804</v>
      </c>
      <c r="D86" s="4016"/>
      <c r="E86" s="4016"/>
      <c r="F86" s="4016"/>
      <c r="G86" s="4016"/>
      <c r="H86" s="4016"/>
      <c r="I86" s="4016"/>
      <c r="J86" s="4016"/>
      <c r="K86" s="4016"/>
      <c r="L86" s="4016"/>
      <c r="M86" s="4016"/>
      <c r="N86" s="4016"/>
      <c r="O86" s="4016"/>
      <c r="P86" s="4016"/>
      <c r="Q86" s="4016"/>
      <c r="R86" s="4016"/>
      <c r="S86" s="4016"/>
      <c r="T86" s="4016"/>
      <c r="U86" s="4016"/>
      <c r="V86" s="4016"/>
      <c r="W86" s="4016"/>
      <c r="X86" s="4016"/>
      <c r="Y86" s="4016"/>
      <c r="Z86" s="4016"/>
      <c r="AA86" s="4016"/>
      <c r="AB86" s="4016"/>
      <c r="AC86" s="4016"/>
      <c r="AD86" s="4016"/>
      <c r="AE86" s="4016"/>
      <c r="AF86" s="4016"/>
      <c r="AG86" s="4016"/>
      <c r="AH86" s="4016"/>
      <c r="AI86" s="4016"/>
      <c r="AJ86" s="4016"/>
      <c r="AK86" s="4016"/>
      <c r="AL86" s="4016"/>
      <c r="AM86" s="4016"/>
      <c r="AN86" s="4016"/>
      <c r="AO86" s="4016"/>
      <c r="AP86" s="4016"/>
      <c r="AQ86" s="4016"/>
      <c r="AR86" s="4016"/>
      <c r="AS86" s="4016"/>
      <c r="AT86" s="4016"/>
      <c r="AU86" s="4016"/>
      <c r="AV86" s="4016"/>
      <c r="AW86" s="4016"/>
      <c r="AX86" s="4016"/>
      <c r="AY86" s="4016"/>
      <c r="AZ86" s="4016"/>
      <c r="BA86" s="4016"/>
      <c r="BB86" s="4016"/>
      <c r="BC86" s="4016"/>
      <c r="BD86" s="4016"/>
      <c r="BE86" s="4016"/>
      <c r="BF86" s="4016"/>
      <c r="BG86" s="4016"/>
      <c r="BH86" s="4016"/>
      <c r="BI86" s="4016"/>
      <c r="BJ86" s="4016"/>
      <c r="BK86" s="4016"/>
      <c r="BL86" s="4016"/>
      <c r="BM86" s="4016"/>
      <c r="BN86" s="4016"/>
      <c r="BO86" s="4016"/>
      <c r="BP86" s="4016"/>
      <c r="BQ86" s="4016"/>
      <c r="BR86" s="4016"/>
      <c r="BS86" s="4016"/>
      <c r="BT86" s="4016"/>
      <c r="BU86" s="4016"/>
      <c r="BV86" s="1616"/>
      <c r="BW86" s="1616"/>
      <c r="BX86" s="1616"/>
      <c r="BY86" s="1616"/>
      <c r="BZ86" s="1616"/>
      <c r="CA86" s="1616"/>
      <c r="CB86" s="1616"/>
      <c r="CC86" s="1617"/>
    </row>
    <row r="87" spans="2:81" ht="11.45" customHeight="1">
      <c r="B87" s="1614"/>
      <c r="C87" s="1620"/>
      <c r="D87" s="4028" t="s">
        <v>4884</v>
      </c>
      <c r="E87" s="4028"/>
      <c r="F87" s="4028"/>
      <c r="G87" s="4028"/>
      <c r="H87" s="4028"/>
      <c r="I87" s="4028"/>
      <c r="J87" s="4028"/>
      <c r="K87" s="4028"/>
      <c r="L87" s="4028"/>
      <c r="M87" s="4028"/>
      <c r="N87" s="4028"/>
      <c r="O87" s="4028"/>
      <c r="P87" s="4028"/>
      <c r="Q87" s="4028"/>
      <c r="R87" s="4028"/>
      <c r="S87" s="4028"/>
      <c r="T87" s="4028"/>
      <c r="U87" s="4028"/>
      <c r="V87" s="4028"/>
      <c r="W87" s="4028"/>
      <c r="X87" s="4028"/>
      <c r="Y87" s="4028"/>
      <c r="Z87" s="4028"/>
      <c r="AA87" s="4028"/>
      <c r="AB87" s="4028"/>
      <c r="AC87" s="4028"/>
      <c r="AD87" s="4028"/>
      <c r="AE87" s="4028"/>
      <c r="AF87" s="4028"/>
      <c r="AG87" s="4028"/>
      <c r="AH87" s="4028"/>
      <c r="AI87" s="4028"/>
      <c r="AJ87" s="4028"/>
      <c r="AK87" s="4028"/>
      <c r="AL87" s="4028"/>
      <c r="AM87" s="4028"/>
      <c r="AN87" s="4028"/>
      <c r="AO87" s="4028"/>
      <c r="AP87" s="4028"/>
      <c r="AQ87" s="4028"/>
      <c r="AR87" s="4028"/>
      <c r="AS87" s="4028"/>
      <c r="AT87" s="4028"/>
      <c r="AU87" s="4028"/>
      <c r="AV87" s="4028"/>
      <c r="AW87" s="4028"/>
      <c r="AX87" s="4028"/>
      <c r="AY87" s="4028"/>
      <c r="AZ87" s="4028"/>
      <c r="BA87" s="4028"/>
      <c r="BB87" s="4028"/>
      <c r="BC87" s="4028"/>
      <c r="BD87" s="4028"/>
      <c r="BE87" s="4028"/>
      <c r="BF87" s="4028"/>
      <c r="BG87" s="4028"/>
      <c r="BH87" s="4028"/>
      <c r="BI87" s="4028"/>
      <c r="BJ87" s="4028"/>
      <c r="BK87" s="4028"/>
      <c r="BL87" s="4028"/>
      <c r="BM87" s="4028"/>
      <c r="BN87" s="4028"/>
      <c r="BO87" s="4028"/>
      <c r="BP87" s="4028"/>
      <c r="BQ87" s="4028"/>
      <c r="BR87" s="4028"/>
      <c r="BS87" s="4028"/>
      <c r="BT87" s="4028"/>
      <c r="BU87" s="4028"/>
      <c r="BV87" s="4028"/>
      <c r="BW87" s="4028"/>
      <c r="BX87" s="4028"/>
      <c r="BY87" s="4028"/>
      <c r="BZ87" s="4028"/>
      <c r="CA87" s="4028"/>
      <c r="CB87" s="4028"/>
      <c r="CC87" s="4029"/>
    </row>
    <row r="88" spans="2:81" ht="11.45" customHeight="1">
      <c r="B88" s="1614"/>
      <c r="C88" s="1620"/>
      <c r="D88" s="4028" t="s">
        <v>4512</v>
      </c>
      <c r="E88" s="4028"/>
      <c r="F88" s="4028"/>
      <c r="G88" s="4028"/>
      <c r="H88" s="4028"/>
      <c r="I88" s="4028"/>
      <c r="J88" s="4028"/>
      <c r="K88" s="4028"/>
      <c r="L88" s="4028"/>
      <c r="M88" s="4028"/>
      <c r="N88" s="4028"/>
      <c r="O88" s="4028"/>
      <c r="P88" s="4028"/>
      <c r="Q88" s="4028"/>
      <c r="R88" s="4028"/>
      <c r="S88" s="4028"/>
      <c r="T88" s="4028"/>
      <c r="U88" s="4028"/>
      <c r="V88" s="4028"/>
      <c r="W88" s="4028"/>
      <c r="X88" s="4028"/>
      <c r="Y88" s="4028"/>
      <c r="Z88" s="4028"/>
      <c r="AA88" s="4028"/>
      <c r="AB88" s="4028"/>
      <c r="AC88" s="4028"/>
      <c r="AD88" s="4028"/>
      <c r="AE88" s="4028"/>
      <c r="AF88" s="4028"/>
      <c r="AG88" s="4028"/>
      <c r="AH88" s="4028"/>
      <c r="AI88" s="4028"/>
      <c r="AJ88" s="4028"/>
      <c r="AK88" s="4028"/>
      <c r="AL88" s="4028"/>
      <c r="AM88" s="4028"/>
      <c r="AN88" s="4028"/>
      <c r="AO88" s="4028"/>
      <c r="AP88" s="4028"/>
      <c r="AQ88" s="4028"/>
      <c r="AR88" s="4028"/>
      <c r="AS88" s="4028"/>
      <c r="AT88" s="4028"/>
      <c r="AU88" s="4028"/>
      <c r="AV88" s="4028"/>
      <c r="AW88" s="4028"/>
      <c r="AX88" s="4028"/>
      <c r="AY88" s="4028"/>
      <c r="AZ88" s="4028"/>
      <c r="BA88" s="4028"/>
      <c r="BB88" s="4028"/>
      <c r="BC88" s="4028"/>
      <c r="BD88" s="4028"/>
      <c r="BE88" s="4028"/>
      <c r="BF88" s="4028"/>
      <c r="BG88" s="4028"/>
      <c r="BH88" s="4028"/>
      <c r="BI88" s="4028"/>
      <c r="BJ88" s="4028"/>
      <c r="BK88" s="4028"/>
      <c r="BL88" s="4028"/>
      <c r="BM88" s="4028"/>
      <c r="BN88" s="4028"/>
      <c r="BO88" s="4028"/>
      <c r="BP88" s="4028"/>
      <c r="BQ88" s="4028"/>
      <c r="BR88" s="4028"/>
      <c r="BS88" s="4028"/>
      <c r="BT88" s="4028"/>
      <c r="BU88" s="4028"/>
      <c r="BV88" s="4028"/>
      <c r="BW88" s="4028"/>
      <c r="BX88" s="4028"/>
      <c r="BY88" s="4028"/>
      <c r="BZ88" s="4028"/>
      <c r="CA88" s="4028"/>
      <c r="CB88" s="4028"/>
      <c r="CC88" s="4029"/>
    </row>
    <row r="89" spans="2:81" ht="5.25" customHeight="1">
      <c r="B89" s="1621"/>
      <c r="C89" s="1620"/>
      <c r="D89" s="1620"/>
      <c r="E89" s="1620"/>
      <c r="F89" s="1620"/>
      <c r="G89" s="1620"/>
      <c r="H89" s="1620"/>
      <c r="I89" s="1620"/>
      <c r="J89" s="1620"/>
      <c r="K89" s="1620"/>
      <c r="L89" s="1620"/>
      <c r="M89" s="1620"/>
      <c r="N89" s="1620"/>
      <c r="O89" s="1620"/>
      <c r="P89" s="1620"/>
      <c r="Q89" s="1620"/>
      <c r="R89" s="1620"/>
      <c r="S89" s="1620"/>
      <c r="T89" s="1620"/>
      <c r="U89" s="1620"/>
      <c r="V89" s="1620"/>
      <c r="W89" s="1620"/>
      <c r="X89" s="1620"/>
      <c r="Y89" s="1620"/>
      <c r="Z89" s="1620"/>
      <c r="AA89" s="1620"/>
      <c r="AB89" s="1620"/>
      <c r="AC89" s="1620"/>
      <c r="AD89" s="1620"/>
      <c r="AE89" s="1620"/>
      <c r="AF89" s="1620"/>
      <c r="AG89" s="1620"/>
      <c r="AH89" s="1620"/>
      <c r="AI89" s="1620"/>
      <c r="AJ89" s="1620"/>
      <c r="AK89" s="1620"/>
      <c r="AL89" s="1620"/>
      <c r="AM89" s="1620"/>
      <c r="AN89" s="1620"/>
      <c r="AO89" s="1620"/>
      <c r="AP89" s="1620"/>
      <c r="AQ89" s="1620"/>
      <c r="AR89" s="1620"/>
      <c r="AS89" s="1620"/>
      <c r="AT89" s="1620"/>
      <c r="AU89" s="1620"/>
      <c r="AV89" s="1620"/>
      <c r="AW89" s="1620"/>
      <c r="AX89" s="1620"/>
      <c r="AY89" s="1620"/>
      <c r="AZ89" s="1620"/>
      <c r="BA89" s="1620"/>
      <c r="BB89" s="1620"/>
      <c r="BC89" s="1620"/>
      <c r="BD89" s="1620"/>
      <c r="BE89" s="1620"/>
      <c r="BF89" s="1620"/>
      <c r="BG89" s="1620"/>
      <c r="BH89" s="1620"/>
      <c r="BI89" s="1620"/>
      <c r="BJ89" s="1620"/>
      <c r="BK89" s="1620"/>
      <c r="BL89" s="1620"/>
      <c r="BM89" s="1620"/>
      <c r="BN89" s="1620"/>
      <c r="BO89" s="1620"/>
      <c r="BP89" s="1620"/>
      <c r="BQ89" s="1620"/>
      <c r="BR89" s="1620"/>
      <c r="BS89" s="1620"/>
      <c r="BT89" s="1620"/>
      <c r="BU89" s="1620"/>
      <c r="BV89" s="1620"/>
      <c r="BW89" s="1620"/>
      <c r="BX89" s="1620"/>
      <c r="BY89" s="1620"/>
      <c r="BZ89" s="1620"/>
      <c r="CA89" s="1620"/>
      <c r="CB89" s="1620"/>
      <c r="CC89" s="1617"/>
    </row>
    <row r="90" spans="2:81" ht="13.5" customHeight="1">
      <c r="B90" s="1618"/>
      <c r="C90" s="1529"/>
      <c r="D90" s="4034" t="s">
        <v>2589</v>
      </c>
      <c r="E90" s="4035"/>
      <c r="F90" s="4035"/>
      <c r="G90" s="4035"/>
      <c r="H90" s="4035"/>
      <c r="I90" s="4035"/>
      <c r="J90" s="4035"/>
      <c r="K90" s="4035"/>
      <c r="L90" s="4035"/>
      <c r="M90" s="4035"/>
      <c r="N90" s="4035"/>
      <c r="O90" s="4035"/>
      <c r="P90" s="4035"/>
      <c r="Q90" s="4036"/>
      <c r="R90" s="4037" t="s">
        <v>2590</v>
      </c>
      <c r="S90" s="4037"/>
      <c r="T90" s="4037"/>
      <c r="U90" s="4037"/>
      <c r="V90" s="4037"/>
      <c r="W90" s="4037"/>
      <c r="X90" s="4037"/>
      <c r="Y90" s="4037"/>
      <c r="Z90" s="4037"/>
      <c r="AA90" s="4037"/>
      <c r="AB90" s="4037"/>
      <c r="AC90" s="4037"/>
      <c r="AD90" s="4037"/>
      <c r="AE90" s="4037"/>
      <c r="AF90" s="4037"/>
      <c r="AG90" s="4037"/>
      <c r="AH90" s="4037"/>
      <c r="AI90" s="4037"/>
      <c r="AJ90" s="4037"/>
      <c r="AK90" s="4037"/>
      <c r="AL90" s="4037"/>
      <c r="AM90" s="4037"/>
      <c r="AN90" s="4037"/>
      <c r="AO90" s="4037"/>
      <c r="AP90" s="4037"/>
      <c r="AQ90" s="4037"/>
      <c r="AR90" s="4037"/>
      <c r="AS90" s="4037"/>
      <c r="AT90" s="4037"/>
      <c r="AU90" s="4037"/>
      <c r="AV90" s="4037"/>
      <c r="AW90" s="4037"/>
      <c r="AX90" s="4037"/>
      <c r="AY90" s="4037"/>
      <c r="AZ90" s="4037"/>
      <c r="BA90" s="4037"/>
      <c r="BB90" s="4037"/>
      <c r="BC90" s="4037"/>
      <c r="BD90" s="4037"/>
      <c r="BE90" s="4037"/>
      <c r="BF90" s="4037"/>
      <c r="BG90" s="4037"/>
      <c r="BH90" s="4034"/>
      <c r="BI90" s="1622"/>
      <c r="BJ90" s="4034" t="s">
        <v>3805</v>
      </c>
      <c r="BK90" s="4035"/>
      <c r="BL90" s="4035"/>
      <c r="BM90" s="4035"/>
      <c r="BN90" s="4035"/>
      <c r="BO90" s="4035"/>
      <c r="BP90" s="4035"/>
      <c r="BQ90" s="4035"/>
      <c r="BR90" s="4035"/>
      <c r="BS90" s="4035"/>
      <c r="BT90" s="4035"/>
      <c r="BU90" s="4035"/>
      <c r="BV90" s="4036"/>
      <c r="BW90" s="1529"/>
      <c r="BX90" s="1529"/>
      <c r="BY90" s="1529"/>
      <c r="BZ90" s="1529"/>
      <c r="CA90" s="1529"/>
      <c r="CB90" s="1529"/>
      <c r="CC90" s="1617"/>
    </row>
    <row r="91" spans="2:81" ht="11.25" customHeight="1">
      <c r="B91" s="1618"/>
      <c r="C91" s="1529"/>
      <c r="D91" s="4042" t="s">
        <v>3806</v>
      </c>
      <c r="E91" s="4043"/>
      <c r="F91" s="4043"/>
      <c r="G91" s="4043"/>
      <c r="H91" s="4043"/>
      <c r="I91" s="4043"/>
      <c r="J91" s="4043"/>
      <c r="K91" s="4043"/>
      <c r="L91" s="4043"/>
      <c r="M91" s="4043"/>
      <c r="N91" s="4043"/>
      <c r="O91" s="4043"/>
      <c r="P91" s="4043"/>
      <c r="Q91" s="4044"/>
      <c r="R91" s="4038" t="s">
        <v>3822</v>
      </c>
      <c r="S91" s="4016"/>
      <c r="T91" s="4016"/>
      <c r="U91" s="4016"/>
      <c r="V91" s="4016"/>
      <c r="W91" s="4016"/>
      <c r="X91" s="4016"/>
      <c r="Y91" s="4016"/>
      <c r="Z91" s="4016"/>
      <c r="AA91" s="4016"/>
      <c r="AB91" s="4016"/>
      <c r="AC91" s="4016"/>
      <c r="AD91" s="4016"/>
      <c r="AE91" s="4016"/>
      <c r="AF91" s="4016"/>
      <c r="AG91" s="4016"/>
      <c r="AH91" s="4016"/>
      <c r="AI91" s="4016"/>
      <c r="AJ91" s="4016"/>
      <c r="AK91" s="4016"/>
      <c r="AL91" s="4016"/>
      <c r="AM91" s="4016"/>
      <c r="AN91" s="4016"/>
      <c r="AO91" s="4016"/>
      <c r="AP91" s="4016"/>
      <c r="AQ91" s="4016"/>
      <c r="AR91" s="4016"/>
      <c r="AS91" s="4016"/>
      <c r="AT91" s="4016"/>
      <c r="AU91" s="4016"/>
      <c r="AV91" s="4016"/>
      <c r="AW91" s="4016"/>
      <c r="AX91" s="4016"/>
      <c r="AY91" s="4016"/>
      <c r="AZ91" s="4016"/>
      <c r="BA91" s="4016"/>
      <c r="BB91" s="4016"/>
      <c r="BC91" s="4016"/>
      <c r="BD91" s="4016"/>
      <c r="BE91" s="4016"/>
      <c r="BF91" s="4016"/>
      <c r="BG91" s="4016"/>
      <c r="BH91" s="4016"/>
      <c r="BI91" s="4051"/>
      <c r="BJ91" s="4052" t="s">
        <v>3823</v>
      </c>
      <c r="BK91" s="4052"/>
      <c r="BL91" s="4052"/>
      <c r="BM91" s="4052"/>
      <c r="BN91" s="4052"/>
      <c r="BO91" s="4052"/>
      <c r="BP91" s="4052"/>
      <c r="BQ91" s="4052"/>
      <c r="BR91" s="4052"/>
      <c r="BS91" s="4052"/>
      <c r="BT91" s="4052"/>
      <c r="BU91" s="4052"/>
      <c r="BV91" s="4052"/>
      <c r="BW91" s="1529"/>
      <c r="BX91" s="1529"/>
      <c r="BY91" s="1529"/>
      <c r="BZ91" s="1529"/>
      <c r="CA91" s="1529"/>
      <c r="CB91" s="1529"/>
      <c r="CC91" s="1617"/>
    </row>
    <row r="92" spans="2:81" ht="11.25" customHeight="1">
      <c r="B92" s="1618"/>
      <c r="C92" s="1529"/>
      <c r="D92" s="4045"/>
      <c r="E92" s="4046"/>
      <c r="F92" s="4046"/>
      <c r="G92" s="4046"/>
      <c r="H92" s="4046"/>
      <c r="I92" s="4046"/>
      <c r="J92" s="4046"/>
      <c r="K92" s="4046"/>
      <c r="L92" s="4046"/>
      <c r="M92" s="4046"/>
      <c r="N92" s="4046"/>
      <c r="O92" s="4046"/>
      <c r="P92" s="4046"/>
      <c r="Q92" s="4047"/>
      <c r="R92" s="4038" t="s">
        <v>3807</v>
      </c>
      <c r="S92" s="4016"/>
      <c r="T92" s="4016"/>
      <c r="U92" s="4016"/>
      <c r="V92" s="4016"/>
      <c r="W92" s="4016"/>
      <c r="X92" s="4016"/>
      <c r="Y92" s="4016"/>
      <c r="Z92" s="4016"/>
      <c r="AA92" s="4016"/>
      <c r="AB92" s="4016"/>
      <c r="AC92" s="4016"/>
      <c r="AD92" s="4016"/>
      <c r="AE92" s="4016"/>
      <c r="AF92" s="4016"/>
      <c r="AG92" s="4016"/>
      <c r="AH92" s="4016"/>
      <c r="AI92" s="4016"/>
      <c r="AJ92" s="4016"/>
      <c r="AK92" s="4016"/>
      <c r="AL92" s="4016"/>
      <c r="AM92" s="4016"/>
      <c r="AN92" s="4016"/>
      <c r="AO92" s="4016"/>
      <c r="AP92" s="4016"/>
      <c r="AQ92" s="4016"/>
      <c r="AR92" s="4016"/>
      <c r="AS92" s="4016"/>
      <c r="AT92" s="4016"/>
      <c r="AU92" s="4016"/>
      <c r="AV92" s="4016"/>
      <c r="AW92" s="4016"/>
      <c r="AX92" s="4016"/>
      <c r="AY92" s="4016"/>
      <c r="AZ92" s="4016"/>
      <c r="BA92" s="4016"/>
      <c r="BB92" s="4016"/>
      <c r="BC92" s="4016"/>
      <c r="BD92" s="4016"/>
      <c r="BE92" s="4016"/>
      <c r="BF92" s="4016"/>
      <c r="BG92" s="4016"/>
      <c r="BH92" s="1623"/>
      <c r="BI92" s="1623"/>
      <c r="BJ92" s="4052"/>
      <c r="BK92" s="4052"/>
      <c r="BL92" s="4052"/>
      <c r="BM92" s="4052"/>
      <c r="BN92" s="4052"/>
      <c r="BO92" s="4052"/>
      <c r="BP92" s="4052"/>
      <c r="BQ92" s="4052"/>
      <c r="BR92" s="4052"/>
      <c r="BS92" s="4052"/>
      <c r="BT92" s="4052"/>
      <c r="BU92" s="4052"/>
      <c r="BV92" s="4052"/>
      <c r="BW92" s="1529"/>
      <c r="BX92" s="1529"/>
      <c r="BY92" s="1529"/>
      <c r="BZ92" s="1529"/>
      <c r="CA92" s="1529"/>
      <c r="CB92" s="1529"/>
      <c r="CC92" s="1617"/>
    </row>
    <row r="93" spans="2:81" ht="11.25" customHeight="1">
      <c r="B93" s="1618"/>
      <c r="C93" s="1529"/>
      <c r="D93" s="4045"/>
      <c r="E93" s="4046"/>
      <c r="F93" s="4046"/>
      <c r="G93" s="4046"/>
      <c r="H93" s="4046"/>
      <c r="I93" s="4046"/>
      <c r="J93" s="4046"/>
      <c r="K93" s="4046"/>
      <c r="L93" s="4046"/>
      <c r="M93" s="4046"/>
      <c r="N93" s="4046"/>
      <c r="O93" s="4046"/>
      <c r="P93" s="4046"/>
      <c r="Q93" s="4047"/>
      <c r="R93" s="4038" t="s">
        <v>4513</v>
      </c>
      <c r="S93" s="4016"/>
      <c r="T93" s="4016"/>
      <c r="U93" s="4016"/>
      <c r="V93" s="4016"/>
      <c r="W93" s="4016"/>
      <c r="X93" s="4016"/>
      <c r="Y93" s="4016"/>
      <c r="Z93" s="4016"/>
      <c r="AA93" s="4016"/>
      <c r="AB93" s="4016"/>
      <c r="AC93" s="4016"/>
      <c r="AD93" s="4016"/>
      <c r="AE93" s="4016"/>
      <c r="AF93" s="4016"/>
      <c r="AG93" s="4016"/>
      <c r="AH93" s="4016"/>
      <c r="AI93" s="4016"/>
      <c r="AJ93" s="4016"/>
      <c r="AK93" s="4016"/>
      <c r="AL93" s="4016"/>
      <c r="AM93" s="4016"/>
      <c r="AN93" s="4016"/>
      <c r="AO93" s="4016"/>
      <c r="AP93" s="4016"/>
      <c r="AQ93" s="4016"/>
      <c r="AR93" s="4016"/>
      <c r="AS93" s="4016"/>
      <c r="AT93" s="4016"/>
      <c r="AU93" s="4016"/>
      <c r="AV93" s="4016"/>
      <c r="AW93" s="4016"/>
      <c r="AX93" s="4016"/>
      <c r="AY93" s="4016"/>
      <c r="AZ93" s="4016"/>
      <c r="BA93" s="4016"/>
      <c r="BB93" s="4016"/>
      <c r="BC93" s="4016"/>
      <c r="BD93" s="4016"/>
      <c r="BE93" s="4016"/>
      <c r="BF93" s="4016"/>
      <c r="BG93" s="4016"/>
      <c r="BH93" s="1623"/>
      <c r="BI93" s="1623"/>
      <c r="BJ93" s="4052"/>
      <c r="BK93" s="4052"/>
      <c r="BL93" s="4052"/>
      <c r="BM93" s="4052"/>
      <c r="BN93" s="4052"/>
      <c r="BO93" s="4052"/>
      <c r="BP93" s="4052"/>
      <c r="BQ93" s="4052"/>
      <c r="BR93" s="4052"/>
      <c r="BS93" s="4052"/>
      <c r="BT93" s="4052"/>
      <c r="BU93" s="4052"/>
      <c r="BV93" s="4052"/>
      <c r="BW93" s="1529"/>
      <c r="BX93" s="1529"/>
      <c r="BY93" s="1529"/>
      <c r="BZ93" s="1529"/>
      <c r="CA93" s="1529"/>
      <c r="CB93" s="1529"/>
      <c r="CC93" s="1617"/>
    </row>
    <row r="94" spans="2:81" ht="11.25" customHeight="1">
      <c r="B94" s="1618"/>
      <c r="C94" s="1529"/>
      <c r="D94" s="4045"/>
      <c r="E94" s="4046"/>
      <c r="F94" s="4046"/>
      <c r="G94" s="4046"/>
      <c r="H94" s="4046"/>
      <c r="I94" s="4046"/>
      <c r="J94" s="4046"/>
      <c r="K94" s="4046"/>
      <c r="L94" s="4046"/>
      <c r="M94" s="4046"/>
      <c r="N94" s="4046"/>
      <c r="O94" s="4046"/>
      <c r="P94" s="4046"/>
      <c r="Q94" s="4047"/>
      <c r="R94" s="4038" t="s">
        <v>4886</v>
      </c>
      <c r="S94" s="4016"/>
      <c r="T94" s="4016"/>
      <c r="U94" s="4016"/>
      <c r="V94" s="4016"/>
      <c r="W94" s="4016"/>
      <c r="X94" s="4016"/>
      <c r="Y94" s="4016"/>
      <c r="Z94" s="4016"/>
      <c r="AA94" s="4016"/>
      <c r="AB94" s="4016"/>
      <c r="AC94" s="4016"/>
      <c r="AD94" s="4016"/>
      <c r="AE94" s="4016"/>
      <c r="AF94" s="4016"/>
      <c r="AG94" s="4016"/>
      <c r="AH94" s="4016"/>
      <c r="AI94" s="4016"/>
      <c r="AJ94" s="4016"/>
      <c r="AK94" s="4016"/>
      <c r="AL94" s="4016"/>
      <c r="AM94" s="4016"/>
      <c r="AN94" s="4016"/>
      <c r="AO94" s="4016"/>
      <c r="AP94" s="4016"/>
      <c r="AQ94" s="4016"/>
      <c r="AR94" s="4016"/>
      <c r="AS94" s="4016"/>
      <c r="AT94" s="4016"/>
      <c r="AU94" s="4016"/>
      <c r="AV94" s="4016"/>
      <c r="AW94" s="4016"/>
      <c r="AX94" s="4016"/>
      <c r="AY94" s="4016"/>
      <c r="AZ94" s="4016"/>
      <c r="BA94" s="4016"/>
      <c r="BB94" s="4016"/>
      <c r="BC94" s="4016"/>
      <c r="BD94" s="4016"/>
      <c r="BE94" s="4016"/>
      <c r="BF94" s="4016"/>
      <c r="BG94" s="4016"/>
      <c r="BH94" s="1623"/>
      <c r="BI94" s="1623"/>
      <c r="BJ94" s="4052"/>
      <c r="BK94" s="4052"/>
      <c r="BL94" s="4052"/>
      <c r="BM94" s="4052"/>
      <c r="BN94" s="4052"/>
      <c r="BO94" s="4052"/>
      <c r="BP94" s="4052"/>
      <c r="BQ94" s="4052"/>
      <c r="BR94" s="4052"/>
      <c r="BS94" s="4052"/>
      <c r="BT94" s="4052"/>
      <c r="BU94" s="4052"/>
      <c r="BV94" s="4052"/>
      <c r="BW94" s="1529"/>
      <c r="BX94" s="1529"/>
      <c r="BY94" s="1529"/>
      <c r="BZ94" s="1529"/>
      <c r="CA94" s="1529"/>
      <c r="CB94" s="1529"/>
      <c r="CC94" s="1617"/>
    </row>
    <row r="95" spans="2:81" ht="11.25" customHeight="1">
      <c r="B95" s="1618"/>
      <c r="C95" s="1529"/>
      <c r="D95" s="4045"/>
      <c r="E95" s="4046"/>
      <c r="F95" s="4046"/>
      <c r="G95" s="4046"/>
      <c r="H95" s="4046"/>
      <c r="I95" s="4046"/>
      <c r="J95" s="4046"/>
      <c r="K95" s="4046"/>
      <c r="L95" s="4046"/>
      <c r="M95" s="4046"/>
      <c r="N95" s="4046"/>
      <c r="O95" s="4046"/>
      <c r="P95" s="4046"/>
      <c r="Q95" s="4047"/>
      <c r="R95" s="4038" t="s">
        <v>2591</v>
      </c>
      <c r="S95" s="4016"/>
      <c r="T95" s="4016"/>
      <c r="U95" s="4016"/>
      <c r="V95" s="4016"/>
      <c r="W95" s="4016"/>
      <c r="X95" s="4016"/>
      <c r="Y95" s="4016"/>
      <c r="Z95" s="4016"/>
      <c r="AA95" s="4016"/>
      <c r="AB95" s="4016"/>
      <c r="AC95" s="4016"/>
      <c r="AD95" s="4016"/>
      <c r="AE95" s="4016"/>
      <c r="AF95" s="4016"/>
      <c r="AG95" s="4016"/>
      <c r="AH95" s="4016"/>
      <c r="AI95" s="4016"/>
      <c r="AJ95" s="4016"/>
      <c r="AK95" s="4016"/>
      <c r="AL95" s="4016"/>
      <c r="AM95" s="4016"/>
      <c r="AN95" s="4016"/>
      <c r="AO95" s="4016"/>
      <c r="AP95" s="4016"/>
      <c r="AQ95" s="4016"/>
      <c r="AR95" s="4016"/>
      <c r="AS95" s="4016"/>
      <c r="AT95" s="4016"/>
      <c r="AU95" s="4016"/>
      <c r="AV95" s="4016"/>
      <c r="AW95" s="4016"/>
      <c r="AX95" s="4016"/>
      <c r="AY95" s="4016"/>
      <c r="AZ95" s="4016"/>
      <c r="BA95" s="4016"/>
      <c r="BB95" s="4016"/>
      <c r="BC95" s="4016"/>
      <c r="BD95" s="4016"/>
      <c r="BE95" s="4016"/>
      <c r="BF95" s="4016"/>
      <c r="BG95" s="4016"/>
      <c r="BH95" s="1623"/>
      <c r="BI95" s="1623"/>
      <c r="BJ95" s="4052"/>
      <c r="BK95" s="4052"/>
      <c r="BL95" s="4052"/>
      <c r="BM95" s="4052"/>
      <c r="BN95" s="4052"/>
      <c r="BO95" s="4052"/>
      <c r="BP95" s="4052"/>
      <c r="BQ95" s="4052"/>
      <c r="BR95" s="4052"/>
      <c r="BS95" s="4052"/>
      <c r="BT95" s="4052"/>
      <c r="BU95" s="4052"/>
      <c r="BV95" s="4052"/>
      <c r="BW95" s="1529"/>
      <c r="BX95" s="1529"/>
      <c r="BY95" s="1529"/>
      <c r="BZ95" s="1529"/>
      <c r="CA95" s="1529"/>
      <c r="CB95" s="1529"/>
      <c r="CC95" s="1617"/>
    </row>
    <row r="96" spans="2:81" ht="11.25" customHeight="1">
      <c r="B96" s="1618"/>
      <c r="C96" s="1529"/>
      <c r="D96" s="4048"/>
      <c r="E96" s="4049"/>
      <c r="F96" s="4049"/>
      <c r="G96" s="4049"/>
      <c r="H96" s="4049"/>
      <c r="I96" s="4049"/>
      <c r="J96" s="4049"/>
      <c r="K96" s="4049"/>
      <c r="L96" s="4049"/>
      <c r="M96" s="4049"/>
      <c r="N96" s="4049"/>
      <c r="O96" s="4049"/>
      <c r="P96" s="4049"/>
      <c r="Q96" s="4050"/>
      <c r="R96" s="4039" t="s">
        <v>2592</v>
      </c>
      <c r="S96" s="4040"/>
      <c r="T96" s="4040"/>
      <c r="U96" s="4040"/>
      <c r="V96" s="4040"/>
      <c r="W96" s="4040"/>
      <c r="X96" s="4040"/>
      <c r="Y96" s="4040"/>
      <c r="Z96" s="4040"/>
      <c r="AA96" s="4040"/>
      <c r="AB96" s="4040"/>
      <c r="AC96" s="4040"/>
      <c r="AD96" s="4040"/>
      <c r="AE96" s="4040"/>
      <c r="AF96" s="4040"/>
      <c r="AG96" s="4040"/>
      <c r="AH96" s="4040"/>
      <c r="AI96" s="4040"/>
      <c r="AJ96" s="4040"/>
      <c r="AK96" s="4040"/>
      <c r="AL96" s="4040"/>
      <c r="AM96" s="4040"/>
      <c r="AN96" s="4040"/>
      <c r="AO96" s="4040"/>
      <c r="AP96" s="4040"/>
      <c r="AQ96" s="4040"/>
      <c r="AR96" s="4040"/>
      <c r="AS96" s="4040"/>
      <c r="AT96" s="4040"/>
      <c r="AU96" s="4040"/>
      <c r="AV96" s="4040"/>
      <c r="AW96" s="4040"/>
      <c r="AX96" s="4040"/>
      <c r="AY96" s="4040"/>
      <c r="AZ96" s="4040"/>
      <c r="BA96" s="4040"/>
      <c r="BB96" s="4040"/>
      <c r="BC96" s="4040"/>
      <c r="BD96" s="4040"/>
      <c r="BE96" s="4040"/>
      <c r="BF96" s="4040"/>
      <c r="BG96" s="4040"/>
      <c r="BH96" s="1624"/>
      <c r="BI96" s="1625"/>
      <c r="BJ96" s="4052"/>
      <c r="BK96" s="4052"/>
      <c r="BL96" s="4052"/>
      <c r="BM96" s="4052"/>
      <c r="BN96" s="4052"/>
      <c r="BO96" s="4052"/>
      <c r="BP96" s="4052"/>
      <c r="BQ96" s="4052"/>
      <c r="BR96" s="4052"/>
      <c r="BS96" s="4052"/>
      <c r="BT96" s="4052"/>
      <c r="BU96" s="4052"/>
      <c r="BV96" s="4052"/>
      <c r="BW96" s="1529"/>
      <c r="BX96" s="1529"/>
      <c r="BY96" s="1529"/>
      <c r="BZ96" s="1529"/>
      <c r="CA96" s="1529"/>
      <c r="CB96" s="1529"/>
      <c r="CC96" s="1617"/>
    </row>
    <row r="97" spans="2:82" ht="11.25" customHeight="1">
      <c r="B97" s="1618"/>
      <c r="C97" s="1529"/>
      <c r="D97" s="4053" t="s">
        <v>2593</v>
      </c>
      <c r="E97" s="4054"/>
      <c r="F97" s="4054"/>
      <c r="G97" s="4054"/>
      <c r="H97" s="4054"/>
      <c r="I97" s="4054"/>
      <c r="J97" s="4054"/>
      <c r="K97" s="4054"/>
      <c r="L97" s="4054"/>
      <c r="M97" s="4054"/>
      <c r="N97" s="4054"/>
      <c r="O97" s="4054"/>
      <c r="P97" s="4054"/>
      <c r="Q97" s="4055"/>
      <c r="R97" s="4060" t="s">
        <v>4514</v>
      </c>
      <c r="S97" s="4061"/>
      <c r="T97" s="4061"/>
      <c r="U97" s="4061"/>
      <c r="V97" s="4061"/>
      <c r="W97" s="4061"/>
      <c r="X97" s="4061"/>
      <c r="Y97" s="4061"/>
      <c r="Z97" s="4061"/>
      <c r="AA97" s="4061"/>
      <c r="AB97" s="4061"/>
      <c r="AC97" s="4061"/>
      <c r="AD97" s="4061"/>
      <c r="AE97" s="4061"/>
      <c r="AF97" s="4061"/>
      <c r="AG97" s="4061"/>
      <c r="AH97" s="4061"/>
      <c r="AI97" s="4061"/>
      <c r="AJ97" s="4061"/>
      <c r="AK97" s="4061"/>
      <c r="AL97" s="4061"/>
      <c r="AM97" s="4061"/>
      <c r="AN97" s="4061"/>
      <c r="AO97" s="4061"/>
      <c r="AP97" s="4061"/>
      <c r="AQ97" s="4061"/>
      <c r="AR97" s="4061"/>
      <c r="AS97" s="4061"/>
      <c r="AT97" s="4061"/>
      <c r="AU97" s="4061"/>
      <c r="AV97" s="4061"/>
      <c r="AW97" s="4061"/>
      <c r="AX97" s="4061"/>
      <c r="AY97" s="4061"/>
      <c r="AZ97" s="4061"/>
      <c r="BA97" s="4061"/>
      <c r="BB97" s="4061"/>
      <c r="BC97" s="4061"/>
      <c r="BD97" s="4061"/>
      <c r="BE97" s="4061"/>
      <c r="BF97" s="4061"/>
      <c r="BG97" s="4061"/>
      <c r="BH97" s="4061"/>
      <c r="BI97" s="4062"/>
      <c r="BJ97" s="4052"/>
      <c r="BK97" s="4052"/>
      <c r="BL97" s="4052"/>
      <c r="BM97" s="4052"/>
      <c r="BN97" s="4052"/>
      <c r="BO97" s="4052"/>
      <c r="BP97" s="4052"/>
      <c r="BQ97" s="4052"/>
      <c r="BR97" s="4052"/>
      <c r="BS97" s="4052"/>
      <c r="BT97" s="4052"/>
      <c r="BU97" s="4052"/>
      <c r="BV97" s="4052"/>
      <c r="BW97" s="1529"/>
      <c r="BX97" s="1529"/>
      <c r="BY97" s="1529"/>
      <c r="BZ97" s="1529"/>
      <c r="CA97" s="1529"/>
      <c r="CB97" s="1529"/>
      <c r="CC97" s="1617"/>
    </row>
    <row r="98" spans="2:82" ht="11.25" customHeight="1">
      <c r="B98" s="1618"/>
      <c r="C98" s="1529"/>
      <c r="D98" s="4056"/>
      <c r="E98" s="4013"/>
      <c r="F98" s="4013"/>
      <c r="G98" s="4013"/>
      <c r="H98" s="4013"/>
      <c r="I98" s="4013"/>
      <c r="J98" s="4013"/>
      <c r="K98" s="4013"/>
      <c r="L98" s="4013"/>
      <c r="M98" s="4013"/>
      <c r="N98" s="4013"/>
      <c r="O98" s="4013"/>
      <c r="P98" s="4013"/>
      <c r="Q98" s="4014"/>
      <c r="R98" s="4038" t="s">
        <v>3808</v>
      </c>
      <c r="S98" s="4016"/>
      <c r="T98" s="4016"/>
      <c r="U98" s="4016"/>
      <c r="V98" s="4016"/>
      <c r="W98" s="4016"/>
      <c r="X98" s="4016"/>
      <c r="Y98" s="4016"/>
      <c r="Z98" s="4016"/>
      <c r="AA98" s="4016"/>
      <c r="AB98" s="4016"/>
      <c r="AC98" s="4016"/>
      <c r="AD98" s="4016"/>
      <c r="AE98" s="4016"/>
      <c r="AF98" s="4016"/>
      <c r="AG98" s="4016"/>
      <c r="AH98" s="4016"/>
      <c r="AI98" s="4016"/>
      <c r="AJ98" s="4016"/>
      <c r="AK98" s="4016"/>
      <c r="AL98" s="4016"/>
      <c r="AM98" s="4016"/>
      <c r="AN98" s="4016"/>
      <c r="AO98" s="4016"/>
      <c r="AP98" s="4016"/>
      <c r="AQ98" s="4016"/>
      <c r="AR98" s="4016"/>
      <c r="AS98" s="4016"/>
      <c r="AT98" s="4016"/>
      <c r="AU98" s="4016"/>
      <c r="AV98" s="4016"/>
      <c r="AW98" s="4016"/>
      <c r="AX98" s="4016"/>
      <c r="AY98" s="4016"/>
      <c r="AZ98" s="4016"/>
      <c r="BA98" s="4016"/>
      <c r="BB98" s="4016"/>
      <c r="BC98" s="4016"/>
      <c r="BD98" s="4016"/>
      <c r="BE98" s="4016"/>
      <c r="BF98" s="4016"/>
      <c r="BG98" s="4016"/>
      <c r="BH98" s="1623"/>
      <c r="BI98" s="1623"/>
      <c r="BJ98" s="4052"/>
      <c r="BK98" s="4052"/>
      <c r="BL98" s="4052"/>
      <c r="BM98" s="4052"/>
      <c r="BN98" s="4052"/>
      <c r="BO98" s="4052"/>
      <c r="BP98" s="4052"/>
      <c r="BQ98" s="4052"/>
      <c r="BR98" s="4052"/>
      <c r="BS98" s="4052"/>
      <c r="BT98" s="4052"/>
      <c r="BU98" s="4052"/>
      <c r="BV98" s="4052"/>
      <c r="BW98" s="1529"/>
      <c r="BX98" s="1529"/>
      <c r="BY98" s="1529"/>
      <c r="BZ98" s="1529"/>
      <c r="CA98" s="1529"/>
      <c r="CB98" s="1529"/>
      <c r="CC98" s="1617"/>
    </row>
    <row r="99" spans="2:82" ht="11.25" customHeight="1">
      <c r="B99" s="1618"/>
      <c r="C99" s="1529"/>
      <c r="D99" s="4057"/>
      <c r="E99" s="4058"/>
      <c r="F99" s="4058"/>
      <c r="G99" s="4058"/>
      <c r="H99" s="4058"/>
      <c r="I99" s="4058"/>
      <c r="J99" s="4058"/>
      <c r="K99" s="4058"/>
      <c r="L99" s="4058"/>
      <c r="M99" s="4058"/>
      <c r="N99" s="4058"/>
      <c r="O99" s="4058"/>
      <c r="P99" s="4058"/>
      <c r="Q99" s="4059"/>
      <c r="R99" s="4039" t="s">
        <v>3809</v>
      </c>
      <c r="S99" s="4040"/>
      <c r="T99" s="4040"/>
      <c r="U99" s="4040"/>
      <c r="V99" s="4040"/>
      <c r="W99" s="4040"/>
      <c r="X99" s="4040"/>
      <c r="Y99" s="4040"/>
      <c r="Z99" s="4040"/>
      <c r="AA99" s="4040"/>
      <c r="AB99" s="4040"/>
      <c r="AC99" s="4040"/>
      <c r="AD99" s="4040"/>
      <c r="AE99" s="4040"/>
      <c r="AF99" s="4040"/>
      <c r="AG99" s="4040"/>
      <c r="AH99" s="4040"/>
      <c r="AI99" s="4040"/>
      <c r="AJ99" s="4040"/>
      <c r="AK99" s="4040"/>
      <c r="AL99" s="4040"/>
      <c r="AM99" s="4040"/>
      <c r="AN99" s="4040"/>
      <c r="AO99" s="4040"/>
      <c r="AP99" s="4040"/>
      <c r="AQ99" s="4040"/>
      <c r="AR99" s="4040"/>
      <c r="AS99" s="4040"/>
      <c r="AT99" s="4040"/>
      <c r="AU99" s="4040"/>
      <c r="AV99" s="4040"/>
      <c r="AW99" s="4040"/>
      <c r="AX99" s="4040"/>
      <c r="AY99" s="4040"/>
      <c r="AZ99" s="4040"/>
      <c r="BA99" s="4040"/>
      <c r="BB99" s="4040"/>
      <c r="BC99" s="4040"/>
      <c r="BD99" s="4040"/>
      <c r="BE99" s="4040"/>
      <c r="BF99" s="4040"/>
      <c r="BG99" s="4040"/>
      <c r="BH99" s="1624"/>
      <c r="BI99" s="1624"/>
      <c r="BJ99" s="4052"/>
      <c r="BK99" s="4052"/>
      <c r="BL99" s="4052"/>
      <c r="BM99" s="4052"/>
      <c r="BN99" s="4052"/>
      <c r="BO99" s="4052"/>
      <c r="BP99" s="4052"/>
      <c r="BQ99" s="4052"/>
      <c r="BR99" s="4052"/>
      <c r="BS99" s="4052"/>
      <c r="BT99" s="4052"/>
      <c r="BU99" s="4052"/>
      <c r="BV99" s="4052"/>
      <c r="BW99" s="1529"/>
      <c r="BX99" s="1529"/>
      <c r="BY99" s="1529"/>
      <c r="BZ99" s="1529"/>
      <c r="CA99" s="1529"/>
      <c r="CB99" s="1529"/>
      <c r="CC99" s="1617"/>
    </row>
    <row r="100" spans="2:82" ht="4.5" customHeight="1">
      <c r="B100" s="1626"/>
      <c r="C100" s="1627"/>
      <c r="D100" s="1627"/>
      <c r="E100" s="1627"/>
      <c r="F100" s="1627"/>
      <c r="G100" s="1627"/>
      <c r="H100" s="1627"/>
      <c r="I100" s="1627"/>
      <c r="J100" s="1627"/>
      <c r="K100" s="1627"/>
      <c r="L100" s="1627"/>
      <c r="M100" s="1627"/>
      <c r="N100" s="1627"/>
      <c r="O100" s="1627"/>
      <c r="P100" s="1627"/>
      <c r="Q100" s="1627"/>
      <c r="R100" s="1627"/>
      <c r="S100" s="1627"/>
      <c r="T100" s="1627"/>
      <c r="U100" s="1627"/>
      <c r="V100" s="1627"/>
      <c r="W100" s="1627"/>
      <c r="X100" s="1627"/>
      <c r="Y100" s="1627"/>
      <c r="Z100" s="1627"/>
      <c r="AA100" s="1627"/>
      <c r="AB100" s="1627"/>
      <c r="AC100" s="1627"/>
      <c r="AD100" s="1627"/>
      <c r="AE100" s="1627"/>
      <c r="AF100" s="1627"/>
      <c r="AG100" s="1627"/>
      <c r="AH100" s="1627"/>
      <c r="AI100" s="1627"/>
      <c r="AJ100" s="1627"/>
      <c r="AK100" s="1627"/>
      <c r="AL100" s="1627"/>
      <c r="AM100" s="1627"/>
      <c r="AN100" s="1627"/>
      <c r="AO100" s="1627"/>
      <c r="AP100" s="1627"/>
      <c r="AQ100" s="1627"/>
      <c r="AR100" s="1627"/>
      <c r="AS100" s="1627"/>
      <c r="AT100" s="1627"/>
      <c r="AU100" s="1627"/>
      <c r="AV100" s="1627"/>
      <c r="AW100" s="1627"/>
      <c r="AX100" s="1627"/>
      <c r="AY100" s="1627"/>
      <c r="AZ100" s="1627"/>
      <c r="BA100" s="1627"/>
      <c r="BB100" s="1627"/>
      <c r="BC100" s="1627"/>
      <c r="BD100" s="1627"/>
      <c r="BE100" s="1627"/>
      <c r="BF100" s="1627"/>
      <c r="BG100" s="1627"/>
      <c r="BH100" s="1627"/>
      <c r="BI100" s="1627"/>
      <c r="BJ100" s="1627"/>
      <c r="BK100" s="1627"/>
      <c r="BL100" s="1627"/>
      <c r="BM100" s="1627"/>
      <c r="BN100" s="1627"/>
      <c r="BO100" s="1627"/>
      <c r="BP100" s="1627"/>
      <c r="BQ100" s="1627"/>
      <c r="BR100" s="1627"/>
      <c r="BS100" s="1627"/>
      <c r="BT100" s="1627"/>
      <c r="BU100" s="1627"/>
      <c r="BV100" s="1627"/>
      <c r="BW100" s="1627"/>
      <c r="BX100" s="1627"/>
      <c r="BY100" s="1627"/>
      <c r="BZ100" s="1627"/>
      <c r="CA100" s="1627"/>
      <c r="CB100" s="1627"/>
      <c r="CC100" s="1628"/>
    </row>
    <row r="101" spans="2:82" ht="4.5" customHeight="1">
      <c r="B101" s="1529"/>
      <c r="C101" s="1529"/>
      <c r="D101" s="1529"/>
      <c r="E101" s="1529"/>
      <c r="F101" s="1529"/>
      <c r="G101" s="1529"/>
      <c r="H101" s="1529"/>
      <c r="I101" s="1529"/>
      <c r="J101" s="1529"/>
      <c r="K101" s="1529"/>
      <c r="L101" s="1529"/>
      <c r="M101" s="1529"/>
      <c r="N101" s="1529"/>
      <c r="O101" s="1529"/>
      <c r="P101" s="1529"/>
      <c r="Q101" s="1529"/>
      <c r="R101" s="1529"/>
      <c r="S101" s="1529"/>
      <c r="T101" s="1529"/>
      <c r="U101" s="1529"/>
      <c r="V101" s="1529"/>
      <c r="W101" s="1529"/>
      <c r="X101" s="1529"/>
      <c r="Y101" s="1529"/>
      <c r="Z101" s="1529"/>
      <c r="AA101" s="1529"/>
      <c r="AB101" s="1529"/>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29"/>
      <c r="BF101" s="1529"/>
      <c r="BG101" s="1529"/>
      <c r="BH101" s="1529"/>
      <c r="BI101" s="1529"/>
      <c r="BJ101" s="1529"/>
      <c r="BK101" s="1529"/>
      <c r="BL101" s="1529"/>
      <c r="BM101" s="1529"/>
      <c r="BN101" s="1529"/>
      <c r="BO101" s="1529"/>
      <c r="BP101" s="1529"/>
      <c r="BQ101" s="1529"/>
      <c r="BR101" s="1529"/>
      <c r="BS101" s="1529"/>
      <c r="BT101" s="1529"/>
      <c r="BU101" s="1529"/>
      <c r="BV101" s="1529"/>
      <c r="BW101" s="1529"/>
      <c r="BX101" s="1529"/>
      <c r="BY101" s="1529"/>
      <c r="BZ101" s="1529"/>
      <c r="CA101" s="1529"/>
      <c r="CB101" s="1529"/>
      <c r="CC101" s="1529"/>
    </row>
    <row r="102" spans="2:82" ht="8.25" customHeight="1">
      <c r="BO102" s="4041" t="s">
        <v>5983</v>
      </c>
      <c r="BP102" s="4041"/>
      <c r="BQ102" s="4041"/>
      <c r="BR102" s="4041"/>
      <c r="BS102" s="4041"/>
      <c r="BT102" s="4041"/>
      <c r="BU102" s="4041"/>
      <c r="BV102" s="4041"/>
      <c r="BW102" s="4041"/>
      <c r="BX102" s="4041"/>
      <c r="BY102" s="4041"/>
      <c r="BZ102" s="4041"/>
      <c r="CA102" s="4041"/>
      <c r="CB102" s="4041"/>
      <c r="CC102" s="4041"/>
      <c r="CD102" s="4041"/>
    </row>
    <row r="103" spans="2:82" ht="8.25" customHeight="1">
      <c r="BO103" s="4041"/>
      <c r="BP103" s="4041"/>
      <c r="BQ103" s="4041"/>
      <c r="BR103" s="4041"/>
      <c r="BS103" s="4041"/>
      <c r="BT103" s="4041"/>
      <c r="BU103" s="4041"/>
      <c r="BV103" s="4041"/>
      <c r="BW103" s="4041"/>
      <c r="BX103" s="4041"/>
      <c r="BY103" s="4041"/>
      <c r="BZ103" s="4041"/>
      <c r="CA103" s="4041"/>
      <c r="CB103" s="4041"/>
      <c r="CC103" s="4041"/>
      <c r="CD103" s="4041"/>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6"/>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3533</v>
      </c>
      <c r="E9" s="20" t="s">
        <v>123</v>
      </c>
      <c r="F9" s="150" t="str">
        <f>IF(_output_sheetname="","",_output_sheetname)</f>
        <v>建築工事届</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3592</v>
      </c>
      <c r="D16" s="22"/>
      <c r="E16" s="20" t="s">
        <v>3595</v>
      </c>
      <c r="F16" s="150" t="str">
        <f>IF(wsjob_TARGET_KIND=3,"■","□")</f>
        <v>□</v>
      </c>
      <c r="G16" s="62"/>
      <c r="H16" s="22"/>
    </row>
    <row r="17" spans="1:8" ht="16.5" customHeight="1">
      <c r="A17" s="88"/>
      <c r="B17" s="82" t="s">
        <v>3593</v>
      </c>
      <c r="D17" s="22"/>
      <c r="E17" s="20" t="s">
        <v>3597</v>
      </c>
      <c r="F17" s="150" t="str">
        <f>IF(wsjob_TARGET_KIND=4,"■","□")</f>
        <v>□</v>
      </c>
      <c r="G17" s="62"/>
      <c r="H17" s="22"/>
    </row>
    <row r="18" spans="1:8" ht="16.5" customHeight="1">
      <c r="A18" s="88"/>
      <c r="B18" s="82" t="s">
        <v>3594</v>
      </c>
      <c r="D18" s="22"/>
      <c r="E18" s="20" t="s">
        <v>3596</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6013</v>
      </c>
      <c r="C23" s="20" t="s">
        <v>6014</v>
      </c>
      <c r="D23" s="49">
        <v>6</v>
      </c>
      <c r="E23" s="20" t="s">
        <v>6015</v>
      </c>
      <c r="F23" s="150">
        <f t="array" ref="F23">IF(wsjob_JOB_INPUT_VERSION="","",wsjob_JOB_INPUT_VERSION)</f>
        <v>6</v>
      </c>
      <c r="G23" s="16" t="s">
        <v>6016</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3518</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4430</v>
      </c>
      <c r="E45" s="20" t="s">
        <v>4431</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320"/>
      <c r="C47" s="20" t="s">
        <v>495</v>
      </c>
      <c r="D47" s="264"/>
      <c r="E47" s="20" t="s">
        <v>181</v>
      </c>
      <c r="F47" s="264" t="str">
        <f>IF(shinsei_ISSUE_DATE="","",shinsei_ISSUE_DATE)</f>
        <v/>
      </c>
      <c r="G47" s="22"/>
      <c r="H47" s="22"/>
    </row>
    <row r="48" spans="1:8" ht="15" customHeight="1">
      <c r="A48" s="242"/>
      <c r="B48" s="1320"/>
      <c r="C48" s="20" t="s">
        <v>4426</v>
      </c>
      <c r="D48" s="246"/>
      <c r="E48" s="20" t="s">
        <v>4428</v>
      </c>
      <c r="F48" s="49" t="str">
        <f>IF(shinsei_KAKU_SUMI_KOUFU_DATE="","",shinsei_KAKU_SUMI_KOUFU_DATE)</f>
        <v/>
      </c>
      <c r="G48" s="22"/>
      <c r="H48" s="22"/>
    </row>
    <row r="49" spans="1:8" ht="15" customHeight="1">
      <c r="A49" s="170"/>
      <c r="B49" s="1321" t="s">
        <v>4430</v>
      </c>
      <c r="E49" s="20" t="s">
        <v>4432</v>
      </c>
      <c r="F49" s="49" t="str">
        <f ca="1">IF(OR(cst_wsjob_JOB_KIND="確認申請",cst_wsjob_JOB_KIND="計画変更"),cst_shinsei_ISSUE_DATE,cst_KAKU_SUMI_KOUFU_DATE)</f>
        <v/>
      </c>
      <c r="G49" s="22"/>
      <c r="H49" s="22"/>
    </row>
    <row r="50" spans="1:8" ht="15" customHeight="1">
      <c r="A50" s="168" t="s">
        <v>28</v>
      </c>
      <c r="B50" s="1319"/>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4427</v>
      </c>
      <c r="D52" s="246"/>
      <c r="E52" s="20" t="s">
        <v>4429</v>
      </c>
      <c r="F52" s="49" t="str">
        <f>IF(shinsei_KAKU_SUMI_KOUFU_NAME="","",shinsei_KAKU_SUMI_KOUFU_NAME)</f>
        <v/>
      </c>
      <c r="G52" s="22"/>
      <c r="H52" s="22"/>
    </row>
    <row r="53" spans="1:8" ht="15" customHeight="1">
      <c r="A53" s="168"/>
      <c r="B53" s="169" t="s">
        <v>4430</v>
      </c>
      <c r="E53" s="20" t="s">
        <v>4433</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6035</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c r="E76" s="20" t="s">
        <v>510</v>
      </c>
      <c r="F76" s="250" t="str">
        <f>IF(wskakunin_APPLICANT_NAME="","",wskakunin_APPLICANT_NAME)</f>
        <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c r="E79" s="20" t="s">
        <v>483</v>
      </c>
      <c r="F79" s="150" t="str">
        <f>IF(wskakunin_owner1_JIMU_NAME="", "", wskakunin_owner1_JIMU_NAME)</f>
        <v/>
      </c>
      <c r="G79" s="22"/>
      <c r="H79" s="22"/>
    </row>
    <row r="80" spans="1:8" ht="15" customHeight="1">
      <c r="A80" s="88"/>
      <c r="B80" s="82" t="s">
        <v>195</v>
      </c>
      <c r="C80" s="20" t="s">
        <v>484</v>
      </c>
      <c r="D80" s="150"/>
      <c r="E80" s="20" t="s">
        <v>485</v>
      </c>
      <c r="F80" s="150" t="str">
        <f>IF(wskakunin_owner1_JIMU_NAME_KANA="","",wskakunin_owner1_JIMU_NAME_KANA)</f>
        <v/>
      </c>
      <c r="G80" s="22"/>
      <c r="H80" s="22"/>
    </row>
    <row r="81" spans="1:8" ht="15" customHeight="1">
      <c r="A81" s="88"/>
      <c r="B81" s="82" t="s">
        <v>128</v>
      </c>
      <c r="C81" s="20" t="s">
        <v>486</v>
      </c>
      <c r="D81" s="150"/>
      <c r="E81" s="20" t="s">
        <v>182</v>
      </c>
      <c r="F81" s="150" t="str">
        <f>IF(wskakunin_owner1_POST="", "", wskakunin_owner1_POST)</f>
        <v/>
      </c>
      <c r="G81" s="22"/>
      <c r="H81" s="22"/>
    </row>
    <row r="82" spans="1:8" ht="15" customHeight="1">
      <c r="A82" s="88"/>
      <c r="B82" s="82" t="s">
        <v>196</v>
      </c>
      <c r="C82" s="20" t="s">
        <v>487</v>
      </c>
      <c r="D82" s="150"/>
      <c r="E82" s="20" t="s">
        <v>488</v>
      </c>
      <c r="F82" s="150" t="str">
        <f>IF(wskakunin_owner1_POST_KANA="","",wskakunin_owner1_POST_KANA)</f>
        <v/>
      </c>
      <c r="G82" s="22"/>
      <c r="H82" s="22"/>
    </row>
    <row r="83" spans="1:8" ht="15" customHeight="1">
      <c r="A83" s="88"/>
      <c r="B83" s="82" t="s">
        <v>4</v>
      </c>
      <c r="C83" s="20" t="s">
        <v>164</v>
      </c>
      <c r="D83" s="150"/>
      <c r="E83" s="20" t="s">
        <v>183</v>
      </c>
      <c r="F83" s="150" t="str">
        <f>IF(wskakunin_owner1_NAME="", "", wskakunin_owner1_NAME)</f>
        <v/>
      </c>
      <c r="G83" s="22"/>
      <c r="H83" s="22"/>
    </row>
    <row r="84" spans="1:8" ht="15" customHeight="1">
      <c r="A84" s="55"/>
      <c r="B84" s="82" t="s">
        <v>197</v>
      </c>
      <c r="C84" s="20" t="s">
        <v>165</v>
      </c>
      <c r="D84" s="150"/>
      <c r="E84" s="20" t="s">
        <v>184</v>
      </c>
      <c r="F84" s="150" t="str">
        <f>IF(wskakunin_owner1_NAME_KANA="","",wskakunin_owner1_NAME_KANA)</f>
        <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86" s="22"/>
      <c r="H86" s="22"/>
    </row>
    <row r="87" spans="1:8" ht="15" customHeight="1">
      <c r="A87" s="55"/>
      <c r="B87" s="82" t="s">
        <v>18</v>
      </c>
      <c r="C87" s="20" t="s">
        <v>166</v>
      </c>
      <c r="D87" s="244"/>
      <c r="E87" s="20" t="s">
        <v>185</v>
      </c>
      <c r="F87" s="150" t="str">
        <f>IF(wskakunin_owner1_ZIP="", "", wskakunin_owner1_ZIP)</f>
        <v/>
      </c>
      <c r="G87" s="22"/>
      <c r="H87" s="22"/>
    </row>
    <row r="88" spans="1:8" ht="15" customHeight="1">
      <c r="A88" s="55"/>
      <c r="B88" s="82"/>
      <c r="E88" s="20" t="s">
        <v>2854</v>
      </c>
      <c r="F88" s="150" t="str">
        <f>IF(wskakunin_owner1_ZIP="","",LEFT(wskakunin_owner1_ZIP,3)&amp;RIGHT(wskakunin_owner1_ZIP,4))</f>
        <v/>
      </c>
      <c r="G88" s="22"/>
      <c r="H88" s="22"/>
    </row>
    <row r="89" spans="1:8" ht="15" customHeight="1">
      <c r="A89" s="55"/>
      <c r="B89" s="82" t="s">
        <v>19</v>
      </c>
      <c r="C89" s="20" t="s">
        <v>167</v>
      </c>
      <c r="D89" s="150"/>
      <c r="E89" s="20" t="s">
        <v>186</v>
      </c>
      <c r="F89" s="150" t="str">
        <f>IF(wskakunin_owner1__address="", "", wskakunin_owner1__address)</f>
        <v/>
      </c>
      <c r="G89" s="22"/>
      <c r="H89" s="22"/>
    </row>
    <row r="90" spans="1:8" ht="15" customHeight="1">
      <c r="A90" s="55"/>
      <c r="B90" s="82" t="s">
        <v>20</v>
      </c>
      <c r="C90" s="20" t="s">
        <v>168</v>
      </c>
      <c r="D90" s="244"/>
      <c r="E90" s="20" t="s">
        <v>187</v>
      </c>
      <c r="F90" s="150" t="str">
        <f>IF(wskakunin_owner1_TEL="", "", wskakunin_owner1_TEL)</f>
        <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
      </c>
      <c r="G92" s="22"/>
      <c r="H92" s="22"/>
    </row>
    <row r="93" spans="1:8" ht="30" customHeight="1">
      <c r="A93" s="55"/>
      <c r="B93" s="82" t="s">
        <v>191</v>
      </c>
      <c r="D93" s="22"/>
      <c r="E93" s="20" t="s">
        <v>2846</v>
      </c>
      <c r="F93" s="251" t="str">
        <f>wskakunin_owner1_JIMU_NAME&amp;IF(wskakunin_owner1_JIMU_NAME="","",CHAR(10))&amp;cst_wskakunin_owner1__space2</f>
        <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
      </c>
      <c r="G94" s="62"/>
      <c r="H94" s="62"/>
    </row>
    <row r="95" spans="1:8" ht="15" customHeight="1">
      <c r="A95" s="55"/>
      <c r="B95" s="147" t="s">
        <v>3523</v>
      </c>
      <c r="D95" s="22"/>
      <c r="E95" s="20" t="s">
        <v>3525</v>
      </c>
      <c r="F95" s="251" t="str">
        <f>IF(cst_wskakunin_owner1_JIMU_NAME="", cst_wskakunin_owner1_NAME, cst_wskakunin_owner1_JIMU_NAME)</f>
        <v/>
      </c>
      <c r="G95" s="62"/>
      <c r="H95" s="62"/>
    </row>
    <row r="96" spans="1:8" ht="15" customHeight="1">
      <c r="A96" s="55"/>
      <c r="B96" s="147" t="s">
        <v>3524</v>
      </c>
      <c r="D96" s="22"/>
      <c r="E96" s="20" t="s">
        <v>3526</v>
      </c>
      <c r="F96" s="251" t="str">
        <f>IF(cst_wskakunin_owner1_JIMU_NAME="", "", cst_wskakunin_owner1__space2)</f>
        <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3746</v>
      </c>
      <c r="F99" s="150" t="str">
        <f>IF(wskakunin_owner2_JIMU_NAME="", "", wskakunin_owner2_JIMU_NAME)</f>
        <v/>
      </c>
      <c r="H99" s="22"/>
    </row>
    <row r="100" spans="1:8" ht="15" customHeight="1">
      <c r="A100" s="88"/>
      <c r="B100" s="82" t="s">
        <v>195</v>
      </c>
      <c r="C100" s="20" t="s">
        <v>1527</v>
      </c>
      <c r="D100" s="150"/>
      <c r="E100" s="20" t="s">
        <v>3747</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3748</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4114</v>
      </c>
      <c r="C111"/>
      <c r="D111" s="230"/>
      <c r="E111" s="20" t="s">
        <v>4115</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54"/>
      <c r="E124" s="20" t="s">
        <v>3581</v>
      </c>
      <c r="F124" s="150" t="str">
        <f>IF(wskakunin_owner3_POST&amp;wskakunin_owner3_NAME="","",IF(wskakunin_owner3_POST="",wskakunin_owner3_NAME,wskakunin_owner3_POST&amp;"　"&amp;wskakunin_owner3_NAME))</f>
        <v/>
      </c>
      <c r="H124" s="22"/>
    </row>
    <row r="125" spans="1:8" ht="15" customHeight="1">
      <c r="A125" s="55"/>
      <c r="B125" s="754"/>
      <c r="E125" s="20" t="s">
        <v>4434</v>
      </c>
      <c r="F125" s="251" t="str">
        <f>wskakunin_owner3_JIMU_NAME&amp;IF(wskakunin_owner3_JIMU_NAME="","",CHAR(10))&amp;cst_wskakunin_owner3__space2</f>
        <v/>
      </c>
      <c r="H125" s="22"/>
    </row>
    <row r="126" spans="1:8" ht="15" customHeight="1">
      <c r="A126" s="55"/>
      <c r="B126" s="754" t="s">
        <v>4114</v>
      </c>
      <c r="E126" s="20" t="s">
        <v>4116</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4114</v>
      </c>
      <c r="D139" s="39"/>
      <c r="E139" s="20" t="s">
        <v>4918</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4114</v>
      </c>
      <c r="D152" s="39"/>
      <c r="E152" s="20" t="s">
        <v>4919</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4923</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4114</v>
      </c>
      <c r="E166" s="20" t="s">
        <v>4920</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4924</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4114</v>
      </c>
      <c r="D179" s="39"/>
      <c r="E179" s="20" t="s">
        <v>4921</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4925</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4114</v>
      </c>
      <c r="D192" s="39"/>
      <c r="E192" s="20" t="s">
        <v>4922</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c r="E206" s="20" t="s">
        <v>188</v>
      </c>
      <c r="F206" s="250" t="str">
        <f>IF(wskakunin_dairi1__sikaku="", "", wskakunin_dairi1__sikaku)</f>
        <v/>
      </c>
      <c r="G206" s="22"/>
      <c r="H206" s="22"/>
    </row>
    <row r="207" spans="1:8" ht="15" customHeight="1">
      <c r="A207" s="117"/>
      <c r="B207" s="81" t="s">
        <v>657</v>
      </c>
      <c r="C207" s="20" t="s">
        <v>654</v>
      </c>
      <c r="D207" s="250"/>
      <c r="E207" s="20" t="s">
        <v>681</v>
      </c>
      <c r="F207" s="250" t="str">
        <f>IF(wskakunin_dairi1_SIKAKU__label="","",wskakunin_dairi1_SIKAKU__label)</f>
        <v/>
      </c>
      <c r="G207" s="22"/>
      <c r="H207" s="22"/>
    </row>
    <row r="208" spans="1:8" ht="15" customHeight="1">
      <c r="A208" s="117"/>
      <c r="B208" s="81" t="s">
        <v>652</v>
      </c>
      <c r="C208" s="20" t="s">
        <v>1471</v>
      </c>
      <c r="D208" s="250"/>
      <c r="E208" s="20" t="s">
        <v>682</v>
      </c>
      <c r="F208" s="250" t="str">
        <f>IF(wskakunin_dairi1_TOUROKU_KIKAN__label="","",wskakunin_dairi1_TOUROKU_KIKAN__label)</f>
        <v/>
      </c>
      <c r="G208" s="22"/>
      <c r="H208" s="22"/>
    </row>
    <row r="209" spans="1:8" ht="15" customHeight="1">
      <c r="A209" s="117"/>
      <c r="B209" s="81" t="s">
        <v>653</v>
      </c>
      <c r="C209" s="20" t="s">
        <v>655</v>
      </c>
      <c r="D209" s="252"/>
      <c r="E209" s="20" t="s">
        <v>680</v>
      </c>
      <c r="F209" s="250" t="str">
        <f>IF(wskakunin_dairi1_KENTIKUSI_NO="","",wskakunin_dairi1_KENTIKUSI_NO)</f>
        <v/>
      </c>
      <c r="G209" s="22"/>
      <c r="H209" s="22"/>
    </row>
    <row r="210" spans="1:8" ht="15" customHeight="1">
      <c r="A210" s="117"/>
      <c r="B210" s="81" t="s">
        <v>128</v>
      </c>
      <c r="C210" s="20" t="s">
        <v>3521</v>
      </c>
      <c r="D210" s="252"/>
      <c r="E210" s="20" t="s">
        <v>3522</v>
      </c>
      <c r="F210" s="250" t="str">
        <f>IF(wsflat35_dairi1_POST="","",wsflat35_dairi1_POST)</f>
        <v/>
      </c>
      <c r="G210" s="22"/>
      <c r="H210" s="22"/>
    </row>
    <row r="211" spans="1:8" ht="15" customHeight="1">
      <c r="A211" s="66"/>
      <c r="B211" s="81" t="s">
        <v>4</v>
      </c>
      <c r="C211" s="20" t="s">
        <v>169</v>
      </c>
      <c r="D211" s="250"/>
      <c r="E211" s="20" t="s">
        <v>3725</v>
      </c>
      <c r="F211" s="250" t="str">
        <f>IF(wskakunin_dairi1_NAME="", "", wskakunin_dairi1_NAME)</f>
        <v/>
      </c>
      <c r="G211" s="22"/>
      <c r="H211" s="22"/>
    </row>
    <row r="212" spans="1:8" ht="15" customHeight="1">
      <c r="A212" s="66"/>
      <c r="B212" s="81"/>
      <c r="D212" s="22"/>
      <c r="E212" s="20" t="s">
        <v>3726</v>
      </c>
      <c r="F212" s="250" t="str">
        <f>IF(wsflat35_dairi1_POST&amp;wskakunin_dairi1_NAME="","",IF(wsflat35_dairi1_POST="",wskakunin_dairi1_NAME,wsflat35_dairi1_POST&amp;"　"&amp;wskakunin_dairi1_NAME))</f>
        <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c r="E214" s="20" t="s">
        <v>190</v>
      </c>
      <c r="F214" s="250" t="str">
        <f>IF(wskakunin_dairi1_JIMU__sikaku="", "", wskakunin_dairi1_JIMU__sikaku)</f>
        <v/>
      </c>
      <c r="G214" s="22"/>
      <c r="H214" s="22"/>
    </row>
    <row r="215" spans="1:8" ht="15" customHeight="1">
      <c r="A215" s="66"/>
      <c r="B215" s="81" t="s">
        <v>131</v>
      </c>
      <c r="C215" s="20" t="s">
        <v>662</v>
      </c>
      <c r="D215" s="250"/>
      <c r="E215" s="20" t="s">
        <v>1513</v>
      </c>
      <c r="F215" s="250" t="str">
        <f>IF(wskakunin_dairi1_JIMU_SIKAKU__label="","",wskakunin_dairi1_JIMU_SIKAKU__label)</f>
        <v/>
      </c>
      <c r="G215" s="22"/>
      <c r="H215" s="22"/>
    </row>
    <row r="216" spans="1:8" ht="15" customHeight="1">
      <c r="A216" s="66"/>
      <c r="B216" s="81" t="s">
        <v>659</v>
      </c>
      <c r="C216" s="20" t="s">
        <v>1470</v>
      </c>
      <c r="D216" s="250"/>
      <c r="E216" s="20" t="s">
        <v>683</v>
      </c>
      <c r="F216" s="250" t="str">
        <f>IF(wskakunin_dairi1_JIMU_TOUROKU_KIKAN__label="","",wskakunin_dairi1_JIMU_TOUROKU_KIKAN__label)</f>
        <v/>
      </c>
      <c r="G216" s="22"/>
      <c r="H216" s="22"/>
    </row>
    <row r="217" spans="1:8" ht="15" customHeight="1">
      <c r="A217" s="66"/>
      <c r="B217" s="81" t="s">
        <v>660</v>
      </c>
      <c r="C217" s="20" t="s">
        <v>663</v>
      </c>
      <c r="D217" s="252"/>
      <c r="E217" s="20" t="s">
        <v>684</v>
      </c>
      <c r="F217" s="250" t="str">
        <f>IF(wskakunin_dairi1_JIMU_NO="","",wskakunin_dairi1_JIMU_NO)</f>
        <v/>
      </c>
      <c r="G217" s="22"/>
      <c r="H217" s="22"/>
    </row>
    <row r="218" spans="1:8" ht="15" customHeight="1">
      <c r="A218" s="66"/>
      <c r="B218" s="81" t="s">
        <v>132</v>
      </c>
      <c r="C218" s="20" t="s">
        <v>171</v>
      </c>
      <c r="D218" s="250"/>
      <c r="E218" s="20" t="s">
        <v>199</v>
      </c>
      <c r="F218" s="250" t="str">
        <f>IF(wskakunin_dairi1_JIMU_NAME="", "",wskakunin_dairi1_JIMU_NAME)</f>
        <v/>
      </c>
      <c r="G218" s="22"/>
      <c r="H218" s="22"/>
    </row>
    <row r="219" spans="1:8" ht="15" customHeight="1">
      <c r="A219" s="66"/>
      <c r="B219" s="81" t="s">
        <v>18</v>
      </c>
      <c r="C219" s="20" t="s">
        <v>172</v>
      </c>
      <c r="D219" s="252"/>
      <c r="E219" s="20" t="s">
        <v>200</v>
      </c>
      <c r="F219" s="250" t="str">
        <f>IF(wskakunin_dairi1_ZIP="", "", wskakunin_dairi1_ZIP)</f>
        <v/>
      </c>
      <c r="G219" s="22"/>
      <c r="H219" s="22"/>
    </row>
    <row r="220" spans="1:8" ht="15" customHeight="1">
      <c r="A220" s="66"/>
      <c r="B220" s="81" t="s">
        <v>23</v>
      </c>
      <c r="C220" s="20" t="s">
        <v>173</v>
      </c>
      <c r="D220" s="250"/>
      <c r="E220" s="20" t="s">
        <v>201</v>
      </c>
      <c r="F220" s="250" t="str">
        <f>IF(wskakunin_dairi1__address="", "", wskakunin_dairi1__address)</f>
        <v/>
      </c>
      <c r="G220" s="22"/>
      <c r="H220" s="22"/>
    </row>
    <row r="221" spans="1:8" ht="15" customHeight="1">
      <c r="A221" s="66"/>
      <c r="B221" s="81" t="s">
        <v>20</v>
      </c>
      <c r="C221" s="20" t="s">
        <v>174</v>
      </c>
      <c r="D221" s="252"/>
      <c r="E221" s="20" t="s">
        <v>202</v>
      </c>
      <c r="F221" s="250" t="str">
        <f>IF(wskakunin_dairi1_TEL="", "", wskakunin_dairi1_TEL)</f>
        <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
      </c>
      <c r="G223" s="22"/>
      <c r="H223" s="22"/>
    </row>
    <row r="224" spans="1:8" ht="15" customHeight="1">
      <c r="A224" s="66"/>
      <c r="B224" s="752"/>
      <c r="D224" s="22"/>
      <c r="E224" s="20" t="s">
        <v>3520</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
      </c>
      <c r="G224" s="22"/>
      <c r="H224" s="22"/>
    </row>
    <row r="225" spans="1:8" ht="15" customHeight="1">
      <c r="A225" s="66"/>
      <c r="B225" s="752"/>
      <c r="D225" s="39"/>
      <c r="E225" s="20" t="s">
        <v>4437</v>
      </c>
      <c r="F225" s="250" t="str">
        <f>wskakunin_dairi1_JIMU_NAME&amp;IF(wskakunin_dairi1_JIMU_NAME="","",CHAR(10))&amp;wskakunin_dairi1_NAME</f>
        <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4926</v>
      </c>
      <c r="B298" s="116"/>
      <c r="H298" s="22"/>
    </row>
    <row r="299" spans="1:8" ht="15" customHeight="1">
      <c r="A299" s="117"/>
      <c r="B299" s="81" t="s">
        <v>656</v>
      </c>
      <c r="C299" s="20" t="s">
        <v>4929</v>
      </c>
      <c r="D299" s="250"/>
      <c r="E299" s="20" t="s">
        <v>4944</v>
      </c>
      <c r="F299" s="250" t="str">
        <f>IF(wskakunin_dairi6__sikaku="", "", wskakunin_dairi6__sikaku)</f>
        <v/>
      </c>
      <c r="H299" s="22"/>
    </row>
    <row r="300" spans="1:8" ht="15" customHeight="1">
      <c r="A300" s="117"/>
      <c r="B300" s="81" t="s">
        <v>657</v>
      </c>
      <c r="C300" s="20" t="s">
        <v>4930</v>
      </c>
      <c r="D300" s="250"/>
      <c r="E300" s="20" t="s">
        <v>4945</v>
      </c>
      <c r="F300" s="250" t="str">
        <f>IF(wskakunin_dairi6_SIKAKU__label="","",wskakunin_dairi6_SIKAKU__label)</f>
        <v/>
      </c>
      <c r="H300" s="22"/>
    </row>
    <row r="301" spans="1:8" ht="15" customHeight="1">
      <c r="A301" s="117"/>
      <c r="B301" s="81" t="s">
        <v>652</v>
      </c>
      <c r="C301" s="20" t="s">
        <v>4931</v>
      </c>
      <c r="D301" s="250"/>
      <c r="E301" s="20" t="s">
        <v>4946</v>
      </c>
      <c r="F301" s="250" t="str">
        <f>IF(wskakunin_dairi6_TOUROKU_KIKAN__label="","",wskakunin_dairi6_TOUROKU_KIKAN__label)</f>
        <v/>
      </c>
      <c r="H301" s="22"/>
    </row>
    <row r="302" spans="1:8" ht="15" customHeight="1">
      <c r="A302" s="117"/>
      <c r="B302" s="81" t="s">
        <v>653</v>
      </c>
      <c r="C302" s="20" t="s">
        <v>4932</v>
      </c>
      <c r="D302" s="252"/>
      <c r="E302" s="20" t="s">
        <v>4947</v>
      </c>
      <c r="F302" s="250" t="str">
        <f>IF(wskakunin_dairi6_KENTIKUSI_NO="","",wskakunin_dairi6_KENTIKUSI_NO)</f>
        <v/>
      </c>
      <c r="H302" s="22"/>
    </row>
    <row r="303" spans="1:8" ht="15" customHeight="1">
      <c r="A303" s="66"/>
      <c r="B303" s="81" t="s">
        <v>4</v>
      </c>
      <c r="C303" s="20" t="s">
        <v>4933</v>
      </c>
      <c r="D303" s="250"/>
      <c r="E303" s="20" t="s">
        <v>4948</v>
      </c>
      <c r="F303" s="250" t="str">
        <f>IF(wskakunin_dairi6_NAME="", "", wskakunin_dairi6_NAME)</f>
        <v/>
      </c>
      <c r="H303" s="22"/>
    </row>
    <row r="304" spans="1:8" ht="15" customHeight="1">
      <c r="A304" s="66"/>
      <c r="B304" s="81" t="s">
        <v>138</v>
      </c>
      <c r="C304" s="20" t="s">
        <v>4934</v>
      </c>
      <c r="D304" s="250"/>
      <c r="E304" s="20" t="s">
        <v>4949</v>
      </c>
      <c r="F304" s="250" t="str">
        <f>IF(wskakunin_dairi6_NAME_KANA="", "", wskakunin_dairi6_NAME_KANA)</f>
        <v/>
      </c>
      <c r="H304" s="22"/>
    </row>
    <row r="305" spans="1:8" ht="15" customHeight="1">
      <c r="A305" s="66"/>
      <c r="B305" s="81" t="s">
        <v>658</v>
      </c>
      <c r="C305" s="20" t="s">
        <v>4935</v>
      </c>
      <c r="D305" s="250"/>
      <c r="E305" s="20" t="s">
        <v>4951</v>
      </c>
      <c r="F305" s="250" t="str">
        <f>IF(wskakunin_dairi6_JIMU__sikaku="", "", wskakunin_dairi6_JIMU__sikaku)</f>
        <v/>
      </c>
      <c r="H305" s="22"/>
    </row>
    <row r="306" spans="1:8" ht="15" customHeight="1">
      <c r="A306" s="66"/>
      <c r="B306" s="81" t="s">
        <v>131</v>
      </c>
      <c r="C306" s="20" t="s">
        <v>4936</v>
      </c>
      <c r="D306" s="250"/>
      <c r="E306" s="20" t="s">
        <v>4950</v>
      </c>
      <c r="F306" s="250" t="str">
        <f>IF(wskakunin_dairi6_JIMU_SIKAKU__label="","",wskakunin_dairi6_JIMU_SIKAKU__label)</f>
        <v/>
      </c>
      <c r="H306" s="22"/>
    </row>
    <row r="307" spans="1:8" ht="15" customHeight="1">
      <c r="A307" s="66"/>
      <c r="B307" s="81" t="s">
        <v>659</v>
      </c>
      <c r="C307" s="20" t="s">
        <v>4937</v>
      </c>
      <c r="D307" s="250"/>
      <c r="E307" s="20" t="s">
        <v>4952</v>
      </c>
      <c r="F307" s="250" t="str">
        <f>IF(wskakunin_dairi6_JIMU_TOUROKU_KIKAN__label="","",wskakunin_dairi6_JIMU_TOUROKU_KIKAN__label)</f>
        <v/>
      </c>
      <c r="H307" s="22"/>
    </row>
    <row r="308" spans="1:8" ht="15" customHeight="1">
      <c r="A308" s="66"/>
      <c r="B308" s="81" t="s">
        <v>660</v>
      </c>
      <c r="C308" s="20" t="s">
        <v>4938</v>
      </c>
      <c r="D308" s="252"/>
      <c r="E308" s="20" t="s">
        <v>4953</v>
      </c>
      <c r="F308" s="250" t="str">
        <f>IF(wskakunin_dairi6_JIMU_NO="","",wskakunin_dairi6_JIMU_NO)</f>
        <v/>
      </c>
      <c r="H308" s="22"/>
    </row>
    <row r="309" spans="1:8" ht="15" customHeight="1">
      <c r="A309" s="66"/>
      <c r="B309" s="81" t="s">
        <v>132</v>
      </c>
      <c r="C309" s="20" t="s">
        <v>4939</v>
      </c>
      <c r="D309" s="250"/>
      <c r="E309" s="20" t="s">
        <v>4954</v>
      </c>
      <c r="F309" s="250" t="str">
        <f>IF(wskakunin_dairi6_JIMU_NAME="", "",wskakunin_dairi6_JIMU_NAME)</f>
        <v/>
      </c>
      <c r="H309" s="22"/>
    </row>
    <row r="310" spans="1:8" ht="15" customHeight="1">
      <c r="A310" s="66"/>
      <c r="B310" s="81" t="s">
        <v>18</v>
      </c>
      <c r="C310" s="20" t="s">
        <v>4940</v>
      </c>
      <c r="D310" s="252"/>
      <c r="E310" s="20" t="s">
        <v>4955</v>
      </c>
      <c r="F310" s="250" t="str">
        <f>IF(wskakunin_dairi6_ZIP="", "", wskakunin_dairi6_ZIP)</f>
        <v/>
      </c>
      <c r="H310" s="22"/>
    </row>
    <row r="311" spans="1:8" ht="15" customHeight="1">
      <c r="A311" s="66"/>
      <c r="B311" s="81" t="s">
        <v>23</v>
      </c>
      <c r="C311" s="20" t="s">
        <v>4941</v>
      </c>
      <c r="D311" s="250"/>
      <c r="E311" s="20" t="s">
        <v>4956</v>
      </c>
      <c r="F311" s="250" t="str">
        <f>IF(wskakunin_dairi6__address="", "", wskakunin_dairi6__address)</f>
        <v/>
      </c>
      <c r="H311" s="22"/>
    </row>
    <row r="312" spans="1:8" ht="15" customHeight="1">
      <c r="A312" s="66"/>
      <c r="B312" s="81" t="s">
        <v>20</v>
      </c>
      <c r="C312" s="20" t="s">
        <v>4942</v>
      </c>
      <c r="D312" s="252"/>
      <c r="E312" s="20" t="s">
        <v>4957</v>
      </c>
      <c r="F312" s="250" t="str">
        <f>IF(wskakunin_dairi6_TEL="", "", wskakunin_dairi6_TEL)</f>
        <v/>
      </c>
      <c r="H312" s="22"/>
    </row>
    <row r="313" spans="1:8" ht="15" customHeight="1">
      <c r="A313" s="66"/>
      <c r="B313" s="81" t="s">
        <v>730</v>
      </c>
      <c r="C313" s="20" t="s">
        <v>4943</v>
      </c>
      <c r="D313" s="252"/>
      <c r="E313" s="20" t="s">
        <v>4958</v>
      </c>
      <c r="F313" s="250" t="str">
        <f>IF(wskakunin_dairi6_FAX="", "", wskakunin_dairi6_FAX)</f>
        <v/>
      </c>
      <c r="H313" s="22"/>
    </row>
    <row r="314" spans="1:8" ht="15" customHeight="1">
      <c r="A314" s="66"/>
      <c r="B314" s="118" t="s">
        <v>194</v>
      </c>
      <c r="C314" s="22"/>
      <c r="D314" s="22"/>
      <c r="E314" s="20" t="s">
        <v>4959</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4927</v>
      </c>
      <c r="B316" s="116"/>
      <c r="H316" s="22"/>
    </row>
    <row r="317" spans="1:8" ht="15" customHeight="1">
      <c r="A317" s="117"/>
      <c r="B317" s="81" t="s">
        <v>656</v>
      </c>
      <c r="C317" s="20" t="s">
        <v>4960</v>
      </c>
      <c r="D317" s="250"/>
      <c r="E317" s="20" t="s">
        <v>4975</v>
      </c>
      <c r="F317" s="250" t="str">
        <f>IF(wskakunin_dairi7__sikaku="", "", wskakunin_dairi7__sikaku)</f>
        <v/>
      </c>
      <c r="H317" s="22"/>
    </row>
    <row r="318" spans="1:8" ht="15" customHeight="1">
      <c r="A318" s="117"/>
      <c r="B318" s="81" t="s">
        <v>657</v>
      </c>
      <c r="C318" s="20" t="s">
        <v>4961</v>
      </c>
      <c r="D318" s="250"/>
      <c r="E318" s="20" t="s">
        <v>4976</v>
      </c>
      <c r="F318" s="250" t="str">
        <f>IF(wskakunin_dairi7_SIKAKU__label="","",wskakunin_dairi7_SIKAKU__label)</f>
        <v/>
      </c>
      <c r="H318" s="22"/>
    </row>
    <row r="319" spans="1:8" ht="15" customHeight="1">
      <c r="A319" s="117"/>
      <c r="B319" s="81" t="s">
        <v>652</v>
      </c>
      <c r="C319" s="20" t="s">
        <v>4962</v>
      </c>
      <c r="D319" s="250"/>
      <c r="E319" s="20" t="s">
        <v>4977</v>
      </c>
      <c r="F319" s="250" t="str">
        <f>IF(wskakunin_dairi7_TOUROKU_KIKAN__label="","",wskakunin_dairi7_TOUROKU_KIKAN__label)</f>
        <v/>
      </c>
      <c r="H319" s="22"/>
    </row>
    <row r="320" spans="1:8" ht="15" customHeight="1">
      <c r="A320" s="117"/>
      <c r="B320" s="81" t="s">
        <v>653</v>
      </c>
      <c r="C320" s="20" t="s">
        <v>4963</v>
      </c>
      <c r="D320" s="252"/>
      <c r="E320" s="20" t="s">
        <v>4978</v>
      </c>
      <c r="F320" s="250" t="str">
        <f>IF(wskakunin_dairi7_KENTIKUSI_NO="","",wskakunin_dairi7_KENTIKUSI_NO)</f>
        <v/>
      </c>
      <c r="H320" s="22"/>
    </row>
    <row r="321" spans="1:8" ht="15" customHeight="1">
      <c r="A321" s="66"/>
      <c r="B321" s="81" t="s">
        <v>4</v>
      </c>
      <c r="C321" s="20" t="s">
        <v>4964</v>
      </c>
      <c r="D321" s="250"/>
      <c r="E321" s="20" t="s">
        <v>4979</v>
      </c>
      <c r="F321" s="250" t="str">
        <f>IF(wskakunin_dairi7_NAME="", "", wskakunin_dairi7_NAME)</f>
        <v/>
      </c>
      <c r="H321" s="22"/>
    </row>
    <row r="322" spans="1:8" ht="15" customHeight="1">
      <c r="A322" s="66"/>
      <c r="B322" s="81" t="s">
        <v>138</v>
      </c>
      <c r="C322" s="20" t="s">
        <v>4965</v>
      </c>
      <c r="D322" s="250"/>
      <c r="E322" s="20" t="s">
        <v>4980</v>
      </c>
      <c r="F322" s="250" t="str">
        <f>IF(wskakunin_dairi7_NAME_KANA="", "", wskakunin_dairi7_NAME_KANA)</f>
        <v/>
      </c>
      <c r="H322" s="22"/>
    </row>
    <row r="323" spans="1:8" ht="15" customHeight="1">
      <c r="A323" s="66"/>
      <c r="B323" s="81" t="s">
        <v>658</v>
      </c>
      <c r="C323" s="20" t="s">
        <v>4966</v>
      </c>
      <c r="D323" s="250"/>
      <c r="E323" s="20" t="s">
        <v>4981</v>
      </c>
      <c r="F323" s="250" t="str">
        <f>IF(wskakunin_dairi7_JIMU__sikaku="", "", wskakunin_dairi7_JIMU__sikaku)</f>
        <v/>
      </c>
      <c r="H323" s="22"/>
    </row>
    <row r="324" spans="1:8" ht="15" customHeight="1">
      <c r="A324" s="66"/>
      <c r="B324" s="81" t="s">
        <v>131</v>
      </c>
      <c r="C324" s="20" t="s">
        <v>4967</v>
      </c>
      <c r="D324" s="250"/>
      <c r="E324" s="20" t="s">
        <v>4982</v>
      </c>
      <c r="F324" s="250" t="str">
        <f>IF(wskakunin_dairi7_JIMU_SIKAKU__label="","",wskakunin_dairi7_JIMU_SIKAKU__label)</f>
        <v/>
      </c>
      <c r="H324" s="22"/>
    </row>
    <row r="325" spans="1:8" ht="15" customHeight="1">
      <c r="A325" s="66"/>
      <c r="B325" s="81" t="s">
        <v>659</v>
      </c>
      <c r="C325" s="20" t="s">
        <v>4968</v>
      </c>
      <c r="D325" s="250"/>
      <c r="E325" s="20" t="s">
        <v>4983</v>
      </c>
      <c r="F325" s="250" t="str">
        <f>IF(wskakunin_dairi7_JIMU_TOUROKU_KIKAN__label="","",wskakunin_dairi7_JIMU_TOUROKU_KIKAN__label)</f>
        <v/>
      </c>
      <c r="H325" s="22"/>
    </row>
    <row r="326" spans="1:8" ht="15" customHeight="1">
      <c r="A326" s="66"/>
      <c r="B326" s="81" t="s">
        <v>660</v>
      </c>
      <c r="C326" s="20" t="s">
        <v>4969</v>
      </c>
      <c r="D326" s="252"/>
      <c r="E326" s="20" t="s">
        <v>4984</v>
      </c>
      <c r="F326" s="250" t="str">
        <f>IF(wskakunin_dairi7_JIMU_NO="","",wskakunin_dairi7_JIMU_NO)</f>
        <v/>
      </c>
      <c r="H326" s="22"/>
    </row>
    <row r="327" spans="1:8" ht="15" customHeight="1">
      <c r="A327" s="66"/>
      <c r="B327" s="81" t="s">
        <v>132</v>
      </c>
      <c r="C327" s="20" t="s">
        <v>4970</v>
      </c>
      <c r="D327" s="250"/>
      <c r="E327" s="20" t="s">
        <v>4985</v>
      </c>
      <c r="F327" s="250" t="str">
        <f>IF(wskakunin_dairi7_JIMU_NAME="", "",wskakunin_dairi7_JIMU_NAME)</f>
        <v/>
      </c>
      <c r="H327" s="22"/>
    </row>
    <row r="328" spans="1:8" ht="15" customHeight="1">
      <c r="A328" s="66"/>
      <c r="B328" s="81" t="s">
        <v>18</v>
      </c>
      <c r="C328" s="20" t="s">
        <v>4971</v>
      </c>
      <c r="D328" s="252"/>
      <c r="E328" s="20" t="s">
        <v>4986</v>
      </c>
      <c r="F328" s="250" t="str">
        <f>IF(wskakunin_dairi7_ZIP="", "", wskakunin_dairi7_ZIP)</f>
        <v/>
      </c>
      <c r="H328" s="22"/>
    </row>
    <row r="329" spans="1:8" ht="15" customHeight="1">
      <c r="A329" s="66"/>
      <c r="B329" s="81" t="s">
        <v>23</v>
      </c>
      <c r="C329" s="20" t="s">
        <v>4972</v>
      </c>
      <c r="D329" s="250"/>
      <c r="E329" s="20" t="s">
        <v>4987</v>
      </c>
      <c r="F329" s="250" t="str">
        <f>IF(wskakunin_dairi7__address="", "", wskakunin_dairi7__address)</f>
        <v/>
      </c>
      <c r="H329" s="22"/>
    </row>
    <row r="330" spans="1:8" ht="15" customHeight="1">
      <c r="A330" s="66"/>
      <c r="B330" s="81" t="s">
        <v>20</v>
      </c>
      <c r="C330" s="20" t="s">
        <v>4973</v>
      </c>
      <c r="D330" s="252"/>
      <c r="E330" s="20" t="s">
        <v>4988</v>
      </c>
      <c r="F330" s="250" t="str">
        <f>IF(wskakunin_dairi7_TEL="", "", wskakunin_dairi7_TEL)</f>
        <v/>
      </c>
      <c r="H330" s="22"/>
    </row>
    <row r="331" spans="1:8" ht="15" customHeight="1">
      <c r="A331" s="66"/>
      <c r="B331" s="81" t="s">
        <v>730</v>
      </c>
      <c r="C331" s="20" t="s">
        <v>4974</v>
      </c>
      <c r="D331" s="252"/>
      <c r="E331" s="20" t="s">
        <v>4989</v>
      </c>
      <c r="F331" s="250" t="str">
        <f>IF(wskakunin_dairi7_FAX="", "", wskakunin_dairi7_FAX)</f>
        <v/>
      </c>
      <c r="H331" s="22"/>
    </row>
    <row r="332" spans="1:8" ht="15" customHeight="1">
      <c r="A332" s="66"/>
      <c r="B332" s="118" t="s">
        <v>194</v>
      </c>
      <c r="C332" s="22"/>
      <c r="D332" s="22"/>
      <c r="E332" s="20" t="s">
        <v>4990</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4928</v>
      </c>
      <c r="B334" s="116"/>
      <c r="H334" s="22"/>
    </row>
    <row r="335" spans="1:8" ht="15" customHeight="1">
      <c r="A335" s="117"/>
      <c r="B335" s="81" t="s">
        <v>656</v>
      </c>
      <c r="C335" s="20" t="s">
        <v>4991</v>
      </c>
      <c r="D335" s="250"/>
      <c r="E335" s="20" t="s">
        <v>5006</v>
      </c>
      <c r="F335" s="250" t="str">
        <f>IF(wskakunin_dairi8__sikaku="", "", wskakunin_dairi8__sikaku)</f>
        <v/>
      </c>
      <c r="H335" s="22"/>
    </row>
    <row r="336" spans="1:8" ht="15" customHeight="1">
      <c r="A336" s="117"/>
      <c r="B336" s="81" t="s">
        <v>657</v>
      </c>
      <c r="C336" s="20" t="s">
        <v>4992</v>
      </c>
      <c r="D336" s="250"/>
      <c r="E336" s="20" t="s">
        <v>5007</v>
      </c>
      <c r="F336" s="250" t="str">
        <f>IF(wskakunin_dairi8_SIKAKU__label="","",wskakunin_dairi8_SIKAKU__label)</f>
        <v/>
      </c>
      <c r="H336" s="22"/>
    </row>
    <row r="337" spans="1:8" ht="15" customHeight="1">
      <c r="A337" s="117"/>
      <c r="B337" s="81" t="s">
        <v>652</v>
      </c>
      <c r="C337" s="20" t="s">
        <v>4993</v>
      </c>
      <c r="D337" s="250"/>
      <c r="E337" s="20" t="s">
        <v>5008</v>
      </c>
      <c r="F337" s="250" t="str">
        <f>IF(wskakunin_dairi8_TOUROKU_KIKAN__label="","",wskakunin_dairi8_TOUROKU_KIKAN__label)</f>
        <v/>
      </c>
      <c r="H337" s="22"/>
    </row>
    <row r="338" spans="1:8" ht="15" customHeight="1">
      <c r="A338" s="117"/>
      <c r="B338" s="81" t="s">
        <v>653</v>
      </c>
      <c r="C338" s="20" t="s">
        <v>4994</v>
      </c>
      <c r="D338" s="252"/>
      <c r="E338" s="20" t="s">
        <v>5009</v>
      </c>
      <c r="F338" s="250" t="str">
        <f>IF(wskakunin_dairi8_KENTIKUSI_NO="","",wskakunin_dairi8_KENTIKUSI_NO)</f>
        <v/>
      </c>
      <c r="H338" s="22"/>
    </row>
    <row r="339" spans="1:8" ht="15" customHeight="1">
      <c r="A339" s="66"/>
      <c r="B339" s="81" t="s">
        <v>4</v>
      </c>
      <c r="C339" s="20" t="s">
        <v>4995</v>
      </c>
      <c r="D339" s="250"/>
      <c r="E339" s="20" t="s">
        <v>5010</v>
      </c>
      <c r="F339" s="250" t="str">
        <f>IF(wskakunin_dairi8_NAME="", "", wskakunin_dairi8_NAME)</f>
        <v/>
      </c>
      <c r="H339" s="22"/>
    </row>
    <row r="340" spans="1:8" ht="15" customHeight="1">
      <c r="A340" s="66"/>
      <c r="B340" s="81" t="s">
        <v>138</v>
      </c>
      <c r="C340" s="20" t="s">
        <v>4996</v>
      </c>
      <c r="D340" s="250"/>
      <c r="E340" s="20" t="s">
        <v>5011</v>
      </c>
      <c r="F340" s="250" t="str">
        <f>IF(wskakunin_dairi8_NAME_KANA="", "", wskakunin_dairi8_NAME_KANA)</f>
        <v/>
      </c>
      <c r="H340" s="22"/>
    </row>
    <row r="341" spans="1:8" ht="15" customHeight="1">
      <c r="A341" s="66"/>
      <c r="B341" s="81" t="s">
        <v>658</v>
      </c>
      <c r="C341" s="20" t="s">
        <v>4997</v>
      </c>
      <c r="D341" s="250"/>
      <c r="E341" s="20" t="s">
        <v>5012</v>
      </c>
      <c r="F341" s="250" t="str">
        <f>IF(wskakunin_dairi8_JIMU__sikaku="", "", wskakunin_dairi8_JIMU__sikaku)</f>
        <v/>
      </c>
      <c r="H341" s="22"/>
    </row>
    <row r="342" spans="1:8" ht="15" customHeight="1">
      <c r="A342" s="66"/>
      <c r="B342" s="81" t="s">
        <v>131</v>
      </c>
      <c r="C342" s="20" t="s">
        <v>4998</v>
      </c>
      <c r="D342" s="250"/>
      <c r="E342" s="20" t="s">
        <v>5013</v>
      </c>
      <c r="F342" s="250" t="str">
        <f>IF(wskakunin_dairi8_JIMU_SIKAKU__label="","",wskakunin_dairi8_JIMU_SIKAKU__label)</f>
        <v/>
      </c>
      <c r="H342" s="22"/>
    </row>
    <row r="343" spans="1:8" ht="15" customHeight="1">
      <c r="A343" s="66"/>
      <c r="B343" s="81" t="s">
        <v>659</v>
      </c>
      <c r="C343" s="20" t="s">
        <v>4999</v>
      </c>
      <c r="D343" s="250"/>
      <c r="E343" s="20" t="s">
        <v>5014</v>
      </c>
      <c r="F343" s="250" t="str">
        <f>IF(wskakunin_dairi8_JIMU_TOUROKU_KIKAN__label="","",wskakunin_dairi8_JIMU_TOUROKU_KIKAN__label)</f>
        <v/>
      </c>
      <c r="H343" s="22"/>
    </row>
    <row r="344" spans="1:8" ht="15" customHeight="1">
      <c r="A344" s="66"/>
      <c r="B344" s="81" t="s">
        <v>660</v>
      </c>
      <c r="C344" s="20" t="s">
        <v>5000</v>
      </c>
      <c r="D344" s="252"/>
      <c r="E344" s="20" t="s">
        <v>5015</v>
      </c>
      <c r="F344" s="250" t="str">
        <f>IF(wskakunin_dairi8_JIMU_NO="","",wskakunin_dairi8_JIMU_NO)</f>
        <v/>
      </c>
      <c r="H344" s="22"/>
    </row>
    <row r="345" spans="1:8" ht="15" customHeight="1">
      <c r="A345" s="66"/>
      <c r="B345" s="81" t="s">
        <v>132</v>
      </c>
      <c r="C345" s="20" t="s">
        <v>5001</v>
      </c>
      <c r="D345" s="250"/>
      <c r="E345" s="20" t="s">
        <v>5016</v>
      </c>
      <c r="F345" s="250" t="str">
        <f>IF(wskakunin_dairi8_JIMU_NAME="", "",wskakunin_dairi8_JIMU_NAME)</f>
        <v/>
      </c>
      <c r="H345" s="22"/>
    </row>
    <row r="346" spans="1:8" ht="15" customHeight="1">
      <c r="A346" s="66"/>
      <c r="B346" s="81" t="s">
        <v>18</v>
      </c>
      <c r="C346" s="20" t="s">
        <v>5002</v>
      </c>
      <c r="D346" s="252"/>
      <c r="E346" s="20" t="s">
        <v>5017</v>
      </c>
      <c r="F346" s="250" t="str">
        <f>IF(wskakunin_dairi8_ZIP="", "", wskakunin_dairi8_ZIP)</f>
        <v/>
      </c>
      <c r="H346" s="22"/>
    </row>
    <row r="347" spans="1:8" ht="15" customHeight="1">
      <c r="A347" s="66"/>
      <c r="B347" s="81" t="s">
        <v>23</v>
      </c>
      <c r="C347" s="20" t="s">
        <v>5003</v>
      </c>
      <c r="D347" s="250"/>
      <c r="E347" s="20" t="s">
        <v>5018</v>
      </c>
      <c r="F347" s="250" t="str">
        <f>IF(wskakunin_dairi8__address="", "", wskakunin_dairi8__address)</f>
        <v/>
      </c>
      <c r="H347" s="22"/>
    </row>
    <row r="348" spans="1:8" ht="15" customHeight="1">
      <c r="A348" s="66"/>
      <c r="B348" s="81" t="s">
        <v>20</v>
      </c>
      <c r="C348" s="20" t="s">
        <v>5004</v>
      </c>
      <c r="D348" s="252"/>
      <c r="E348" s="20" t="s">
        <v>5019</v>
      </c>
      <c r="F348" s="250" t="str">
        <f>IF(wskakunin_dairi8_TEL="", "", wskakunin_dairi8_TEL)</f>
        <v/>
      </c>
      <c r="H348" s="22"/>
    </row>
    <row r="349" spans="1:8" ht="15" customHeight="1">
      <c r="A349" s="66"/>
      <c r="B349" s="81" t="s">
        <v>730</v>
      </c>
      <c r="C349" s="20" t="s">
        <v>5005</v>
      </c>
      <c r="D349" s="252"/>
      <c r="E349" s="20" t="s">
        <v>5020</v>
      </c>
      <c r="F349" s="250" t="str">
        <f>IF(wskakunin_dairi8_FAX="", "", wskakunin_dairi8_FAX)</f>
        <v/>
      </c>
      <c r="H349" s="22"/>
    </row>
    <row r="350" spans="1:8" ht="15" customHeight="1">
      <c r="A350" s="66"/>
      <c r="B350" s="118" t="s">
        <v>194</v>
      </c>
      <c r="C350" s="22"/>
      <c r="D350" s="22"/>
      <c r="E350" s="20" t="s">
        <v>5021</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c r="E844" s="20" t="s">
        <v>977</v>
      </c>
      <c r="F844" s="250" t="str">
        <f>IF(wskakunin_sekou1_NAME="", "", wskakunin_sekou1_NAME)</f>
        <v/>
      </c>
      <c r="G844" s="22"/>
      <c r="H844" s="22"/>
    </row>
    <row r="845" spans="1:8" ht="15" customHeight="1">
      <c r="A845" s="66"/>
      <c r="B845" s="81" t="s">
        <v>1501</v>
      </c>
      <c r="C845" s="20" t="s">
        <v>978</v>
      </c>
      <c r="D845" s="250"/>
      <c r="E845" s="20" t="s">
        <v>979</v>
      </c>
      <c r="F845" s="250" t="str">
        <f>IF(wskakunin_sekou1_SEKOU__sikaku="", "", wskakunin_sekou1_SEKOU__sikaku)</f>
        <v/>
      </c>
      <c r="G845" s="22"/>
      <c r="H845" s="22"/>
    </row>
    <row r="846" spans="1:8" ht="15" customHeight="1">
      <c r="A846" s="66"/>
      <c r="B846" s="81" t="s">
        <v>710</v>
      </c>
      <c r="C846" s="20" t="s">
        <v>1504</v>
      </c>
      <c r="D846" s="250"/>
      <c r="E846" s="20" t="s">
        <v>1502</v>
      </c>
      <c r="F846" s="250" t="str">
        <f>IF(wskakunin_sekou1_SEKOU_SIKAKU__label="", "",wskakunin_sekou1_SEKOU_SIKAKU__label)</f>
        <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c r="E848" s="20" t="s">
        <v>981</v>
      </c>
      <c r="F848" s="250" t="str">
        <f>IF(wskakunin_sekou1_JIMU_NAME="", "", wskakunin_sekou1_JIMU_NAME)</f>
        <v/>
      </c>
      <c r="G848" s="22"/>
      <c r="H848" s="22"/>
    </row>
    <row r="849" spans="1:8" ht="15" customHeight="1">
      <c r="A849" s="66"/>
      <c r="B849" s="81" t="s">
        <v>18</v>
      </c>
      <c r="C849" s="20" t="s">
        <v>982</v>
      </c>
      <c r="D849" s="252"/>
      <c r="E849" s="20" t="s">
        <v>983</v>
      </c>
      <c r="F849" s="250" t="str">
        <f>IF(wskakunin_sekou1_ZIP="", "", wskakunin_sekou1_ZIP)</f>
        <v/>
      </c>
      <c r="G849" s="22"/>
      <c r="H849" s="22"/>
    </row>
    <row r="850" spans="1:8" ht="15" customHeight="1">
      <c r="A850" s="66"/>
      <c r="B850" s="81" t="s">
        <v>23</v>
      </c>
      <c r="C850" s="20" t="s">
        <v>984</v>
      </c>
      <c r="D850" s="250"/>
      <c r="E850" s="20" t="s">
        <v>985</v>
      </c>
      <c r="F850" s="250" t="str">
        <f>IF(wskakunin_sekou1__address="", "", wskakunin_sekou1__address)</f>
        <v/>
      </c>
      <c r="G850" s="22"/>
      <c r="H850" s="22"/>
    </row>
    <row r="851" spans="1:8" ht="15" customHeight="1">
      <c r="A851" s="66"/>
      <c r="B851" s="81" t="s">
        <v>20</v>
      </c>
      <c r="C851" s="20" t="s">
        <v>986</v>
      </c>
      <c r="D851" s="252"/>
      <c r="E851" s="20" t="s">
        <v>987</v>
      </c>
      <c r="F851" s="250" t="str">
        <f>IF(wskakunin_sekou1_TEL="", "", wskakunin_sekou1_TEL)</f>
        <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1</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6034</v>
      </c>
      <c r="E907" s="20" t="s">
        <v>994</v>
      </c>
      <c r="F907" s="150" t="str">
        <f>IF(wskakunin_BUILD_NAME="", "",wskakunin_BUILD_NAME)</f>
        <v>eigyouテスト</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3694</v>
      </c>
      <c r="D957" s="259"/>
      <c r="E957" s="20" t="s">
        <v>3695</v>
      </c>
      <c r="F957" s="250" t="str">
        <f>IF(wskakunin_p4_1_KAISU_YUKA_MENSEKI_SHINSEI="","",wskakunin_p4_1_KAISU_YUKA_MENSEKI_SHINSEI)</f>
        <v/>
      </c>
      <c r="G957" s="22"/>
      <c r="H957" s="22"/>
    </row>
    <row r="958" spans="1:8" ht="15" customHeight="1">
      <c r="A958" s="66"/>
      <c r="B958" s="59" t="s">
        <v>3668</v>
      </c>
      <c r="C958" s="20" t="s">
        <v>3669</v>
      </c>
      <c r="D958" s="259"/>
      <c r="E958" s="20" t="s">
        <v>3670</v>
      </c>
      <c r="F958" s="250" t="str">
        <f>IF(wskakunin_p4_1_TOKUREI_KAKUNIN_FLAG=1,"有","無")</f>
        <v>無</v>
      </c>
      <c r="G958" s="22"/>
      <c r="H958" s="22"/>
    </row>
    <row r="959" spans="1:8" ht="15" customHeight="1">
      <c r="A959" s="66"/>
      <c r="B959" s="59"/>
      <c r="D959" s="221"/>
      <c r="E959" s="20" t="s">
        <v>3671</v>
      </c>
      <c r="F959" s="250" t="str">
        <f>IF(cst_wskakunin_p4_1_TOKUREI_KAKUNIN_FLAG="有","■","□")</f>
        <v>□</v>
      </c>
      <c r="G959" s="22"/>
      <c r="H959" s="22"/>
    </row>
    <row r="960" spans="1:8" ht="15" customHeight="1">
      <c r="A960" s="66"/>
      <c r="B960" s="59"/>
      <c r="D960" s="221"/>
      <c r="E960" s="20" t="s">
        <v>3672</v>
      </c>
      <c r="F960" s="250" t="str">
        <f>IF(cst_wskakunin_p4_1_TOKUREI_KAKUNIN_FLAG="無","■","□")</f>
        <v>■</v>
      </c>
      <c r="G960" s="22"/>
      <c r="H960" s="22"/>
    </row>
    <row r="961" spans="1:8" ht="15" customHeight="1">
      <c r="A961" s="67"/>
      <c r="B961" s="119"/>
      <c r="D961" s="221"/>
      <c r="F961" s="22"/>
      <c r="G961" s="22"/>
      <c r="H961" s="22"/>
    </row>
    <row r="962" spans="1:8" ht="15" customHeight="1">
      <c r="A962" s="773"/>
      <c r="B962" s="776" t="s">
        <v>3697</v>
      </c>
      <c r="C962" s="20" t="s">
        <v>3696</v>
      </c>
      <c r="D962" s="259"/>
      <c r="E962" s="20" t="s">
        <v>3702</v>
      </c>
      <c r="F962" s="250" t="str">
        <f>IF(wskakunin_p4_1_p5_1_KAI="","",wskakunin_p4_1_p5_1_KAI)</f>
        <v/>
      </c>
      <c r="G962" s="22"/>
      <c r="H962" s="22"/>
    </row>
    <row r="963" spans="1:8" ht="15" customHeight="1">
      <c r="A963" s="774"/>
      <c r="B963" s="81" t="s">
        <v>3698</v>
      </c>
      <c r="C963" s="20" t="s">
        <v>3699</v>
      </c>
      <c r="D963" s="259"/>
      <c r="E963" s="20" t="s">
        <v>3703</v>
      </c>
      <c r="F963" s="250" t="str">
        <f>IF(wskakunin_p4_1_p5_1_P4_MENSEKI_SHINSEI="","",wskakunin_p4_1_p5_1_P4_MENSEKI_SHINSEI)</f>
        <v/>
      </c>
      <c r="G963" s="22"/>
      <c r="H963" s="22"/>
    </row>
    <row r="964" spans="1:8" ht="15" customHeight="1">
      <c r="A964" s="774"/>
      <c r="B964" s="81" t="s">
        <v>3700</v>
      </c>
      <c r="C964" s="20" t="s">
        <v>3704</v>
      </c>
      <c r="D964" s="259"/>
      <c r="E964" s="20" t="s">
        <v>3706</v>
      </c>
      <c r="F964" s="250" t="str">
        <f>IF(wskakunin_p4_1_p5_2_KAI="","",wskakunin_p4_1_p5_2_KAI)</f>
        <v/>
      </c>
      <c r="G964" s="22"/>
      <c r="H964" s="22"/>
    </row>
    <row r="965" spans="1:8" ht="15" customHeight="1">
      <c r="A965" s="774"/>
      <c r="B965" s="81" t="s">
        <v>3701</v>
      </c>
      <c r="C965" s="20" t="s">
        <v>3705</v>
      </c>
      <c r="D965" s="259"/>
      <c r="E965" s="20" t="s">
        <v>3707</v>
      </c>
      <c r="F965" s="250" t="str">
        <f>IF(wskakunin_p4_1_p5_2_P4_MENSEKI_SHINSEI="","",wskakunin_p4_1_p5_2_P4_MENSEKI_SHINSEI)</f>
        <v/>
      </c>
      <c r="G965" s="22"/>
      <c r="H965" s="22"/>
    </row>
    <row r="966" spans="1:8" ht="15" customHeight="1">
      <c r="A966" s="774"/>
      <c r="B966" s="81" t="s">
        <v>3708</v>
      </c>
      <c r="C966" s="20" t="s">
        <v>3710</v>
      </c>
      <c r="D966" s="259"/>
      <c r="E966" s="20" t="s">
        <v>3712</v>
      </c>
      <c r="F966" s="250" t="str">
        <f>IF(wskakunin_p4_1_p5_3_KAI="","",wskakunin_p4_1_p5_3_KAI)</f>
        <v/>
      </c>
      <c r="G966" s="22"/>
      <c r="H966" s="22"/>
    </row>
    <row r="967" spans="1:8" ht="15" customHeight="1">
      <c r="A967" s="775"/>
      <c r="B967" s="81" t="s">
        <v>3709</v>
      </c>
      <c r="C967" s="20" t="s">
        <v>3711</v>
      </c>
      <c r="D967" s="259"/>
      <c r="E967" s="20" t="s">
        <v>3713</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6031</v>
      </c>
      <c r="E971" s="20" t="s">
        <v>1055</v>
      </c>
      <c r="F971" s="150" t="str">
        <f>IF(wskakunin_BUILD__address="", "", wskakunin_BUILD__address)</f>
        <v>埼玉県さいたま市浦和区仲町</v>
      </c>
      <c r="G971" s="22"/>
      <c r="H971" s="22"/>
    </row>
    <row r="972" spans="1:8" ht="15" customHeight="1">
      <c r="A972" s="88"/>
      <c r="B972" s="148" t="s">
        <v>1389</v>
      </c>
      <c r="C972" s="20" t="s">
        <v>1056</v>
      </c>
      <c r="D972" s="150" t="s">
        <v>6033</v>
      </c>
      <c r="E972" s="20" t="s">
        <v>1057</v>
      </c>
      <c r="F972" s="150" t="str">
        <f>IF(wskakunin_BUILD_KEN__ken="","",wskakunin_BUILD_KEN__ken)</f>
        <v>埼玉県</v>
      </c>
      <c r="G972" s="22"/>
      <c r="H972" s="22"/>
    </row>
    <row r="973" spans="1:8" ht="15" customHeight="1">
      <c r="A973" s="88"/>
      <c r="B973" s="148" t="s">
        <v>1390</v>
      </c>
      <c r="C973" s="20" t="s">
        <v>1387</v>
      </c>
      <c r="D973" s="150" t="s">
        <v>6032</v>
      </c>
      <c r="E973" s="20" t="s">
        <v>1388</v>
      </c>
      <c r="F973" s="150" t="str">
        <f>IF(wskakunin_BUILD_ADDRESS="","",wskakunin_BUILD_ADDRESS)</f>
        <v>さいたま市浦和区仲町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c r="E976" s="20" t="s">
        <v>1393</v>
      </c>
      <c r="F976" s="49" t="str">
        <f>IF(wskakunin_BUILD_JYUKYO__address="","",wskakunin_BUILD_JYUKYO__address)</f>
        <v/>
      </c>
      <c r="G976" s="22"/>
      <c r="H976" s="22"/>
    </row>
    <row r="977" spans="1:8" ht="15" customHeight="1">
      <c r="A977" s="88"/>
      <c r="B977" s="148" t="s">
        <v>1389</v>
      </c>
      <c r="C977" s="20" t="s">
        <v>1392</v>
      </c>
      <c r="D977" s="49"/>
      <c r="E977" s="20" t="s">
        <v>1394</v>
      </c>
      <c r="F977" s="49" t="str">
        <f>IF(wskakunin_BUILD_JYUKYO_KEN__ken="","",wskakunin_BUILD_JYUKYO_KEN__ken)</f>
        <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5954</v>
      </c>
      <c r="D1014" s="150"/>
      <c r="E1014" s="20" t="s">
        <v>5955</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3664</v>
      </c>
      <c r="D1039" s="22"/>
      <c r="E1039" s="20" t="s">
        <v>3666</v>
      </c>
      <c r="F1039" s="150" t="str">
        <f>IF(cst_wskakunin_YOUTO="一戸建ての住宅","■","□")</f>
        <v>□</v>
      </c>
    </row>
    <row r="1040" spans="1:8" ht="15" customHeight="1">
      <c r="A1040" s="88"/>
      <c r="B1040" s="82" t="s">
        <v>3665</v>
      </c>
      <c r="D1040" s="22"/>
      <c r="E1040" s="20" t="s">
        <v>3667</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65" t="s">
        <v>3662</v>
      </c>
      <c r="D1051" s="22"/>
      <c r="E1051" s="20" t="s">
        <v>3663</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5991</v>
      </c>
      <c r="D1083" s="263"/>
      <c r="E1083" s="20" t="s">
        <v>5994</v>
      </c>
      <c r="F1083" s="263" t="str">
        <f>IF(wskakunin_KENTIKU_MENSEKI_ZENTAI_SHINSEI="","",wskakunin_KENTIKU_MENSEKI_ZENTAI_SHINSEI)</f>
        <v/>
      </c>
    </row>
    <row r="1084" spans="1:6" ht="15" customHeight="1">
      <c r="A1084" s="10" t="s">
        <v>1395</v>
      </c>
      <c r="B1084" s="76" t="s">
        <v>635</v>
      </c>
      <c r="C1084" s="20" t="s">
        <v>5992</v>
      </c>
      <c r="D1084" s="263"/>
      <c r="E1084" s="20" t="s">
        <v>5995</v>
      </c>
      <c r="F1084" s="263" t="str">
        <f>IF(wskakunin_KENTIKU_MENSEKI_ZENTAI_IGAI="","",wskakunin_KENTIKU_MENSEKI_ZENTAI_IGAI)</f>
        <v/>
      </c>
    </row>
    <row r="1085" spans="1:6" ht="15" customHeight="1">
      <c r="A1085" s="10"/>
      <c r="B1085" s="76" t="s">
        <v>636</v>
      </c>
      <c r="C1085" s="20" t="s">
        <v>5993</v>
      </c>
      <c r="D1085" s="263"/>
      <c r="E1085" s="20" t="s">
        <v>5996</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5990</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5997</v>
      </c>
      <c r="B1112" s="74"/>
      <c r="D1112" s="113"/>
      <c r="F1112" s="113"/>
    </row>
    <row r="1113" spans="1:6" ht="15" customHeight="1">
      <c r="A1113" s="10"/>
      <c r="B1113" s="76" t="s">
        <v>1177</v>
      </c>
      <c r="C1113" s="20" t="s">
        <v>5998</v>
      </c>
      <c r="D1113" s="262"/>
      <c r="E1113" s="20" t="s">
        <v>6001</v>
      </c>
      <c r="F1113" s="262" t="str">
        <f>IF(wskakunin_NOBE_MENSEKI_KIKAI_SHINSEI="","",wskakunin_NOBE_MENSEKI_KIKAI_SHINSEI)</f>
        <v/>
      </c>
    </row>
    <row r="1114" spans="1:6" ht="15" customHeight="1">
      <c r="A1114" s="10"/>
      <c r="B1114" s="76" t="s">
        <v>635</v>
      </c>
      <c r="C1114" s="20" t="s">
        <v>5999</v>
      </c>
      <c r="D1114" s="262"/>
      <c r="E1114" s="20" t="s">
        <v>6002</v>
      </c>
      <c r="F1114" s="262" t="str">
        <f>IF(wskakunin_NOBE_MENSEKI_KIKAI_IGAI="","",wskakunin_NOBE_MENSEKI_KIKAI_IGAI)</f>
        <v/>
      </c>
    </row>
    <row r="1115" spans="1:6" ht="15" customHeight="1">
      <c r="A1115" s="10"/>
      <c r="B1115" s="76" t="s">
        <v>636</v>
      </c>
      <c r="C1115" s="20" t="s">
        <v>6000</v>
      </c>
      <c r="D1115" s="262"/>
      <c r="E1115" s="20" t="s">
        <v>6003</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78" t="s">
        <v>2535</v>
      </c>
      <c r="B1142" s="2279"/>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6004</v>
      </c>
      <c r="B1147" s="74"/>
      <c r="D1147" s="113"/>
      <c r="F1147" s="113"/>
    </row>
    <row r="1148" spans="1:7" ht="15" customHeight="1">
      <c r="A1148" s="10"/>
      <c r="B1148" s="76" t="s">
        <v>1177</v>
      </c>
      <c r="C1148" s="20" t="s">
        <v>6005</v>
      </c>
      <c r="D1148" s="263"/>
      <c r="E1148" s="20" t="s">
        <v>6008</v>
      </c>
      <c r="F1148" s="263" t="str">
        <f>IF(wskakunin_NOBE_MENSEKI_FUSANNYU_SHINSEI="","",wskakunin_NOBE_MENSEKI_FUSANNYU_SHINSEI)</f>
        <v/>
      </c>
    </row>
    <row r="1149" spans="1:7" ht="15" customHeight="1">
      <c r="A1149" s="10"/>
      <c r="B1149" s="76" t="s">
        <v>635</v>
      </c>
      <c r="C1149" s="20" t="s">
        <v>6006</v>
      </c>
      <c r="D1149" s="262"/>
      <c r="E1149" s="20" t="s">
        <v>6009</v>
      </c>
      <c r="F1149" s="262" t="str">
        <f>IF(wskakunin_NOBE_MENSEKI_FUSANNYU_IGAI="","",wskakunin_NOBE_MENSEKI_FUSANNYU_IGAI)</f>
        <v/>
      </c>
    </row>
    <row r="1150" spans="1:7" ht="15" customHeight="1">
      <c r="A1150" s="10"/>
      <c r="B1150" s="76" t="s">
        <v>636</v>
      </c>
      <c r="C1150" s="20" t="s">
        <v>6007</v>
      </c>
      <c r="D1150" s="262"/>
      <c r="E1150" s="20" t="s">
        <v>6010</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6"/>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93" customWidth="1"/>
    <col min="2" max="16384" width="1.5" style="893"/>
  </cols>
  <sheetData>
    <row r="1" spans="2:128" ht="12" customHeight="1" thickBot="1">
      <c r="B1" s="3550" t="s">
        <v>3810</v>
      </c>
      <c r="C1" s="3550"/>
      <c r="D1" s="3550"/>
      <c r="E1" s="3550"/>
      <c r="F1" s="3550"/>
      <c r="G1" s="3550"/>
      <c r="H1" s="3550"/>
      <c r="I1" s="3550"/>
      <c r="J1" s="3550"/>
      <c r="K1" s="3550"/>
      <c r="L1" s="3550"/>
      <c r="M1" s="3550"/>
    </row>
    <row r="2" spans="2:128" ht="19.5" customHeight="1" thickBot="1">
      <c r="B2" s="894"/>
      <c r="C2" s="894"/>
      <c r="D2" s="894"/>
      <c r="E2" s="894"/>
      <c r="F2" s="894"/>
      <c r="G2" s="894"/>
      <c r="H2" s="894"/>
      <c r="I2" s="894"/>
      <c r="J2" s="894"/>
      <c r="K2" s="894"/>
      <c r="L2" s="894"/>
      <c r="M2" s="894"/>
      <c r="AS2" s="3551" t="s">
        <v>496</v>
      </c>
      <c r="AT2" s="3551"/>
      <c r="AU2" s="3551"/>
      <c r="AV2" s="3552"/>
      <c r="AW2" s="3553" t="s">
        <v>2542</v>
      </c>
      <c r="AX2" s="3554"/>
      <c r="AY2" s="3554"/>
      <c r="AZ2" s="3545"/>
      <c r="BA2" s="3545"/>
      <c r="BB2" s="3545"/>
      <c r="BC2" s="3544" t="s">
        <v>477</v>
      </c>
      <c r="BD2" s="3544"/>
      <c r="BE2" s="3545"/>
      <c r="BF2" s="3545"/>
      <c r="BG2" s="3544" t="s">
        <v>5</v>
      </c>
      <c r="BH2" s="3544"/>
      <c r="BI2" s="3545"/>
      <c r="BJ2" s="3545"/>
      <c r="BK2" s="3545"/>
      <c r="BL2" s="3544" t="s">
        <v>478</v>
      </c>
      <c r="BM2" s="3546"/>
      <c r="BQ2" s="895"/>
      <c r="BR2" s="895"/>
      <c r="BS2" s="895"/>
      <c r="BT2" s="895"/>
    </row>
    <row r="3" spans="2:128" ht="8.25" customHeight="1">
      <c r="B3" s="894"/>
      <c r="C3" s="894"/>
      <c r="D3" s="894"/>
      <c r="E3" s="894"/>
      <c r="F3" s="894"/>
      <c r="G3" s="894"/>
      <c r="H3" s="894"/>
      <c r="I3" s="894"/>
      <c r="J3" s="894"/>
      <c r="K3" s="894"/>
      <c r="L3" s="894"/>
      <c r="M3" s="894"/>
      <c r="AS3" s="896"/>
      <c r="AT3" s="896"/>
      <c r="AU3" s="896"/>
      <c r="AV3" s="896"/>
      <c r="AW3" s="897"/>
      <c r="AX3" s="897"/>
      <c r="AY3" s="897"/>
      <c r="AZ3" s="898"/>
      <c r="BA3" s="898"/>
      <c r="BB3" s="899"/>
      <c r="BC3" s="897"/>
      <c r="BD3" s="897"/>
      <c r="BE3" s="898"/>
      <c r="BF3" s="899"/>
      <c r="BG3" s="897"/>
      <c r="BH3" s="897"/>
      <c r="BI3" s="898"/>
      <c r="BJ3" s="899"/>
      <c r="BK3" s="899"/>
      <c r="BL3" s="897"/>
      <c r="BM3" s="897"/>
      <c r="BQ3" s="895"/>
      <c r="BR3" s="895"/>
      <c r="BS3" s="895"/>
      <c r="BT3" s="895"/>
    </row>
    <row r="4" spans="2:128" ht="11.25" customHeight="1">
      <c r="Q4" s="3547" t="s">
        <v>3811</v>
      </c>
      <c r="R4" s="3547"/>
      <c r="S4" s="3547"/>
      <c r="T4" s="3547"/>
      <c r="U4" s="3547"/>
      <c r="V4" s="3547"/>
      <c r="W4" s="3547"/>
      <c r="X4" s="3547"/>
      <c r="Y4" s="3547"/>
      <c r="Z4" s="3547"/>
      <c r="AA4" s="3547"/>
      <c r="AB4" s="3547"/>
      <c r="AC4" s="3547"/>
      <c r="AD4" s="3547"/>
      <c r="AE4" s="3547"/>
      <c r="AF4" s="3547"/>
      <c r="AG4" s="3547"/>
      <c r="AH4" s="3547"/>
      <c r="AI4" s="3547"/>
      <c r="AJ4" s="3547"/>
      <c r="AK4" s="3547"/>
      <c r="AL4" s="3547"/>
      <c r="AM4" s="3547"/>
      <c r="AN4" s="3547"/>
      <c r="AO4" s="3547"/>
      <c r="AP4" s="3547"/>
      <c r="AQ4" s="3547"/>
      <c r="AR4" s="3547"/>
      <c r="AS4" s="3547"/>
      <c r="AT4" s="3547"/>
      <c r="AU4" s="3547"/>
      <c r="AV4" s="3547"/>
      <c r="AW4" s="3547"/>
      <c r="AX4" s="3547"/>
      <c r="BP4" s="895"/>
      <c r="BQ4" s="895"/>
      <c r="BR4" s="895"/>
      <c r="BS4" s="895"/>
      <c r="BT4" s="895"/>
      <c r="BU4" s="898"/>
      <c r="BV4" s="898"/>
      <c r="BW4" s="898"/>
      <c r="BX4" s="899"/>
      <c r="BY4" s="899"/>
      <c r="BZ4" s="898"/>
      <c r="CA4" s="898"/>
      <c r="CB4" s="899"/>
      <c r="CC4" s="899"/>
      <c r="CD4" s="898"/>
      <c r="CE4" s="898"/>
      <c r="CF4" s="899"/>
      <c r="CG4" s="899"/>
      <c r="CH4" s="898"/>
      <c r="CI4" s="898"/>
    </row>
    <row r="5" spans="2:128" ht="11.25" customHeight="1">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BP5" s="895"/>
      <c r="BQ5" s="895"/>
      <c r="BR5" s="895"/>
      <c r="BS5" s="895"/>
      <c r="BT5" s="895"/>
      <c r="BU5" s="898"/>
      <c r="BV5" s="898"/>
      <c r="BW5" s="898"/>
      <c r="BX5" s="899"/>
      <c r="BY5" s="899"/>
      <c r="BZ5" s="898"/>
      <c r="CA5" s="898"/>
      <c r="CB5" s="899"/>
      <c r="CC5" s="899"/>
      <c r="CD5" s="898"/>
      <c r="CE5" s="898"/>
      <c r="CF5" s="899"/>
      <c r="CG5" s="899"/>
      <c r="CH5" s="898"/>
      <c r="CI5" s="898"/>
    </row>
    <row r="6" spans="2:128" ht="15" customHeight="1">
      <c r="Q6" s="3548" t="s">
        <v>2526</v>
      </c>
      <c r="R6" s="3548"/>
      <c r="S6" s="3548"/>
      <c r="T6" s="3548"/>
      <c r="U6" s="3548"/>
      <c r="V6" s="3548"/>
      <c r="W6" s="3548"/>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row>
    <row r="7" spans="2:128" s="901" customFormat="1" ht="12">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3549" t="s">
        <v>15</v>
      </c>
      <c r="AE7" s="3549"/>
      <c r="AF7" s="3549"/>
      <c r="AG7" s="3549"/>
      <c r="AH7" s="3549"/>
      <c r="AI7" s="3549"/>
      <c r="AJ7" s="3549"/>
      <c r="AK7" s="3549"/>
      <c r="AL7" s="900"/>
      <c r="AM7" s="900"/>
      <c r="AN7" s="900"/>
      <c r="AO7" s="900"/>
      <c r="AP7" s="900"/>
      <c r="AQ7" s="900"/>
      <c r="AR7" s="900"/>
      <c r="AS7" s="900"/>
      <c r="AT7" s="900"/>
      <c r="AU7" s="900"/>
      <c r="AV7" s="900"/>
      <c r="AW7" s="900"/>
      <c r="AX7" s="900"/>
      <c r="AY7" s="900"/>
      <c r="AZ7" s="900"/>
      <c r="BA7" s="900"/>
      <c r="BD7" s="902"/>
      <c r="BG7" s="903"/>
      <c r="BH7" s="903"/>
      <c r="BI7" s="903"/>
      <c r="BJ7" s="903"/>
      <c r="BK7" s="903"/>
      <c r="BL7" s="903"/>
      <c r="BM7" s="903"/>
      <c r="BN7" s="903"/>
      <c r="BO7" s="903"/>
      <c r="BP7" s="903"/>
    </row>
    <row r="8" spans="2:128" s="901" customFormat="1" ht="2.25" customHeight="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3"/>
      <c r="BC8" s="903"/>
      <c r="BD8" s="903"/>
      <c r="BE8" s="903"/>
      <c r="BF8" s="903"/>
      <c r="BG8" s="903"/>
      <c r="BH8" s="903"/>
      <c r="BI8" s="903"/>
      <c r="BJ8" s="903"/>
      <c r="BK8" s="903"/>
      <c r="BL8" s="903"/>
      <c r="BM8" s="903"/>
      <c r="BN8" s="903"/>
      <c r="BO8" s="903"/>
      <c r="BP8" s="903"/>
    </row>
    <row r="9" spans="2:128" ht="15.75" customHeight="1">
      <c r="B9" s="3561" t="s">
        <v>2543</v>
      </c>
      <c r="C9" s="3561"/>
      <c r="D9" s="3561"/>
      <c r="E9" s="3562" t="s">
        <v>2594</v>
      </c>
      <c r="F9" s="3562"/>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3562"/>
      <c r="AF9" s="3562"/>
      <c r="AG9" s="3562"/>
      <c r="AH9" s="3562"/>
      <c r="AI9" s="3562"/>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2"/>
      <c r="BH9" s="3562"/>
      <c r="BI9" s="3562"/>
      <c r="BJ9" s="3562"/>
      <c r="BK9" s="3562"/>
      <c r="BL9" s="3562"/>
      <c r="BM9" s="3562"/>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row>
    <row r="10" spans="2:128" ht="16.5" customHeight="1">
      <c r="B10" s="905"/>
      <c r="C10" s="905"/>
      <c r="D10" s="905"/>
      <c r="E10" s="3562"/>
      <c r="F10" s="3562"/>
      <c r="G10" s="3562"/>
      <c r="H10" s="3562"/>
      <c r="I10" s="3562"/>
      <c r="J10" s="3562"/>
      <c r="K10" s="3562"/>
      <c r="L10" s="3562"/>
      <c r="M10" s="3562"/>
      <c r="N10" s="3562"/>
      <c r="O10" s="3562"/>
      <c r="P10" s="3562"/>
      <c r="Q10" s="3562"/>
      <c r="R10" s="3562"/>
      <c r="S10" s="3562"/>
      <c r="T10" s="3562"/>
      <c r="U10" s="3562"/>
      <c r="V10" s="3562"/>
      <c r="W10" s="3562"/>
      <c r="X10" s="3562"/>
      <c r="Y10" s="3562"/>
      <c r="Z10" s="3562"/>
      <c r="AA10" s="3562"/>
      <c r="AB10" s="3562"/>
      <c r="AC10" s="3562"/>
      <c r="AD10" s="3562"/>
      <c r="AE10" s="3562"/>
      <c r="AF10" s="3562"/>
      <c r="AG10" s="3562"/>
      <c r="AH10" s="3562"/>
      <c r="AI10" s="3562"/>
      <c r="AJ10" s="3562"/>
      <c r="AK10" s="3562"/>
      <c r="AL10" s="3562"/>
      <c r="AM10" s="3562"/>
      <c r="AN10" s="3562"/>
      <c r="AO10" s="3562"/>
      <c r="AP10" s="3562"/>
      <c r="AQ10" s="3562"/>
      <c r="AR10" s="3562"/>
      <c r="AS10" s="3562"/>
      <c r="AT10" s="3562"/>
      <c r="AU10" s="3562"/>
      <c r="AV10" s="3562"/>
      <c r="AW10" s="3562"/>
      <c r="AX10" s="3562"/>
      <c r="AY10" s="3562"/>
      <c r="AZ10" s="3562"/>
      <c r="BA10" s="3562"/>
      <c r="BB10" s="3562"/>
      <c r="BC10" s="3562"/>
      <c r="BD10" s="3562"/>
      <c r="BE10" s="3562"/>
      <c r="BF10" s="3562"/>
      <c r="BG10" s="3562"/>
      <c r="BH10" s="3562"/>
      <c r="BI10" s="3562"/>
      <c r="BJ10" s="3562"/>
      <c r="BK10" s="3562"/>
      <c r="BL10" s="3562"/>
      <c r="BM10" s="3562"/>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row>
    <row r="11" spans="2:128" ht="17.25" customHeight="1">
      <c r="B11" s="906"/>
      <c r="C11" s="906"/>
      <c r="D11" s="906"/>
      <c r="E11" s="3562"/>
      <c r="F11" s="3562"/>
      <c r="G11" s="3562"/>
      <c r="H11" s="3562"/>
      <c r="I11" s="3562"/>
      <c r="J11" s="3562"/>
      <c r="K11" s="3562"/>
      <c r="L11" s="3562"/>
      <c r="M11" s="3562"/>
      <c r="N11" s="3562"/>
      <c r="O11" s="3562"/>
      <c r="P11" s="3562"/>
      <c r="Q11" s="3562"/>
      <c r="R11" s="3562"/>
      <c r="S11" s="3562"/>
      <c r="T11" s="3562"/>
      <c r="U11" s="3562"/>
      <c r="V11" s="3562"/>
      <c r="W11" s="3562"/>
      <c r="X11" s="3562"/>
      <c r="Y11" s="3562"/>
      <c r="Z11" s="3562"/>
      <c r="AA11" s="3562"/>
      <c r="AB11" s="3562"/>
      <c r="AC11" s="3562"/>
      <c r="AD11" s="3562"/>
      <c r="AE11" s="3562"/>
      <c r="AF11" s="3562"/>
      <c r="AG11" s="3562"/>
      <c r="AH11" s="3562"/>
      <c r="AI11" s="3562"/>
      <c r="AJ11" s="3562"/>
      <c r="AK11" s="3562"/>
      <c r="AL11" s="3562"/>
      <c r="AM11" s="3562"/>
      <c r="AN11" s="3562"/>
      <c r="AO11" s="3562"/>
      <c r="AP11" s="3562"/>
      <c r="AQ11" s="3562"/>
      <c r="AR11" s="3562"/>
      <c r="AS11" s="3562"/>
      <c r="AT11" s="3562"/>
      <c r="AU11" s="3562"/>
      <c r="AV11" s="3562"/>
      <c r="AW11" s="3562"/>
      <c r="AX11" s="3562"/>
      <c r="AY11" s="3562"/>
      <c r="AZ11" s="3562"/>
      <c r="BA11" s="3562"/>
      <c r="BB11" s="3562"/>
      <c r="BC11" s="3562"/>
      <c r="BD11" s="3562"/>
      <c r="BE11" s="3562"/>
      <c r="BF11" s="3562"/>
      <c r="BG11" s="3562"/>
      <c r="BH11" s="3562"/>
      <c r="BI11" s="3562"/>
      <c r="BJ11" s="3562"/>
      <c r="BK11" s="3562"/>
      <c r="BL11" s="3562"/>
      <c r="BM11" s="3562"/>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row>
    <row r="12" spans="2:128" ht="13.5">
      <c r="B12" s="3561" t="s">
        <v>2545</v>
      </c>
      <c r="C12" s="3561"/>
      <c r="D12" s="3561"/>
      <c r="E12" s="3562" t="s">
        <v>2546</v>
      </c>
      <c r="F12" s="3562"/>
      <c r="G12" s="3562"/>
      <c r="H12" s="3562"/>
      <c r="I12" s="3562"/>
      <c r="J12" s="3562"/>
      <c r="K12" s="3562"/>
      <c r="L12" s="3562"/>
      <c r="M12" s="3562"/>
      <c r="N12" s="3562"/>
      <c r="O12" s="3562"/>
      <c r="P12" s="3562"/>
      <c r="Q12" s="3562"/>
      <c r="R12" s="3562"/>
      <c r="S12" s="3562"/>
      <c r="T12" s="3562"/>
      <c r="U12" s="3562"/>
      <c r="V12" s="3562"/>
      <c r="W12" s="3562"/>
      <c r="X12" s="3562"/>
      <c r="Y12" s="3562"/>
      <c r="Z12" s="3562"/>
      <c r="AA12" s="3562"/>
      <c r="AB12" s="3562"/>
      <c r="AC12" s="3562"/>
      <c r="AD12" s="3562"/>
      <c r="AE12" s="3562"/>
      <c r="AF12" s="3562"/>
      <c r="AG12" s="3562"/>
      <c r="AH12" s="3562"/>
      <c r="AI12" s="3562"/>
      <c r="AJ12" s="3562"/>
      <c r="AK12" s="3562"/>
      <c r="AL12" s="3562"/>
      <c r="AM12" s="3562"/>
      <c r="AN12" s="3562"/>
      <c r="AO12" s="3562"/>
      <c r="AP12" s="3562"/>
      <c r="AQ12" s="3562"/>
      <c r="AR12" s="3562"/>
      <c r="AS12" s="3562"/>
      <c r="AT12" s="3562"/>
      <c r="AU12" s="3562"/>
      <c r="AV12" s="3562"/>
      <c r="AW12" s="3562"/>
      <c r="AX12" s="3562"/>
      <c r="AY12" s="3562"/>
      <c r="AZ12" s="3562"/>
      <c r="BA12" s="3562"/>
      <c r="BB12" s="3562"/>
      <c r="BC12" s="3562"/>
      <c r="BD12" s="3562"/>
      <c r="BE12" s="3562"/>
      <c r="BF12" s="3562"/>
      <c r="BG12" s="3562"/>
      <c r="BH12" s="3562"/>
      <c r="BI12" s="3562"/>
      <c r="BJ12" s="3562"/>
      <c r="BK12" s="3562"/>
      <c r="BL12" s="3562"/>
      <c r="BM12" s="3562"/>
      <c r="BN12" s="904"/>
      <c r="BO12" s="904"/>
      <c r="BP12" s="904"/>
      <c r="BQ12" s="904"/>
      <c r="BR12" s="904"/>
      <c r="BS12" s="904"/>
      <c r="BT12" s="904"/>
      <c r="BU12" s="904"/>
      <c r="BV12" s="904"/>
      <c r="BW12" s="904"/>
      <c r="BX12" s="904"/>
      <c r="BY12" s="904"/>
      <c r="BZ12" s="904"/>
      <c r="CA12" s="904"/>
      <c r="CB12" s="904"/>
      <c r="CC12" s="904"/>
      <c r="CD12" s="904"/>
      <c r="CE12" s="904"/>
      <c r="CF12" s="904"/>
      <c r="CG12" s="904"/>
      <c r="CH12" s="904"/>
      <c r="CI12" s="904"/>
      <c r="CJ12" s="904"/>
      <c r="CK12" s="904"/>
      <c r="CL12" s="904"/>
      <c r="CM12" s="904"/>
      <c r="CN12" s="904"/>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row>
    <row r="13" spans="2:128" ht="12" customHeight="1">
      <c r="B13" s="906"/>
      <c r="C13" s="906"/>
      <c r="D13" s="906"/>
      <c r="E13" s="906"/>
      <c r="F13" s="906"/>
      <c r="G13" s="906"/>
      <c r="H13" s="906"/>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4"/>
      <c r="DA13" s="904"/>
      <c r="DB13" s="904"/>
      <c r="DC13" s="904"/>
      <c r="DD13" s="904"/>
      <c r="DE13" s="904"/>
      <c r="DF13" s="904"/>
      <c r="DG13" s="904"/>
      <c r="DH13" s="904"/>
      <c r="DI13" s="904"/>
      <c r="DJ13" s="904"/>
      <c r="DK13" s="904"/>
      <c r="DL13" s="904"/>
      <c r="DM13" s="904"/>
      <c r="DN13" s="904"/>
      <c r="DO13" s="904"/>
      <c r="DP13" s="904"/>
      <c r="DQ13" s="904"/>
      <c r="DR13" s="904"/>
      <c r="DS13" s="904"/>
      <c r="DT13" s="904"/>
      <c r="DU13" s="904"/>
      <c r="DV13" s="904"/>
      <c r="DW13" s="904"/>
      <c r="DX13" s="904"/>
    </row>
    <row r="14" spans="2:128" ht="7.5" customHeight="1">
      <c r="B14" s="906"/>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7"/>
      <c r="AY14" s="907"/>
      <c r="AZ14" s="907"/>
      <c r="BA14" s="907"/>
      <c r="BB14" s="907"/>
      <c r="BC14" s="907"/>
      <c r="BD14" s="907"/>
      <c r="BE14" s="907"/>
      <c r="BF14" s="907"/>
      <c r="BG14" s="907"/>
      <c r="BH14" s="907"/>
      <c r="BI14" s="907"/>
      <c r="BJ14" s="907"/>
      <c r="BK14" s="906"/>
      <c r="BL14" s="906"/>
      <c r="BM14" s="906"/>
    </row>
    <row r="15" spans="2:128" ht="7.5" customHeight="1" thickBot="1"/>
    <row r="16" spans="2:128" ht="7.5" customHeight="1">
      <c r="B16" s="3551" t="s">
        <v>2547</v>
      </c>
      <c r="C16" s="3563"/>
      <c r="D16" s="3563"/>
      <c r="E16" s="3563"/>
      <c r="F16" s="3563"/>
      <c r="G16" s="3563"/>
      <c r="H16" s="3564"/>
      <c r="I16" s="3565" t="s">
        <v>3084</v>
      </c>
      <c r="J16" s="3566"/>
      <c r="K16" s="3566"/>
      <c r="L16" s="3566"/>
      <c r="M16" s="3566"/>
      <c r="N16" s="3566"/>
      <c r="O16" s="3566"/>
      <c r="P16" s="3566"/>
      <c r="Q16" s="3566"/>
      <c r="R16" s="3566"/>
      <c r="S16" s="3566"/>
      <c r="T16" s="3566"/>
      <c r="U16" s="3566"/>
      <c r="V16" s="3566"/>
      <c r="W16" s="3566"/>
      <c r="X16" s="3566"/>
      <c r="Y16" s="3566"/>
      <c r="Z16" s="3566"/>
      <c r="AA16" s="3566"/>
      <c r="AB16" s="3566"/>
      <c r="AC16" s="3566"/>
      <c r="AD16" s="3567"/>
    </row>
    <row r="17" spans="2:65" ht="7.5" customHeight="1">
      <c r="B17" s="3563"/>
      <c r="C17" s="3563"/>
      <c r="D17" s="3563"/>
      <c r="E17" s="3563"/>
      <c r="F17" s="3563"/>
      <c r="G17" s="3563"/>
      <c r="H17" s="3564"/>
      <c r="I17" s="3568"/>
      <c r="J17" s="3569"/>
      <c r="K17" s="3569"/>
      <c r="L17" s="3569"/>
      <c r="M17" s="3569"/>
      <c r="N17" s="3569"/>
      <c r="O17" s="3569"/>
      <c r="P17" s="3569"/>
      <c r="Q17" s="3569"/>
      <c r="R17" s="3569"/>
      <c r="S17" s="3569"/>
      <c r="T17" s="3569"/>
      <c r="U17" s="3569"/>
      <c r="V17" s="3569"/>
      <c r="W17" s="3569"/>
      <c r="X17" s="3569"/>
      <c r="Y17" s="3569"/>
      <c r="Z17" s="3569"/>
      <c r="AA17" s="3569"/>
      <c r="AB17" s="3569"/>
      <c r="AC17" s="3569"/>
      <c r="AD17" s="3570"/>
      <c r="AE17" s="3551" t="s">
        <v>479</v>
      </c>
      <c r="AF17" s="3551"/>
      <c r="AG17" s="3551"/>
    </row>
    <row r="18" spans="2:65" ht="7.5" customHeight="1" thickBot="1">
      <c r="B18" s="3563"/>
      <c r="C18" s="3563"/>
      <c r="D18" s="3563"/>
      <c r="E18" s="3563"/>
      <c r="F18" s="3563"/>
      <c r="G18" s="3563"/>
      <c r="H18" s="3564"/>
      <c r="I18" s="3571"/>
      <c r="J18" s="3572"/>
      <c r="K18" s="3572"/>
      <c r="L18" s="3572"/>
      <c r="M18" s="3572"/>
      <c r="N18" s="3572"/>
      <c r="O18" s="3572"/>
      <c r="P18" s="3572"/>
      <c r="Q18" s="3572"/>
      <c r="R18" s="3572"/>
      <c r="S18" s="3572"/>
      <c r="T18" s="3572"/>
      <c r="U18" s="3572"/>
      <c r="V18" s="3572"/>
      <c r="W18" s="3572"/>
      <c r="X18" s="3572"/>
      <c r="Y18" s="3572"/>
      <c r="Z18" s="3572"/>
      <c r="AA18" s="3572"/>
      <c r="AB18" s="3572"/>
      <c r="AC18" s="3572"/>
      <c r="AD18" s="3573"/>
      <c r="AE18" s="3551"/>
      <c r="AF18" s="3551"/>
      <c r="AG18" s="3551"/>
    </row>
    <row r="19" spans="2:65" ht="7.5" customHeight="1" thickBot="1"/>
    <row r="20" spans="2:65" ht="7.5" customHeight="1" thickBot="1">
      <c r="B20" s="3589" t="s">
        <v>509</v>
      </c>
      <c r="C20" s="3590"/>
      <c r="D20" s="3590"/>
      <c r="E20" s="3590"/>
      <c r="F20" s="3591"/>
      <c r="G20" s="3593" t="s">
        <v>2548</v>
      </c>
      <c r="H20" s="3593"/>
      <c r="I20" s="3593"/>
      <c r="J20" s="3593"/>
      <c r="K20" s="3593"/>
      <c r="L20" s="4063" t="s">
        <v>138</v>
      </c>
      <c r="M20" s="4063"/>
      <c r="N20" s="4063"/>
      <c r="O20" s="4063"/>
      <c r="P20" s="4065" t="str">
        <f>cst_wskakunin_owner1__space_KANA</f>
        <v/>
      </c>
      <c r="Q20" s="4065"/>
      <c r="R20" s="4065"/>
      <c r="S20" s="4065"/>
      <c r="T20" s="4065"/>
      <c r="U20" s="4065"/>
      <c r="V20" s="4065"/>
      <c r="W20" s="4065"/>
      <c r="X20" s="4065"/>
      <c r="Y20" s="4065"/>
      <c r="Z20" s="4065"/>
      <c r="AA20" s="4065"/>
      <c r="AB20" s="4065"/>
      <c r="AC20" s="4065"/>
      <c r="AD20" s="4065"/>
      <c r="AE20" s="4065"/>
      <c r="AF20" s="4065"/>
      <c r="AG20" s="4065"/>
      <c r="AH20" s="4065"/>
      <c r="AI20" s="4065"/>
      <c r="AJ20" s="4065"/>
      <c r="AK20" s="4065"/>
      <c r="AL20" s="4065"/>
      <c r="AM20" s="4065"/>
      <c r="AN20" s="4065"/>
      <c r="AO20" s="4065"/>
      <c r="AP20" s="4065"/>
      <c r="AQ20" s="4065"/>
      <c r="AR20" s="4065"/>
      <c r="AS20" s="4065"/>
      <c r="AT20" s="4065"/>
      <c r="AU20" s="4065"/>
      <c r="AV20" s="4065"/>
      <c r="AW20" s="4065"/>
      <c r="AX20" s="4065"/>
      <c r="AY20" s="908"/>
      <c r="AZ20" s="908"/>
      <c r="BA20" s="908"/>
      <c r="BB20" s="908"/>
      <c r="BC20" s="908"/>
      <c r="BD20" s="909"/>
      <c r="BE20" s="909"/>
      <c r="BF20" s="909"/>
      <c r="BG20" s="909"/>
      <c r="BH20" s="909"/>
      <c r="BI20" s="909"/>
      <c r="BJ20" s="909"/>
      <c r="BK20" s="909"/>
      <c r="BL20" s="910"/>
      <c r="BM20" s="911"/>
    </row>
    <row r="21" spans="2:65" ht="7.5" customHeight="1" thickBot="1">
      <c r="B21" s="3592"/>
      <c r="C21" s="3590"/>
      <c r="D21" s="3590"/>
      <c r="E21" s="3590"/>
      <c r="F21" s="3591"/>
      <c r="G21" s="3594"/>
      <c r="H21" s="3594"/>
      <c r="I21" s="3594"/>
      <c r="J21" s="3594"/>
      <c r="K21" s="3594"/>
      <c r="L21" s="4064"/>
      <c r="M21" s="4064"/>
      <c r="N21" s="4064"/>
      <c r="O21" s="4064"/>
      <c r="P21" s="4066"/>
      <c r="Q21" s="4066"/>
      <c r="R21" s="4066"/>
      <c r="S21" s="4066"/>
      <c r="T21" s="4066"/>
      <c r="U21" s="4066"/>
      <c r="V21" s="4066"/>
      <c r="W21" s="4066"/>
      <c r="X21" s="4066"/>
      <c r="Y21" s="4066"/>
      <c r="Z21" s="4066"/>
      <c r="AA21" s="4066"/>
      <c r="AB21" s="4066"/>
      <c r="AC21" s="4066"/>
      <c r="AD21" s="4066"/>
      <c r="AE21" s="4066"/>
      <c r="AF21" s="4066"/>
      <c r="AG21" s="4066"/>
      <c r="AH21" s="4066"/>
      <c r="AI21" s="4066"/>
      <c r="AJ21" s="4066"/>
      <c r="AK21" s="4066"/>
      <c r="AL21" s="4066"/>
      <c r="AM21" s="4066"/>
      <c r="AN21" s="4066"/>
      <c r="AO21" s="4066"/>
      <c r="AP21" s="4066"/>
      <c r="AQ21" s="4066"/>
      <c r="AR21" s="4066"/>
      <c r="AS21" s="4066"/>
      <c r="AT21" s="4066"/>
      <c r="AU21" s="4066"/>
      <c r="AV21" s="4066"/>
      <c r="AW21" s="4066"/>
      <c r="AX21" s="4066"/>
      <c r="AY21" s="912"/>
      <c r="AZ21" s="912"/>
      <c r="BA21" s="912"/>
      <c r="BB21" s="912"/>
      <c r="BC21" s="912"/>
      <c r="BD21" s="913"/>
      <c r="BE21" s="913"/>
      <c r="BF21" s="913"/>
      <c r="BG21" s="913"/>
      <c r="BH21" s="913"/>
      <c r="BI21" s="913"/>
      <c r="BJ21" s="913"/>
      <c r="BK21" s="913"/>
      <c r="BL21" s="914"/>
      <c r="BM21" s="915"/>
    </row>
    <row r="22" spans="2:65" ht="7.5" customHeight="1" thickBot="1">
      <c r="B22" s="3592"/>
      <c r="C22" s="3590"/>
      <c r="D22" s="3590"/>
      <c r="E22" s="3590"/>
      <c r="F22" s="3591"/>
      <c r="G22" s="3594"/>
      <c r="H22" s="3594"/>
      <c r="I22" s="3594"/>
      <c r="J22" s="3594"/>
      <c r="K22" s="3594"/>
      <c r="L22" s="4067" t="str">
        <f>cst_wskakunin_owner1__space</f>
        <v/>
      </c>
      <c r="M22" s="4067"/>
      <c r="N22" s="4067"/>
      <c r="O22" s="4067"/>
      <c r="P22" s="4067"/>
      <c r="Q22" s="4067"/>
      <c r="R22" s="4067"/>
      <c r="S22" s="4067"/>
      <c r="T22" s="4067"/>
      <c r="U22" s="4067"/>
      <c r="V22" s="4067"/>
      <c r="W22" s="4067"/>
      <c r="X22" s="4067"/>
      <c r="Y22" s="4067"/>
      <c r="Z22" s="4067"/>
      <c r="AA22" s="4067"/>
      <c r="AB22" s="4067"/>
      <c r="AC22" s="4067"/>
      <c r="AD22" s="4067"/>
      <c r="AE22" s="4067"/>
      <c r="AF22" s="4067"/>
      <c r="AG22" s="4067"/>
      <c r="AH22" s="4067"/>
      <c r="AI22" s="4067"/>
      <c r="AJ22" s="4067"/>
      <c r="AK22" s="4067"/>
      <c r="AL22" s="4067"/>
      <c r="AM22" s="4067"/>
      <c r="AN22" s="4067"/>
      <c r="AO22" s="4067"/>
      <c r="AP22" s="4067"/>
      <c r="AQ22" s="4067"/>
      <c r="AR22" s="4067"/>
      <c r="AS22" s="4067"/>
      <c r="AT22" s="4067"/>
      <c r="AU22" s="4067"/>
      <c r="AV22" s="4067"/>
      <c r="AW22" s="4067"/>
      <c r="AX22" s="4067"/>
      <c r="AY22" s="912"/>
      <c r="AZ22" s="912"/>
      <c r="BA22" s="912"/>
      <c r="BB22" s="912"/>
      <c r="BC22" s="912"/>
      <c r="BD22" s="913"/>
      <c r="BE22" s="913"/>
      <c r="BF22" s="913"/>
      <c r="BG22" s="913"/>
      <c r="BH22" s="913"/>
      <c r="BI22" s="913"/>
      <c r="BJ22" s="913"/>
      <c r="BK22" s="913"/>
      <c r="BL22" s="914"/>
      <c r="BM22" s="915"/>
    </row>
    <row r="23" spans="2:65" ht="7.5" customHeight="1" thickBot="1">
      <c r="B23" s="3592"/>
      <c r="C23" s="3590"/>
      <c r="D23" s="3590"/>
      <c r="E23" s="3590"/>
      <c r="F23" s="3591"/>
      <c r="G23" s="3594"/>
      <c r="H23" s="3594"/>
      <c r="I23" s="3594"/>
      <c r="J23" s="3594"/>
      <c r="K23" s="3594"/>
      <c r="L23" s="3596"/>
      <c r="M23" s="3596"/>
      <c r="N23" s="3596"/>
      <c r="O23" s="3596"/>
      <c r="P23" s="3596"/>
      <c r="Q23" s="3596"/>
      <c r="R23" s="3596"/>
      <c r="S23" s="3596"/>
      <c r="T23" s="3596"/>
      <c r="U23" s="3596"/>
      <c r="V23" s="3596"/>
      <c r="W23" s="3596"/>
      <c r="X23" s="3596"/>
      <c r="Y23" s="3596"/>
      <c r="Z23" s="3596"/>
      <c r="AA23" s="3596"/>
      <c r="AB23" s="3596"/>
      <c r="AC23" s="3596"/>
      <c r="AD23" s="3596"/>
      <c r="AE23" s="3596"/>
      <c r="AF23" s="3596"/>
      <c r="AG23" s="3596"/>
      <c r="AH23" s="3596"/>
      <c r="AI23" s="3596"/>
      <c r="AJ23" s="3596"/>
      <c r="AK23" s="3596"/>
      <c r="AL23" s="3596"/>
      <c r="AM23" s="3596"/>
      <c r="AN23" s="3596"/>
      <c r="AO23" s="3596"/>
      <c r="AP23" s="3596"/>
      <c r="AQ23" s="3596"/>
      <c r="AR23" s="3596"/>
      <c r="AS23" s="3596"/>
      <c r="AT23" s="3596"/>
      <c r="AU23" s="3596"/>
      <c r="AV23" s="3596"/>
      <c r="AW23" s="3596"/>
      <c r="AX23" s="3596"/>
      <c r="AY23" s="916"/>
      <c r="AZ23" s="916"/>
      <c r="BA23" s="916"/>
      <c r="BB23" s="916"/>
      <c r="BC23" s="916"/>
      <c r="BD23" s="916"/>
      <c r="BE23" s="912"/>
      <c r="BF23" s="912"/>
      <c r="BG23" s="3588"/>
      <c r="BH23" s="3588"/>
      <c r="BI23" s="916"/>
      <c r="BJ23" s="916"/>
      <c r="BK23" s="916"/>
      <c r="BL23" s="916"/>
      <c r="BM23" s="917"/>
    </row>
    <row r="24" spans="2:65" ht="7.5" customHeight="1" thickBot="1">
      <c r="B24" s="3592"/>
      <c r="C24" s="3590"/>
      <c r="D24" s="3590"/>
      <c r="E24" s="3590"/>
      <c r="F24" s="3591"/>
      <c r="G24" s="3594"/>
      <c r="H24" s="3594"/>
      <c r="I24" s="3594"/>
      <c r="J24" s="3594"/>
      <c r="K24" s="3594"/>
      <c r="L24" s="3596"/>
      <c r="M24" s="3596"/>
      <c r="N24" s="3596"/>
      <c r="O24" s="3596"/>
      <c r="P24" s="3596"/>
      <c r="Q24" s="3596"/>
      <c r="R24" s="3596"/>
      <c r="S24" s="3596"/>
      <c r="T24" s="3596"/>
      <c r="U24" s="3596"/>
      <c r="V24" s="3596"/>
      <c r="W24" s="3596"/>
      <c r="X24" s="3596"/>
      <c r="Y24" s="3596"/>
      <c r="Z24" s="3596"/>
      <c r="AA24" s="3596"/>
      <c r="AB24" s="3596"/>
      <c r="AC24" s="3596"/>
      <c r="AD24" s="3596"/>
      <c r="AE24" s="3596"/>
      <c r="AF24" s="3596"/>
      <c r="AG24" s="3596"/>
      <c r="AH24" s="3596"/>
      <c r="AI24" s="3596"/>
      <c r="AJ24" s="3596"/>
      <c r="AK24" s="3596"/>
      <c r="AL24" s="3596"/>
      <c r="AM24" s="3596"/>
      <c r="AN24" s="3596"/>
      <c r="AO24" s="3596"/>
      <c r="AP24" s="3596"/>
      <c r="AQ24" s="3596"/>
      <c r="AR24" s="3596"/>
      <c r="AS24" s="3596"/>
      <c r="AT24" s="3596"/>
      <c r="AU24" s="3596"/>
      <c r="AV24" s="3596"/>
      <c r="AW24" s="3596"/>
      <c r="AX24" s="3596"/>
      <c r="AY24" s="912"/>
      <c r="AZ24" s="912"/>
      <c r="BA24" s="912"/>
      <c r="BB24" s="912"/>
      <c r="BC24" s="912"/>
      <c r="BD24" s="912"/>
      <c r="BE24" s="916"/>
      <c r="BF24" s="912"/>
      <c r="BG24" s="3588"/>
      <c r="BH24" s="3588"/>
      <c r="BI24" s="918"/>
      <c r="BJ24" s="918"/>
      <c r="BK24" s="919"/>
      <c r="BL24" s="919"/>
      <c r="BM24" s="920"/>
    </row>
    <row r="25" spans="2:65" ht="7.5" customHeight="1" thickBot="1">
      <c r="B25" s="3592"/>
      <c r="C25" s="3590"/>
      <c r="D25" s="3590"/>
      <c r="E25" s="3590"/>
      <c r="F25" s="3591"/>
      <c r="G25" s="3594"/>
      <c r="H25" s="3594"/>
      <c r="I25" s="3594"/>
      <c r="J25" s="3594"/>
      <c r="K25" s="3594"/>
      <c r="L25" s="3597"/>
      <c r="M25" s="3597"/>
      <c r="N25" s="3597"/>
      <c r="O25" s="3597"/>
      <c r="P25" s="3597"/>
      <c r="Q25" s="3597"/>
      <c r="R25" s="3597"/>
      <c r="S25" s="3597"/>
      <c r="T25" s="3597"/>
      <c r="U25" s="3597"/>
      <c r="V25" s="3597"/>
      <c r="W25" s="3597"/>
      <c r="X25" s="3597"/>
      <c r="Y25" s="3597"/>
      <c r="Z25" s="3597"/>
      <c r="AA25" s="3597"/>
      <c r="AB25" s="3597"/>
      <c r="AC25" s="3597"/>
      <c r="AD25" s="3597"/>
      <c r="AE25" s="3597"/>
      <c r="AF25" s="3597"/>
      <c r="AG25" s="3597"/>
      <c r="AH25" s="3597"/>
      <c r="AI25" s="3597"/>
      <c r="AJ25" s="3597"/>
      <c r="AK25" s="3597"/>
      <c r="AL25" s="3597"/>
      <c r="AM25" s="3597"/>
      <c r="AN25" s="3597"/>
      <c r="AO25" s="3597"/>
      <c r="AP25" s="3597"/>
      <c r="AQ25" s="3597"/>
      <c r="AR25" s="3597"/>
      <c r="AS25" s="3597"/>
      <c r="AT25" s="3597"/>
      <c r="AU25" s="3597"/>
      <c r="AV25" s="3597"/>
      <c r="AW25" s="3597"/>
      <c r="AX25" s="3597"/>
      <c r="AY25" s="916"/>
      <c r="AZ25" s="916"/>
      <c r="BA25" s="916"/>
      <c r="BB25" s="916"/>
      <c r="BC25" s="916"/>
      <c r="BD25" s="916"/>
      <c r="BE25" s="916"/>
      <c r="BF25" s="921"/>
      <c r="BG25" s="912"/>
      <c r="BH25" s="912"/>
      <c r="BI25" s="912"/>
      <c r="BJ25" s="919"/>
      <c r="BK25" s="919"/>
      <c r="BL25" s="919"/>
      <c r="BM25" s="920"/>
    </row>
    <row r="26" spans="2:65" ht="7.5" customHeight="1" thickBot="1">
      <c r="B26" s="3592"/>
      <c r="C26" s="3590"/>
      <c r="D26" s="3590"/>
      <c r="E26" s="3590"/>
      <c r="F26" s="3591"/>
      <c r="G26" s="3598" t="s">
        <v>2549</v>
      </c>
      <c r="H26" s="3598"/>
      <c r="I26" s="3604" t="str">
        <f>cst_wskakunin_owner1_ZIP</f>
        <v/>
      </c>
      <c r="J26" s="3604"/>
      <c r="K26" s="3604"/>
      <c r="L26" s="3604"/>
      <c r="M26" s="3604"/>
      <c r="N26" s="3604"/>
      <c r="O26" s="3604"/>
      <c r="P26" s="3604"/>
      <c r="Q26" s="3604"/>
      <c r="R26" s="3598" t="s">
        <v>57</v>
      </c>
      <c r="S26" s="3574" t="s">
        <v>2550</v>
      </c>
      <c r="T26" s="3574"/>
      <c r="U26" s="3574"/>
      <c r="V26" s="3574"/>
      <c r="W26" s="3555" t="str">
        <f>cst_wskakunin_owner1__address</f>
        <v/>
      </c>
      <c r="X26" s="3555"/>
      <c r="Y26" s="3555"/>
      <c r="Z26" s="3555"/>
      <c r="AA26" s="3555"/>
      <c r="AB26" s="3555"/>
      <c r="AC26" s="3555"/>
      <c r="AD26" s="3555"/>
      <c r="AE26" s="3555"/>
      <c r="AF26" s="3555"/>
      <c r="AG26" s="3555"/>
      <c r="AH26" s="3555"/>
      <c r="AI26" s="3555"/>
      <c r="AJ26" s="3555"/>
      <c r="AK26" s="3555"/>
      <c r="AL26" s="3555"/>
      <c r="AM26" s="3555"/>
      <c r="AN26" s="3555"/>
      <c r="AO26" s="3555"/>
      <c r="AP26" s="3555"/>
      <c r="AQ26" s="3555"/>
      <c r="AR26" s="3555"/>
      <c r="AS26" s="3555"/>
      <c r="AT26" s="3555"/>
      <c r="AU26" s="3555"/>
      <c r="AV26" s="3555"/>
      <c r="AW26" s="3555"/>
      <c r="AX26" s="3555"/>
      <c r="AY26" s="3555"/>
      <c r="AZ26" s="3555"/>
      <c r="BA26" s="3555"/>
      <c r="BB26" s="3555"/>
      <c r="BC26" s="3555"/>
      <c r="BD26" s="3555"/>
      <c r="BE26" s="3555"/>
      <c r="BF26" s="3555"/>
      <c r="BG26" s="3555"/>
      <c r="BH26" s="3555"/>
      <c r="BI26" s="3555"/>
      <c r="BJ26" s="3555"/>
      <c r="BK26" s="3555"/>
      <c r="BL26" s="3555"/>
      <c r="BM26" s="3556"/>
    </row>
    <row r="27" spans="2:65" ht="7.5" customHeight="1" thickBot="1">
      <c r="B27" s="3592"/>
      <c r="C27" s="3590"/>
      <c r="D27" s="3590"/>
      <c r="E27" s="3590"/>
      <c r="F27" s="3591"/>
      <c r="G27" s="3598"/>
      <c r="H27" s="3598"/>
      <c r="I27" s="3604"/>
      <c r="J27" s="3604"/>
      <c r="K27" s="3604"/>
      <c r="L27" s="3604"/>
      <c r="M27" s="3604"/>
      <c r="N27" s="3604"/>
      <c r="O27" s="3604"/>
      <c r="P27" s="3604"/>
      <c r="Q27" s="3604"/>
      <c r="R27" s="3598"/>
      <c r="S27" s="3574"/>
      <c r="T27" s="3574"/>
      <c r="U27" s="3574"/>
      <c r="V27" s="3574"/>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3555"/>
      <c r="AT27" s="3555"/>
      <c r="AU27" s="3555"/>
      <c r="AV27" s="3555"/>
      <c r="AW27" s="3555"/>
      <c r="AX27" s="3555"/>
      <c r="AY27" s="3555"/>
      <c r="AZ27" s="3555"/>
      <c r="BA27" s="3555"/>
      <c r="BB27" s="3555"/>
      <c r="BC27" s="3555"/>
      <c r="BD27" s="3555"/>
      <c r="BE27" s="3555"/>
      <c r="BF27" s="3555"/>
      <c r="BG27" s="3555"/>
      <c r="BH27" s="3555"/>
      <c r="BI27" s="3555"/>
      <c r="BJ27" s="3555"/>
      <c r="BK27" s="3555"/>
      <c r="BL27" s="3555"/>
      <c r="BM27" s="3556"/>
    </row>
    <row r="28" spans="2:65" ht="7.5" customHeight="1" thickBot="1">
      <c r="B28" s="3592"/>
      <c r="C28" s="3590"/>
      <c r="D28" s="3590"/>
      <c r="E28" s="3590"/>
      <c r="F28" s="3591"/>
      <c r="G28" s="3598"/>
      <c r="H28" s="3598"/>
      <c r="I28" s="3604"/>
      <c r="J28" s="3604"/>
      <c r="K28" s="3604"/>
      <c r="L28" s="3604"/>
      <c r="M28" s="3604"/>
      <c r="N28" s="3604"/>
      <c r="O28" s="3604"/>
      <c r="P28" s="3604"/>
      <c r="Q28" s="3604"/>
      <c r="R28" s="3598"/>
      <c r="S28" s="3574"/>
      <c r="T28" s="3574"/>
      <c r="U28" s="3574"/>
      <c r="V28" s="3574"/>
      <c r="W28" s="3555"/>
      <c r="X28" s="3555"/>
      <c r="Y28" s="3555"/>
      <c r="Z28" s="3555"/>
      <c r="AA28" s="3555"/>
      <c r="AB28" s="3555"/>
      <c r="AC28" s="3555"/>
      <c r="AD28" s="3555"/>
      <c r="AE28" s="3555"/>
      <c r="AF28" s="3555"/>
      <c r="AG28" s="3555"/>
      <c r="AH28" s="3555"/>
      <c r="AI28" s="3555"/>
      <c r="AJ28" s="3555"/>
      <c r="AK28" s="3555"/>
      <c r="AL28" s="3555"/>
      <c r="AM28" s="3555"/>
      <c r="AN28" s="3555"/>
      <c r="AO28" s="3555"/>
      <c r="AP28" s="3555"/>
      <c r="AQ28" s="3555"/>
      <c r="AR28" s="3555"/>
      <c r="AS28" s="3555"/>
      <c r="AT28" s="3555"/>
      <c r="AU28" s="3555"/>
      <c r="AV28" s="3555"/>
      <c r="AW28" s="3555"/>
      <c r="AX28" s="3555"/>
      <c r="AY28" s="3555"/>
      <c r="AZ28" s="3555"/>
      <c r="BA28" s="3555"/>
      <c r="BB28" s="3555"/>
      <c r="BC28" s="3555"/>
      <c r="BD28" s="3555"/>
      <c r="BE28" s="3555"/>
      <c r="BF28" s="3555"/>
      <c r="BG28" s="3555"/>
      <c r="BH28" s="3555"/>
      <c r="BI28" s="3555"/>
      <c r="BJ28" s="3555"/>
      <c r="BK28" s="3555"/>
      <c r="BL28" s="3555"/>
      <c r="BM28" s="3556"/>
    </row>
    <row r="29" spans="2:65" ht="7.5" customHeight="1" thickBot="1">
      <c r="B29" s="3592"/>
      <c r="C29" s="3590"/>
      <c r="D29" s="3590"/>
      <c r="E29" s="3590"/>
      <c r="F29" s="3591"/>
      <c r="G29" s="3557" t="s">
        <v>3754</v>
      </c>
      <c r="H29" s="3558"/>
      <c r="I29" s="3558"/>
      <c r="J29" s="3574" t="s">
        <v>11</v>
      </c>
      <c r="K29" s="3600" t="str">
        <f>cst_wskakunin_owner1_TEL</f>
        <v/>
      </c>
      <c r="L29" s="3600"/>
      <c r="M29" s="3600"/>
      <c r="N29" s="3600"/>
      <c r="O29" s="3600"/>
      <c r="P29" s="3600"/>
      <c r="Q29" s="3600"/>
      <c r="R29" s="3600"/>
      <c r="S29" s="3600"/>
      <c r="T29" s="3600"/>
      <c r="U29" s="3600"/>
      <c r="V29" s="3600"/>
      <c r="W29" s="3600"/>
      <c r="X29" s="3600"/>
      <c r="Y29" s="3600"/>
      <c r="Z29" s="3600"/>
      <c r="AA29" s="3600"/>
      <c r="AB29" s="3574" t="s">
        <v>57</v>
      </c>
      <c r="AC29" s="3558" t="s">
        <v>2978</v>
      </c>
      <c r="AD29" s="3558"/>
      <c r="AE29" s="3558"/>
      <c r="AF29" s="3574" t="s">
        <v>11</v>
      </c>
      <c r="AG29" s="3602"/>
      <c r="AH29" s="3602"/>
      <c r="AI29" s="3602"/>
      <c r="AJ29" s="3602"/>
      <c r="AK29" s="3602"/>
      <c r="AL29" s="3602"/>
      <c r="AM29" s="3602"/>
      <c r="AN29" s="3602"/>
      <c r="AO29" s="3602"/>
      <c r="AP29" s="3602"/>
      <c r="AQ29" s="3602"/>
      <c r="AR29" s="3602"/>
      <c r="AS29" s="3602"/>
      <c r="AT29" s="3602"/>
      <c r="AU29" s="3602"/>
      <c r="AV29" s="3602"/>
      <c r="AW29" s="3602"/>
      <c r="AX29" s="3574" t="s">
        <v>57</v>
      </c>
      <c r="AY29" s="3576" t="s">
        <v>2553</v>
      </c>
      <c r="AZ29" s="3577"/>
      <c r="BA29" s="3577"/>
      <c r="BB29" s="3577"/>
      <c r="BC29" s="3577"/>
      <c r="BD29" s="3577"/>
      <c r="BE29" s="3582"/>
      <c r="BF29" s="3582"/>
      <c r="BG29" s="3582"/>
      <c r="BH29" s="3582"/>
      <c r="BI29" s="3582"/>
      <c r="BJ29" s="3582"/>
      <c r="BK29" s="3582"/>
      <c r="BL29" s="3582"/>
      <c r="BM29" s="3583"/>
    </row>
    <row r="30" spans="2:65" ht="7.5" customHeight="1" thickBot="1">
      <c r="B30" s="3592"/>
      <c r="C30" s="3590"/>
      <c r="D30" s="3590"/>
      <c r="E30" s="3590"/>
      <c r="F30" s="3591"/>
      <c r="G30" s="3557"/>
      <c r="H30" s="3558"/>
      <c r="I30" s="3558"/>
      <c r="J30" s="3574"/>
      <c r="K30" s="3600"/>
      <c r="L30" s="3600"/>
      <c r="M30" s="3600"/>
      <c r="N30" s="3600"/>
      <c r="O30" s="3600"/>
      <c r="P30" s="3600"/>
      <c r="Q30" s="3600"/>
      <c r="R30" s="3600"/>
      <c r="S30" s="3600"/>
      <c r="T30" s="3600"/>
      <c r="U30" s="3600"/>
      <c r="V30" s="3600"/>
      <c r="W30" s="3600"/>
      <c r="X30" s="3600"/>
      <c r="Y30" s="3600"/>
      <c r="Z30" s="3600"/>
      <c r="AA30" s="3600"/>
      <c r="AB30" s="3574"/>
      <c r="AC30" s="3558"/>
      <c r="AD30" s="3558"/>
      <c r="AE30" s="3558"/>
      <c r="AF30" s="3574"/>
      <c r="AG30" s="3602"/>
      <c r="AH30" s="3602"/>
      <c r="AI30" s="3602"/>
      <c r="AJ30" s="3602"/>
      <c r="AK30" s="3602"/>
      <c r="AL30" s="3602"/>
      <c r="AM30" s="3602"/>
      <c r="AN30" s="3602"/>
      <c r="AO30" s="3602"/>
      <c r="AP30" s="3602"/>
      <c r="AQ30" s="3602"/>
      <c r="AR30" s="3602"/>
      <c r="AS30" s="3602"/>
      <c r="AT30" s="3602"/>
      <c r="AU30" s="3602"/>
      <c r="AV30" s="3602"/>
      <c r="AW30" s="3602"/>
      <c r="AX30" s="3574"/>
      <c r="AY30" s="3578"/>
      <c r="AZ30" s="3579"/>
      <c r="BA30" s="3579"/>
      <c r="BB30" s="3579"/>
      <c r="BC30" s="3579"/>
      <c r="BD30" s="3579"/>
      <c r="BE30" s="3584"/>
      <c r="BF30" s="3584"/>
      <c r="BG30" s="3584"/>
      <c r="BH30" s="3584"/>
      <c r="BI30" s="3584"/>
      <c r="BJ30" s="3584"/>
      <c r="BK30" s="3584"/>
      <c r="BL30" s="3584"/>
      <c r="BM30" s="3585"/>
    </row>
    <row r="31" spans="2:65" ht="7.5" customHeight="1" thickBot="1">
      <c r="B31" s="3592"/>
      <c r="C31" s="3590"/>
      <c r="D31" s="3590"/>
      <c r="E31" s="3590"/>
      <c r="F31" s="3591"/>
      <c r="G31" s="3559"/>
      <c r="H31" s="3560"/>
      <c r="I31" s="3560"/>
      <c r="J31" s="3575"/>
      <c r="K31" s="3601"/>
      <c r="L31" s="3601"/>
      <c r="M31" s="3601"/>
      <c r="N31" s="3601"/>
      <c r="O31" s="3601"/>
      <c r="P31" s="3601"/>
      <c r="Q31" s="3601"/>
      <c r="R31" s="3601"/>
      <c r="S31" s="3601"/>
      <c r="T31" s="3601"/>
      <c r="U31" s="3601"/>
      <c r="V31" s="3601"/>
      <c r="W31" s="3601"/>
      <c r="X31" s="3601"/>
      <c r="Y31" s="3601"/>
      <c r="Z31" s="3601"/>
      <c r="AA31" s="3601"/>
      <c r="AB31" s="3575"/>
      <c r="AC31" s="3560"/>
      <c r="AD31" s="3560"/>
      <c r="AE31" s="3560"/>
      <c r="AF31" s="3575"/>
      <c r="AG31" s="3603"/>
      <c r="AH31" s="3603"/>
      <c r="AI31" s="3603"/>
      <c r="AJ31" s="3603"/>
      <c r="AK31" s="3603"/>
      <c r="AL31" s="3603"/>
      <c r="AM31" s="3603"/>
      <c r="AN31" s="3603"/>
      <c r="AO31" s="3603"/>
      <c r="AP31" s="3603"/>
      <c r="AQ31" s="3603"/>
      <c r="AR31" s="3603"/>
      <c r="AS31" s="3603"/>
      <c r="AT31" s="3603"/>
      <c r="AU31" s="3603"/>
      <c r="AV31" s="3603"/>
      <c r="AW31" s="3603"/>
      <c r="AX31" s="3575"/>
      <c r="AY31" s="3580"/>
      <c r="AZ31" s="3581"/>
      <c r="BA31" s="3581"/>
      <c r="BB31" s="3581"/>
      <c r="BC31" s="3581"/>
      <c r="BD31" s="3581"/>
      <c r="BE31" s="3586"/>
      <c r="BF31" s="3586"/>
      <c r="BG31" s="3586"/>
      <c r="BH31" s="3586"/>
      <c r="BI31" s="3586"/>
      <c r="BJ31" s="3586"/>
      <c r="BK31" s="3586"/>
      <c r="BL31" s="3586"/>
      <c r="BM31" s="3587"/>
    </row>
    <row r="32" spans="2:65" ht="7.5" customHeight="1" thickBot="1">
      <c r="B32" s="3589" t="s">
        <v>3755</v>
      </c>
      <c r="C32" s="3590"/>
      <c r="D32" s="3590"/>
      <c r="E32" s="3590"/>
      <c r="F32" s="3591"/>
      <c r="G32" s="3593" t="s">
        <v>2548</v>
      </c>
      <c r="H32" s="3593"/>
      <c r="I32" s="3593"/>
      <c r="J32" s="3593"/>
      <c r="K32" s="3593"/>
      <c r="L32" s="4063" t="s">
        <v>138</v>
      </c>
      <c r="M32" s="4063"/>
      <c r="N32" s="4063"/>
      <c r="O32" s="4063"/>
      <c r="P32" s="4068"/>
      <c r="Q32" s="4068"/>
      <c r="R32" s="4068"/>
      <c r="S32" s="4068"/>
      <c r="T32" s="4068"/>
      <c r="U32" s="4068"/>
      <c r="V32" s="4068"/>
      <c r="W32" s="4068"/>
      <c r="X32" s="4068"/>
      <c r="Y32" s="4068"/>
      <c r="Z32" s="4068"/>
      <c r="AA32" s="4068"/>
      <c r="AB32" s="4068"/>
      <c r="AC32" s="4068"/>
      <c r="AD32" s="4068"/>
      <c r="AE32" s="4068"/>
      <c r="AF32" s="4068"/>
      <c r="AG32" s="4068"/>
      <c r="AH32" s="4068"/>
      <c r="AI32" s="4068"/>
      <c r="AJ32" s="4068"/>
      <c r="AK32" s="4068"/>
      <c r="AL32" s="4068"/>
      <c r="AM32" s="4068"/>
      <c r="AN32" s="4068"/>
      <c r="AO32" s="4068"/>
      <c r="AP32" s="4068"/>
      <c r="AQ32" s="4068"/>
      <c r="AR32" s="4068"/>
      <c r="AS32" s="4068"/>
      <c r="AT32" s="4068"/>
      <c r="AU32" s="4068"/>
      <c r="AV32" s="4068"/>
      <c r="AW32" s="4068"/>
      <c r="AX32" s="4068"/>
      <c r="AY32" s="922"/>
      <c r="AZ32" s="922"/>
      <c r="BA32" s="922"/>
      <c r="BB32" s="922"/>
      <c r="BC32" s="922"/>
      <c r="BD32" s="909"/>
      <c r="BE32" s="909"/>
      <c r="BF32" s="909"/>
      <c r="BG32" s="909"/>
      <c r="BH32" s="909"/>
      <c r="BI32" s="909"/>
      <c r="BJ32" s="909"/>
      <c r="BK32" s="909"/>
      <c r="BL32" s="910"/>
      <c r="BM32" s="911"/>
    </row>
    <row r="33" spans="2:98" ht="7.5" customHeight="1" thickBot="1">
      <c r="B33" s="3592"/>
      <c r="C33" s="3590"/>
      <c r="D33" s="3590"/>
      <c r="E33" s="3590"/>
      <c r="F33" s="3591"/>
      <c r="G33" s="3594"/>
      <c r="H33" s="3594"/>
      <c r="I33" s="3594"/>
      <c r="J33" s="3594"/>
      <c r="K33" s="3594"/>
      <c r="L33" s="4064"/>
      <c r="M33" s="4064"/>
      <c r="N33" s="4064"/>
      <c r="O33" s="4064"/>
      <c r="P33" s="4069"/>
      <c r="Q33" s="4069"/>
      <c r="R33" s="4069"/>
      <c r="S33" s="4069"/>
      <c r="T33" s="4069"/>
      <c r="U33" s="4069"/>
      <c r="V33" s="4069"/>
      <c r="W33" s="4069"/>
      <c r="X33" s="4069"/>
      <c r="Y33" s="4069"/>
      <c r="Z33" s="4069"/>
      <c r="AA33" s="4069"/>
      <c r="AB33" s="4069"/>
      <c r="AC33" s="4069"/>
      <c r="AD33" s="4069"/>
      <c r="AE33" s="4069"/>
      <c r="AF33" s="4069"/>
      <c r="AG33" s="4069"/>
      <c r="AH33" s="4069"/>
      <c r="AI33" s="4069"/>
      <c r="AJ33" s="4069"/>
      <c r="AK33" s="4069"/>
      <c r="AL33" s="4069"/>
      <c r="AM33" s="4069"/>
      <c r="AN33" s="4069"/>
      <c r="AO33" s="4069"/>
      <c r="AP33" s="4069"/>
      <c r="AQ33" s="4069"/>
      <c r="AR33" s="4069"/>
      <c r="AS33" s="4069"/>
      <c r="AT33" s="4069"/>
      <c r="AU33" s="4069"/>
      <c r="AV33" s="4069"/>
      <c r="AW33" s="4069"/>
      <c r="AX33" s="4069"/>
      <c r="AY33" s="923"/>
      <c r="AZ33" s="923"/>
      <c r="BA33" s="923"/>
      <c r="BB33" s="923"/>
      <c r="BC33" s="923"/>
      <c r="BD33" s="913"/>
      <c r="BE33" s="913"/>
      <c r="BF33" s="913"/>
      <c r="BG33" s="913"/>
      <c r="BH33" s="913"/>
      <c r="BI33" s="913"/>
      <c r="BJ33" s="913"/>
      <c r="BK33" s="913"/>
      <c r="BL33" s="914"/>
      <c r="BM33" s="915"/>
    </row>
    <row r="34" spans="2:98" ht="7.5" customHeight="1" thickBot="1">
      <c r="B34" s="3592"/>
      <c r="C34" s="3590"/>
      <c r="D34" s="3590"/>
      <c r="E34" s="3590"/>
      <c r="F34" s="3591"/>
      <c r="G34" s="3594"/>
      <c r="H34" s="3594"/>
      <c r="I34" s="3594"/>
      <c r="J34" s="3594"/>
      <c r="K34" s="3594"/>
      <c r="L34" s="4067" t="str">
        <f>cst_wskakunin_dairi1__space</f>
        <v/>
      </c>
      <c r="M34" s="4067"/>
      <c r="N34" s="4067"/>
      <c r="O34" s="4067"/>
      <c r="P34" s="4067"/>
      <c r="Q34" s="4067"/>
      <c r="R34" s="4067"/>
      <c r="S34" s="4067"/>
      <c r="T34" s="4067"/>
      <c r="U34" s="4067"/>
      <c r="V34" s="4067"/>
      <c r="W34" s="4067"/>
      <c r="X34" s="4067"/>
      <c r="Y34" s="4067"/>
      <c r="Z34" s="4067"/>
      <c r="AA34" s="4067"/>
      <c r="AB34" s="4067"/>
      <c r="AC34" s="4067"/>
      <c r="AD34" s="4067"/>
      <c r="AE34" s="4067"/>
      <c r="AF34" s="4067"/>
      <c r="AG34" s="4067"/>
      <c r="AH34" s="4067"/>
      <c r="AI34" s="4067"/>
      <c r="AJ34" s="4067"/>
      <c r="AK34" s="4067"/>
      <c r="AL34" s="4067"/>
      <c r="AM34" s="4067"/>
      <c r="AN34" s="4067"/>
      <c r="AO34" s="4067"/>
      <c r="AP34" s="4067"/>
      <c r="AQ34" s="4067"/>
      <c r="AR34" s="4067"/>
      <c r="AS34" s="4067"/>
      <c r="AT34" s="4067"/>
      <c r="AU34" s="4067"/>
      <c r="AV34" s="4067"/>
      <c r="AW34" s="4067"/>
      <c r="AX34" s="4067"/>
      <c r="AY34" s="923"/>
      <c r="AZ34" s="923"/>
      <c r="BA34" s="923"/>
      <c r="BB34" s="923"/>
      <c r="BC34" s="923"/>
      <c r="BD34" s="913"/>
      <c r="BE34" s="913"/>
      <c r="BF34" s="913"/>
      <c r="BG34" s="913"/>
      <c r="BH34" s="913"/>
      <c r="BI34" s="913"/>
      <c r="BJ34" s="913"/>
      <c r="BK34" s="913"/>
      <c r="BL34" s="914"/>
      <c r="BM34" s="915"/>
    </row>
    <row r="35" spans="2:98" ht="7.5" customHeight="1" thickBot="1">
      <c r="B35" s="3592"/>
      <c r="C35" s="3590"/>
      <c r="D35" s="3590"/>
      <c r="E35" s="3590"/>
      <c r="F35" s="3591"/>
      <c r="G35" s="3594"/>
      <c r="H35" s="3594"/>
      <c r="I35" s="3594"/>
      <c r="J35" s="3594"/>
      <c r="K35" s="3594"/>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6"/>
      <c r="AJ35" s="3596"/>
      <c r="AK35" s="3596"/>
      <c r="AL35" s="3596"/>
      <c r="AM35" s="3596"/>
      <c r="AN35" s="3596"/>
      <c r="AO35" s="3596"/>
      <c r="AP35" s="3596"/>
      <c r="AQ35" s="3596"/>
      <c r="AR35" s="3596"/>
      <c r="AS35" s="3596"/>
      <c r="AT35" s="3596"/>
      <c r="AU35" s="3596"/>
      <c r="AV35" s="3596"/>
      <c r="AW35" s="3596"/>
      <c r="AX35" s="3596"/>
      <c r="AY35" s="916"/>
      <c r="AZ35" s="916"/>
      <c r="BA35" s="916"/>
      <c r="BB35" s="916"/>
      <c r="BC35" s="916"/>
      <c r="BD35" s="916"/>
      <c r="BE35" s="912"/>
      <c r="BF35" s="912"/>
      <c r="BG35" s="912"/>
      <c r="BH35" s="916"/>
      <c r="BI35" s="916"/>
      <c r="BJ35" s="916"/>
      <c r="BK35" s="916"/>
      <c r="BL35" s="916"/>
      <c r="BM35" s="917"/>
    </row>
    <row r="36" spans="2:98" ht="7.5" customHeight="1" thickBot="1">
      <c r="B36" s="3592"/>
      <c r="C36" s="3590"/>
      <c r="D36" s="3590"/>
      <c r="E36" s="3590"/>
      <c r="F36" s="3591"/>
      <c r="G36" s="3594"/>
      <c r="H36" s="3594"/>
      <c r="I36" s="3594"/>
      <c r="J36" s="3594"/>
      <c r="K36" s="3594"/>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6"/>
      <c r="AJ36" s="3596"/>
      <c r="AK36" s="3596"/>
      <c r="AL36" s="3596"/>
      <c r="AM36" s="3596"/>
      <c r="AN36" s="3596"/>
      <c r="AO36" s="3596"/>
      <c r="AP36" s="3596"/>
      <c r="AQ36" s="3596"/>
      <c r="AR36" s="3596"/>
      <c r="AS36" s="3596"/>
      <c r="AT36" s="3596"/>
      <c r="AU36" s="3596"/>
      <c r="AV36" s="3596"/>
      <c r="AW36" s="3596"/>
      <c r="AX36" s="3596"/>
      <c r="AY36" s="912"/>
      <c r="AZ36" s="912"/>
      <c r="BA36" s="912"/>
      <c r="BB36" s="912"/>
      <c r="BC36" s="912"/>
      <c r="BD36" s="912"/>
      <c r="BE36" s="916"/>
      <c r="BF36" s="912"/>
      <c r="BG36" s="912"/>
      <c r="BH36" s="912"/>
      <c r="BI36" s="918"/>
      <c r="BJ36" s="918"/>
      <c r="BK36" s="919"/>
      <c r="BL36" s="919"/>
      <c r="BM36" s="920"/>
    </row>
    <row r="37" spans="2:98" ht="7.5" customHeight="1" thickBot="1">
      <c r="B37" s="3592"/>
      <c r="C37" s="3590"/>
      <c r="D37" s="3590"/>
      <c r="E37" s="3590"/>
      <c r="F37" s="3591"/>
      <c r="G37" s="3594"/>
      <c r="H37" s="3594"/>
      <c r="I37" s="3594"/>
      <c r="J37" s="3594"/>
      <c r="K37" s="3594"/>
      <c r="L37" s="3597"/>
      <c r="M37" s="3597"/>
      <c r="N37" s="3597"/>
      <c r="O37" s="3597"/>
      <c r="P37" s="3597"/>
      <c r="Q37" s="3597"/>
      <c r="R37" s="3597"/>
      <c r="S37" s="3597"/>
      <c r="T37" s="3597"/>
      <c r="U37" s="3597"/>
      <c r="V37" s="3597"/>
      <c r="W37" s="3597"/>
      <c r="X37" s="3597"/>
      <c r="Y37" s="3597"/>
      <c r="Z37" s="3597"/>
      <c r="AA37" s="3597"/>
      <c r="AB37" s="3597"/>
      <c r="AC37" s="3597"/>
      <c r="AD37" s="3597"/>
      <c r="AE37" s="3597"/>
      <c r="AF37" s="3597"/>
      <c r="AG37" s="3597"/>
      <c r="AH37" s="3597"/>
      <c r="AI37" s="3597"/>
      <c r="AJ37" s="3597"/>
      <c r="AK37" s="3597"/>
      <c r="AL37" s="3597"/>
      <c r="AM37" s="3597"/>
      <c r="AN37" s="3597"/>
      <c r="AO37" s="3597"/>
      <c r="AP37" s="3597"/>
      <c r="AQ37" s="3597"/>
      <c r="AR37" s="3597"/>
      <c r="AS37" s="3597"/>
      <c r="AT37" s="3597"/>
      <c r="AU37" s="3597"/>
      <c r="AV37" s="3597"/>
      <c r="AW37" s="3597"/>
      <c r="AX37" s="3597"/>
      <c r="AY37" s="916"/>
      <c r="AZ37" s="916"/>
      <c r="BA37" s="916"/>
      <c r="BB37" s="916"/>
      <c r="BC37" s="916"/>
      <c r="BD37" s="916"/>
      <c r="BE37" s="916"/>
      <c r="BF37" s="921"/>
      <c r="BG37" s="912"/>
      <c r="BH37" s="912"/>
      <c r="BI37" s="912"/>
      <c r="BJ37" s="919"/>
      <c r="BK37" s="919"/>
      <c r="BL37" s="919"/>
      <c r="BM37" s="920"/>
    </row>
    <row r="38" spans="2:98" ht="7.5" customHeight="1" thickBot="1">
      <c r="B38" s="3592"/>
      <c r="C38" s="3590"/>
      <c r="D38" s="3590"/>
      <c r="E38" s="3590"/>
      <c r="F38" s="3591"/>
      <c r="G38" s="3598" t="s">
        <v>2549</v>
      </c>
      <c r="H38" s="3598"/>
      <c r="I38" s="3599" t="str">
        <f>cst_wskakunin_dairi1_ZIP</f>
        <v/>
      </c>
      <c r="J38" s="3599"/>
      <c r="K38" s="3599"/>
      <c r="L38" s="3599"/>
      <c r="M38" s="3599"/>
      <c r="N38" s="3599"/>
      <c r="O38" s="3599"/>
      <c r="P38" s="3599"/>
      <c r="Q38" s="3599"/>
      <c r="R38" s="3598" t="s">
        <v>57</v>
      </c>
      <c r="S38" s="3574" t="s">
        <v>2550</v>
      </c>
      <c r="T38" s="3574"/>
      <c r="U38" s="3574"/>
      <c r="V38" s="3574"/>
      <c r="W38" s="3555" t="str">
        <f>cst_wskakunin_dairi1__address</f>
        <v/>
      </c>
      <c r="X38" s="3555"/>
      <c r="Y38" s="3555"/>
      <c r="Z38" s="3555"/>
      <c r="AA38" s="3555"/>
      <c r="AB38" s="3555"/>
      <c r="AC38" s="3555"/>
      <c r="AD38" s="3555"/>
      <c r="AE38" s="3555"/>
      <c r="AF38" s="3555"/>
      <c r="AG38" s="3555"/>
      <c r="AH38" s="3555"/>
      <c r="AI38" s="3555"/>
      <c r="AJ38" s="3555"/>
      <c r="AK38" s="3555"/>
      <c r="AL38" s="3555"/>
      <c r="AM38" s="3555"/>
      <c r="AN38" s="3555"/>
      <c r="AO38" s="3555"/>
      <c r="AP38" s="3555"/>
      <c r="AQ38" s="3555"/>
      <c r="AR38" s="3555"/>
      <c r="AS38" s="3555"/>
      <c r="AT38" s="3555"/>
      <c r="AU38" s="3555"/>
      <c r="AV38" s="3555"/>
      <c r="AW38" s="3555"/>
      <c r="AX38" s="3555"/>
      <c r="AY38" s="3555"/>
      <c r="AZ38" s="3555"/>
      <c r="BA38" s="3555"/>
      <c r="BB38" s="3555"/>
      <c r="BC38" s="3555"/>
      <c r="BD38" s="3555"/>
      <c r="BE38" s="3555"/>
      <c r="BF38" s="3555"/>
      <c r="BG38" s="3555"/>
      <c r="BH38" s="3555"/>
      <c r="BI38" s="3555"/>
      <c r="BJ38" s="3555"/>
      <c r="BK38" s="3555"/>
      <c r="BL38" s="3555"/>
      <c r="BM38" s="3556"/>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row>
    <row r="39" spans="2:98" ht="7.5" customHeight="1" thickBot="1">
      <c r="B39" s="3592"/>
      <c r="C39" s="3590"/>
      <c r="D39" s="3590"/>
      <c r="E39" s="3590"/>
      <c r="F39" s="3591"/>
      <c r="G39" s="3598"/>
      <c r="H39" s="3598"/>
      <c r="I39" s="3599"/>
      <c r="J39" s="3599"/>
      <c r="K39" s="3599"/>
      <c r="L39" s="3599"/>
      <c r="M39" s="3599"/>
      <c r="N39" s="3599"/>
      <c r="O39" s="3599"/>
      <c r="P39" s="3599"/>
      <c r="Q39" s="3599"/>
      <c r="R39" s="3598"/>
      <c r="S39" s="3574"/>
      <c r="T39" s="3574"/>
      <c r="U39" s="3574"/>
      <c r="V39" s="3574"/>
      <c r="W39" s="3555"/>
      <c r="X39" s="3555"/>
      <c r="Y39" s="3555"/>
      <c r="Z39" s="3555"/>
      <c r="AA39" s="3555"/>
      <c r="AB39" s="3555"/>
      <c r="AC39" s="3555"/>
      <c r="AD39" s="3555"/>
      <c r="AE39" s="3555"/>
      <c r="AF39" s="3555"/>
      <c r="AG39" s="3555"/>
      <c r="AH39" s="3555"/>
      <c r="AI39" s="3555"/>
      <c r="AJ39" s="3555"/>
      <c r="AK39" s="3555"/>
      <c r="AL39" s="3555"/>
      <c r="AM39" s="3555"/>
      <c r="AN39" s="3555"/>
      <c r="AO39" s="3555"/>
      <c r="AP39" s="3555"/>
      <c r="AQ39" s="3555"/>
      <c r="AR39" s="3555"/>
      <c r="AS39" s="3555"/>
      <c r="AT39" s="3555"/>
      <c r="AU39" s="3555"/>
      <c r="AV39" s="3555"/>
      <c r="AW39" s="3555"/>
      <c r="AX39" s="3555"/>
      <c r="AY39" s="3555"/>
      <c r="AZ39" s="3555"/>
      <c r="BA39" s="3555"/>
      <c r="BB39" s="3555"/>
      <c r="BC39" s="3555"/>
      <c r="BD39" s="3555"/>
      <c r="BE39" s="3555"/>
      <c r="BF39" s="3555"/>
      <c r="BG39" s="3555"/>
      <c r="BH39" s="3555"/>
      <c r="BI39" s="3555"/>
      <c r="BJ39" s="3555"/>
      <c r="BK39" s="3555"/>
      <c r="BL39" s="3555"/>
      <c r="BM39" s="3556"/>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row>
    <row r="40" spans="2:98" ht="7.5" customHeight="1" thickBot="1">
      <c r="B40" s="3592"/>
      <c r="C40" s="3590"/>
      <c r="D40" s="3590"/>
      <c r="E40" s="3590"/>
      <c r="F40" s="3591"/>
      <c r="G40" s="3598"/>
      <c r="H40" s="3598"/>
      <c r="I40" s="3599"/>
      <c r="J40" s="3599"/>
      <c r="K40" s="3599"/>
      <c r="L40" s="3599"/>
      <c r="M40" s="3599"/>
      <c r="N40" s="3599"/>
      <c r="O40" s="3599"/>
      <c r="P40" s="3599"/>
      <c r="Q40" s="3599"/>
      <c r="R40" s="3598"/>
      <c r="S40" s="3574"/>
      <c r="T40" s="3574"/>
      <c r="U40" s="3574"/>
      <c r="V40" s="3574"/>
      <c r="W40" s="3555"/>
      <c r="X40" s="3555"/>
      <c r="Y40" s="3555"/>
      <c r="Z40" s="3555"/>
      <c r="AA40" s="3555"/>
      <c r="AB40" s="3555"/>
      <c r="AC40" s="3555"/>
      <c r="AD40" s="3555"/>
      <c r="AE40" s="3555"/>
      <c r="AF40" s="3555"/>
      <c r="AG40" s="3555"/>
      <c r="AH40" s="3555"/>
      <c r="AI40" s="3555"/>
      <c r="AJ40" s="3555"/>
      <c r="AK40" s="3555"/>
      <c r="AL40" s="3555"/>
      <c r="AM40" s="3555"/>
      <c r="AN40" s="3555"/>
      <c r="AO40" s="3555"/>
      <c r="AP40" s="3555"/>
      <c r="AQ40" s="3555"/>
      <c r="AR40" s="3555"/>
      <c r="AS40" s="3555"/>
      <c r="AT40" s="3555"/>
      <c r="AU40" s="3555"/>
      <c r="AV40" s="3555"/>
      <c r="AW40" s="3555"/>
      <c r="AX40" s="3555"/>
      <c r="AY40" s="3555"/>
      <c r="AZ40" s="3555"/>
      <c r="BA40" s="3555"/>
      <c r="BB40" s="3555"/>
      <c r="BC40" s="3555"/>
      <c r="BD40" s="3555"/>
      <c r="BE40" s="3555"/>
      <c r="BF40" s="3555"/>
      <c r="BG40" s="3555"/>
      <c r="BH40" s="3555"/>
      <c r="BI40" s="3555"/>
      <c r="BJ40" s="3555"/>
      <c r="BK40" s="3555"/>
      <c r="BL40" s="3555"/>
      <c r="BM40" s="3556"/>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row>
    <row r="41" spans="2:98" ht="7.5" customHeight="1" thickBot="1">
      <c r="B41" s="3592"/>
      <c r="C41" s="3590"/>
      <c r="D41" s="3590"/>
      <c r="E41" s="3590"/>
      <c r="F41" s="3591"/>
      <c r="G41" s="3557" t="s">
        <v>3754</v>
      </c>
      <c r="H41" s="3558"/>
      <c r="I41" s="3558"/>
      <c r="J41" s="3574" t="s">
        <v>11</v>
      </c>
      <c r="K41" s="3600" t="str">
        <f>cst_wskakunin_dairi1_TEL</f>
        <v/>
      </c>
      <c r="L41" s="3600"/>
      <c r="M41" s="3600"/>
      <c r="N41" s="3600"/>
      <c r="O41" s="3600"/>
      <c r="P41" s="3600"/>
      <c r="Q41" s="3600"/>
      <c r="R41" s="3600"/>
      <c r="S41" s="3600"/>
      <c r="T41" s="3600"/>
      <c r="U41" s="3600"/>
      <c r="V41" s="3600"/>
      <c r="W41" s="3600"/>
      <c r="X41" s="3600"/>
      <c r="Y41" s="3600"/>
      <c r="Z41" s="3600"/>
      <c r="AA41" s="3600"/>
      <c r="AB41" s="3574" t="s">
        <v>57</v>
      </c>
      <c r="AC41" s="3558" t="s">
        <v>2978</v>
      </c>
      <c r="AD41" s="3558"/>
      <c r="AE41" s="3558"/>
      <c r="AF41" s="3574" t="s">
        <v>11</v>
      </c>
      <c r="AG41" s="3605"/>
      <c r="AH41" s="3605"/>
      <c r="AI41" s="3605"/>
      <c r="AJ41" s="3605"/>
      <c r="AK41" s="3605"/>
      <c r="AL41" s="3605"/>
      <c r="AM41" s="3605"/>
      <c r="AN41" s="3605"/>
      <c r="AO41" s="3605"/>
      <c r="AP41" s="3605"/>
      <c r="AQ41" s="3605"/>
      <c r="AR41" s="3605"/>
      <c r="AS41" s="3605"/>
      <c r="AT41" s="3605"/>
      <c r="AU41" s="3605"/>
      <c r="AV41" s="3605"/>
      <c r="AW41" s="3605"/>
      <c r="AX41" s="3574" t="s">
        <v>57</v>
      </c>
      <c r="AY41" s="3576" t="s">
        <v>2553</v>
      </c>
      <c r="AZ41" s="3577"/>
      <c r="BA41" s="3577"/>
      <c r="BB41" s="3577"/>
      <c r="BC41" s="3577"/>
      <c r="BD41" s="3577"/>
      <c r="BE41" s="3582"/>
      <c r="BF41" s="3582"/>
      <c r="BG41" s="3582"/>
      <c r="BH41" s="3582"/>
      <c r="BI41" s="3582"/>
      <c r="BJ41" s="3582"/>
      <c r="BK41" s="3582"/>
      <c r="BL41" s="3582"/>
      <c r="BM41" s="3583"/>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row>
    <row r="42" spans="2:98" ht="7.5" customHeight="1" thickBot="1">
      <c r="B42" s="3592"/>
      <c r="C42" s="3590"/>
      <c r="D42" s="3590"/>
      <c r="E42" s="3590"/>
      <c r="F42" s="3591"/>
      <c r="G42" s="3557"/>
      <c r="H42" s="3558"/>
      <c r="I42" s="3558"/>
      <c r="J42" s="3574"/>
      <c r="K42" s="3600"/>
      <c r="L42" s="3600"/>
      <c r="M42" s="3600"/>
      <c r="N42" s="3600"/>
      <c r="O42" s="3600"/>
      <c r="P42" s="3600"/>
      <c r="Q42" s="3600"/>
      <c r="R42" s="3600"/>
      <c r="S42" s="3600"/>
      <c r="T42" s="3600"/>
      <c r="U42" s="3600"/>
      <c r="V42" s="3600"/>
      <c r="W42" s="3600"/>
      <c r="X42" s="3600"/>
      <c r="Y42" s="3600"/>
      <c r="Z42" s="3600"/>
      <c r="AA42" s="3600"/>
      <c r="AB42" s="3574"/>
      <c r="AC42" s="3558"/>
      <c r="AD42" s="3558"/>
      <c r="AE42" s="3558"/>
      <c r="AF42" s="3574"/>
      <c r="AG42" s="3605"/>
      <c r="AH42" s="3605"/>
      <c r="AI42" s="3605"/>
      <c r="AJ42" s="3605"/>
      <c r="AK42" s="3605"/>
      <c r="AL42" s="3605"/>
      <c r="AM42" s="3605"/>
      <c r="AN42" s="3605"/>
      <c r="AO42" s="3605"/>
      <c r="AP42" s="3605"/>
      <c r="AQ42" s="3605"/>
      <c r="AR42" s="3605"/>
      <c r="AS42" s="3605"/>
      <c r="AT42" s="3605"/>
      <c r="AU42" s="3605"/>
      <c r="AV42" s="3605"/>
      <c r="AW42" s="3605"/>
      <c r="AX42" s="3574"/>
      <c r="AY42" s="3578"/>
      <c r="AZ42" s="3579"/>
      <c r="BA42" s="3579"/>
      <c r="BB42" s="3579"/>
      <c r="BC42" s="3579"/>
      <c r="BD42" s="3579"/>
      <c r="BE42" s="3584"/>
      <c r="BF42" s="3584"/>
      <c r="BG42" s="3584"/>
      <c r="BH42" s="3584"/>
      <c r="BI42" s="3584"/>
      <c r="BJ42" s="3584"/>
      <c r="BK42" s="3584"/>
      <c r="BL42" s="3584"/>
      <c r="BM42" s="3585"/>
    </row>
    <row r="43" spans="2:98" ht="7.5" customHeight="1" thickBot="1">
      <c r="B43" s="3592"/>
      <c r="C43" s="3590"/>
      <c r="D43" s="3590"/>
      <c r="E43" s="3590"/>
      <c r="F43" s="3591"/>
      <c r="G43" s="3559"/>
      <c r="H43" s="3560"/>
      <c r="I43" s="3560"/>
      <c r="J43" s="3575"/>
      <c r="K43" s="3601"/>
      <c r="L43" s="3601"/>
      <c r="M43" s="3601"/>
      <c r="N43" s="3601"/>
      <c r="O43" s="3601"/>
      <c r="P43" s="3601"/>
      <c r="Q43" s="3601"/>
      <c r="R43" s="3601"/>
      <c r="S43" s="3601"/>
      <c r="T43" s="3601"/>
      <c r="U43" s="3601"/>
      <c r="V43" s="3601"/>
      <c r="W43" s="3601"/>
      <c r="X43" s="3601"/>
      <c r="Y43" s="3601"/>
      <c r="Z43" s="3601"/>
      <c r="AA43" s="3601"/>
      <c r="AB43" s="3575"/>
      <c r="AC43" s="3560"/>
      <c r="AD43" s="3560"/>
      <c r="AE43" s="3560"/>
      <c r="AF43" s="3575"/>
      <c r="AG43" s="3606"/>
      <c r="AH43" s="3606"/>
      <c r="AI43" s="3606"/>
      <c r="AJ43" s="3606"/>
      <c r="AK43" s="3606"/>
      <c r="AL43" s="3606"/>
      <c r="AM43" s="3606"/>
      <c r="AN43" s="3606"/>
      <c r="AO43" s="3606"/>
      <c r="AP43" s="3606"/>
      <c r="AQ43" s="3606"/>
      <c r="AR43" s="3606"/>
      <c r="AS43" s="3606"/>
      <c r="AT43" s="3606"/>
      <c r="AU43" s="3606"/>
      <c r="AV43" s="3606"/>
      <c r="AW43" s="3606"/>
      <c r="AX43" s="3575"/>
      <c r="AY43" s="3580"/>
      <c r="AZ43" s="3581"/>
      <c r="BA43" s="3581"/>
      <c r="BB43" s="3581"/>
      <c r="BC43" s="3581"/>
      <c r="BD43" s="3581"/>
      <c r="BE43" s="3586"/>
      <c r="BF43" s="3586"/>
      <c r="BG43" s="3586"/>
      <c r="BH43" s="3586"/>
      <c r="BI43" s="3586"/>
      <c r="BJ43" s="3586"/>
      <c r="BK43" s="3586"/>
      <c r="BL43" s="3586"/>
      <c r="BM43" s="3587"/>
    </row>
    <row r="44" spans="2:98" ht="7.5" customHeight="1" thickBot="1">
      <c r="B44" s="3607" t="s">
        <v>2554</v>
      </c>
      <c r="C44" s="3608"/>
      <c r="D44" s="3608"/>
      <c r="E44" s="3608"/>
      <c r="F44" s="3609"/>
      <c r="G44" s="3610" t="s">
        <v>139</v>
      </c>
      <c r="H44" s="3610"/>
      <c r="I44" s="3612" t="s">
        <v>509</v>
      </c>
      <c r="J44" s="3612"/>
      <c r="K44" s="3612"/>
      <c r="L44" s="3612"/>
      <c r="M44" s="3610" t="s">
        <v>139</v>
      </c>
      <c r="N44" s="3610"/>
      <c r="O44" s="3614" t="s">
        <v>8</v>
      </c>
      <c r="P44" s="3614"/>
      <c r="Q44" s="3614"/>
      <c r="R44" s="3614"/>
      <c r="S44" s="3616" t="s">
        <v>525</v>
      </c>
      <c r="T44" s="3614" t="s">
        <v>2555</v>
      </c>
      <c r="U44" s="3614"/>
      <c r="V44" s="3614"/>
      <c r="W44" s="3614"/>
      <c r="X44" s="3619"/>
      <c r="Y44" s="3619"/>
      <c r="Z44" s="3619"/>
      <c r="AA44" s="3619"/>
      <c r="AB44" s="3619"/>
      <c r="AC44" s="3619"/>
      <c r="AD44" s="3619"/>
      <c r="AE44" s="3619"/>
      <c r="AF44" s="3619"/>
      <c r="AG44" s="3619"/>
      <c r="AH44" s="3619"/>
      <c r="AI44" s="3619"/>
      <c r="AJ44" s="3619"/>
      <c r="AK44" s="3614" t="s">
        <v>2556</v>
      </c>
      <c r="AL44" s="3614"/>
      <c r="AM44" s="3614"/>
      <c r="AN44" s="3614"/>
      <c r="AO44" s="3614"/>
      <c r="AP44" s="3614"/>
      <c r="AQ44" s="3614"/>
      <c r="AR44" s="3614"/>
      <c r="AS44" s="3619"/>
      <c r="AT44" s="3619"/>
      <c r="AU44" s="3619"/>
      <c r="AV44" s="3619"/>
      <c r="AW44" s="3619"/>
      <c r="AX44" s="3619"/>
      <c r="AY44" s="3619"/>
      <c r="AZ44" s="3619"/>
      <c r="BA44" s="3614" t="s">
        <v>2557</v>
      </c>
      <c r="BB44" s="3614"/>
      <c r="BC44" s="3614"/>
      <c r="BD44" s="3614"/>
      <c r="BE44" s="3621"/>
      <c r="BF44" s="3621"/>
      <c r="BG44" s="3621"/>
      <c r="BH44" s="3621"/>
      <c r="BI44" s="3621"/>
      <c r="BJ44" s="3621"/>
      <c r="BK44" s="3621"/>
      <c r="BL44" s="3621"/>
      <c r="BM44" s="3623" t="s">
        <v>527</v>
      </c>
    </row>
    <row r="45" spans="2:98" ht="7.5" customHeight="1" thickBot="1">
      <c r="B45" s="3607"/>
      <c r="C45" s="3608"/>
      <c r="D45" s="3608"/>
      <c r="E45" s="3608"/>
      <c r="F45" s="3609"/>
      <c r="G45" s="3611"/>
      <c r="H45" s="3611"/>
      <c r="I45" s="3613"/>
      <c r="J45" s="3613"/>
      <c r="K45" s="3613"/>
      <c r="L45" s="3613"/>
      <c r="M45" s="3611"/>
      <c r="N45" s="3611"/>
      <c r="O45" s="3615"/>
      <c r="P45" s="3615"/>
      <c r="Q45" s="3615"/>
      <c r="R45" s="3615"/>
      <c r="S45" s="3617"/>
      <c r="T45" s="3615"/>
      <c r="U45" s="3615"/>
      <c r="V45" s="3615"/>
      <c r="W45" s="3615"/>
      <c r="X45" s="3620"/>
      <c r="Y45" s="3620"/>
      <c r="Z45" s="3620"/>
      <c r="AA45" s="3620"/>
      <c r="AB45" s="3620"/>
      <c r="AC45" s="3620"/>
      <c r="AD45" s="3620"/>
      <c r="AE45" s="3620"/>
      <c r="AF45" s="3620"/>
      <c r="AG45" s="3620"/>
      <c r="AH45" s="3620"/>
      <c r="AI45" s="3620"/>
      <c r="AJ45" s="3620"/>
      <c r="AK45" s="3615"/>
      <c r="AL45" s="3615"/>
      <c r="AM45" s="3615"/>
      <c r="AN45" s="3615"/>
      <c r="AO45" s="3615"/>
      <c r="AP45" s="3615"/>
      <c r="AQ45" s="3615"/>
      <c r="AR45" s="3615"/>
      <c r="AS45" s="3620"/>
      <c r="AT45" s="3620"/>
      <c r="AU45" s="3620"/>
      <c r="AV45" s="3620"/>
      <c r="AW45" s="3620"/>
      <c r="AX45" s="3620"/>
      <c r="AY45" s="3620"/>
      <c r="AZ45" s="3620"/>
      <c r="BA45" s="3615"/>
      <c r="BB45" s="3615"/>
      <c r="BC45" s="3615"/>
      <c r="BD45" s="3615"/>
      <c r="BE45" s="3622"/>
      <c r="BF45" s="3622"/>
      <c r="BG45" s="3622"/>
      <c r="BH45" s="3622"/>
      <c r="BI45" s="3622"/>
      <c r="BJ45" s="3622"/>
      <c r="BK45" s="3622"/>
      <c r="BL45" s="3622"/>
      <c r="BM45" s="3624"/>
    </row>
    <row r="46" spans="2:98" ht="7.5" customHeight="1" thickBot="1">
      <c r="B46" s="3607"/>
      <c r="C46" s="3608"/>
      <c r="D46" s="3608"/>
      <c r="E46" s="3608"/>
      <c r="F46" s="3609"/>
      <c r="G46" s="3611" t="s">
        <v>139</v>
      </c>
      <c r="H46" s="3611"/>
      <c r="I46" s="3613" t="s">
        <v>144</v>
      </c>
      <c r="J46" s="3613"/>
      <c r="K46" s="3613"/>
      <c r="L46" s="3613"/>
      <c r="M46" s="925"/>
      <c r="N46" s="926"/>
      <c r="O46" s="926"/>
      <c r="P46" s="926"/>
      <c r="Q46" s="926"/>
      <c r="R46" s="926"/>
      <c r="S46" s="3617"/>
      <c r="T46" s="3628" t="s">
        <v>2558</v>
      </c>
      <c r="U46" s="3628"/>
      <c r="V46" s="3628"/>
      <c r="W46" s="3628"/>
      <c r="X46" s="3628"/>
      <c r="Y46" s="3630"/>
      <c r="Z46" s="3630"/>
      <c r="AA46" s="3630"/>
      <c r="AB46" s="3632" t="s">
        <v>3756</v>
      </c>
      <c r="AC46" s="3634"/>
      <c r="AD46" s="3634"/>
      <c r="AE46" s="3634"/>
      <c r="AF46" s="3632" t="s">
        <v>57</v>
      </c>
      <c r="AG46" s="3622"/>
      <c r="AH46" s="3622"/>
      <c r="AI46" s="3622"/>
      <c r="AJ46" s="3622"/>
      <c r="AK46" s="3622"/>
      <c r="AL46" s="3622"/>
      <c r="AM46" s="3622"/>
      <c r="AN46" s="3622"/>
      <c r="AO46" s="3622"/>
      <c r="AP46" s="3622"/>
      <c r="AQ46" s="3622"/>
      <c r="AR46" s="3622"/>
      <c r="AS46" s="3622"/>
      <c r="AT46" s="3622"/>
      <c r="AU46" s="3622"/>
      <c r="AV46" s="3622"/>
      <c r="AW46" s="3622"/>
      <c r="AX46" s="3622"/>
      <c r="AY46" s="3622"/>
      <c r="AZ46" s="3622"/>
      <c r="BA46" s="3622"/>
      <c r="BB46" s="3622"/>
      <c r="BC46" s="3622"/>
      <c r="BD46" s="3622"/>
      <c r="BE46" s="3622"/>
      <c r="BF46" s="3622"/>
      <c r="BG46" s="3622"/>
      <c r="BH46" s="3622"/>
      <c r="BI46" s="3622"/>
      <c r="BJ46" s="3622"/>
      <c r="BK46" s="3622"/>
      <c r="BL46" s="3622"/>
      <c r="BM46" s="3624"/>
    </row>
    <row r="47" spans="2:98" ht="7.5" customHeight="1" thickBot="1">
      <c r="B47" s="3607"/>
      <c r="C47" s="3608"/>
      <c r="D47" s="3608"/>
      <c r="E47" s="3608"/>
      <c r="F47" s="3609"/>
      <c r="G47" s="3626"/>
      <c r="H47" s="3626"/>
      <c r="I47" s="3627"/>
      <c r="J47" s="3627"/>
      <c r="K47" s="3627"/>
      <c r="L47" s="3627"/>
      <c r="M47" s="927"/>
      <c r="N47" s="928"/>
      <c r="O47" s="929"/>
      <c r="P47" s="929"/>
      <c r="Q47" s="929"/>
      <c r="R47" s="929"/>
      <c r="S47" s="3618"/>
      <c r="T47" s="3629"/>
      <c r="U47" s="3629"/>
      <c r="V47" s="3629"/>
      <c r="W47" s="3629"/>
      <c r="X47" s="3629"/>
      <c r="Y47" s="3631"/>
      <c r="Z47" s="3631"/>
      <c r="AA47" s="3631"/>
      <c r="AB47" s="3633"/>
      <c r="AC47" s="3635"/>
      <c r="AD47" s="3635"/>
      <c r="AE47" s="3635"/>
      <c r="AF47" s="3633"/>
      <c r="AG47" s="3636"/>
      <c r="AH47" s="3636"/>
      <c r="AI47" s="3636"/>
      <c r="AJ47" s="3636"/>
      <c r="AK47" s="3636"/>
      <c r="AL47" s="3636"/>
      <c r="AM47" s="3636"/>
      <c r="AN47" s="3636"/>
      <c r="AO47" s="3636"/>
      <c r="AP47" s="3636"/>
      <c r="AQ47" s="3636"/>
      <c r="AR47" s="3636"/>
      <c r="AS47" s="3636"/>
      <c r="AT47" s="3636"/>
      <c r="AU47" s="3636"/>
      <c r="AV47" s="3636"/>
      <c r="AW47" s="3636"/>
      <c r="AX47" s="3636"/>
      <c r="AY47" s="3636"/>
      <c r="AZ47" s="3636"/>
      <c r="BA47" s="3636"/>
      <c r="BB47" s="3636"/>
      <c r="BC47" s="3636"/>
      <c r="BD47" s="3636"/>
      <c r="BE47" s="3636"/>
      <c r="BF47" s="3636"/>
      <c r="BG47" s="3636"/>
      <c r="BH47" s="3636"/>
      <c r="BI47" s="3636"/>
      <c r="BJ47" s="3636"/>
      <c r="BK47" s="3636"/>
      <c r="BL47" s="3636"/>
      <c r="BM47" s="3625"/>
    </row>
    <row r="48" spans="2:98" ht="7.5" customHeight="1" thickBot="1">
      <c r="B48" s="930"/>
      <c r="C48" s="930"/>
      <c r="D48" s="930"/>
      <c r="E48" s="930"/>
      <c r="F48" s="930"/>
      <c r="G48" s="931"/>
      <c r="H48" s="931"/>
      <c r="I48" s="932"/>
      <c r="J48" s="932"/>
      <c r="K48" s="932"/>
      <c r="L48" s="931"/>
      <c r="M48" s="931"/>
      <c r="N48" s="930"/>
      <c r="O48" s="933"/>
      <c r="P48" s="933"/>
      <c r="Q48" s="934"/>
      <c r="R48" s="934"/>
      <c r="S48" s="933"/>
      <c r="T48" s="933"/>
      <c r="U48" s="933"/>
      <c r="V48" s="933"/>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3"/>
    </row>
    <row r="49" spans="2:68" ht="7.5" customHeight="1">
      <c r="B49" s="3637" t="s">
        <v>3757</v>
      </c>
      <c r="C49" s="3638"/>
      <c r="D49" s="3638"/>
      <c r="E49" s="3638"/>
      <c r="F49" s="3638"/>
      <c r="G49" s="3638"/>
      <c r="H49" s="3638"/>
      <c r="I49" s="3638"/>
      <c r="J49" s="3638"/>
      <c r="K49" s="3638"/>
      <c r="L49" s="3638"/>
      <c r="M49" s="3638"/>
      <c r="N49" s="3638"/>
      <c r="O49" s="3641" t="str">
        <f>cst_wskakunin_BUILD__address</f>
        <v>埼玉県さいたま市浦和区仲町</v>
      </c>
      <c r="P49" s="3641"/>
      <c r="Q49" s="3641"/>
      <c r="R49" s="3641"/>
      <c r="S49" s="3641"/>
      <c r="T49" s="3641"/>
      <c r="U49" s="3641"/>
      <c r="V49" s="3641"/>
      <c r="W49" s="3641"/>
      <c r="X49" s="3641"/>
      <c r="Y49" s="3641"/>
      <c r="Z49" s="3641"/>
      <c r="AA49" s="3641"/>
      <c r="AB49" s="3641"/>
      <c r="AC49" s="3641"/>
      <c r="AD49" s="3641"/>
      <c r="AE49" s="3641"/>
      <c r="AF49" s="3641"/>
      <c r="AG49" s="3641"/>
      <c r="AH49" s="3641"/>
      <c r="AI49" s="3641"/>
      <c r="AJ49" s="3641"/>
      <c r="AK49" s="3641"/>
      <c r="AL49" s="3641"/>
      <c r="AM49" s="3641"/>
      <c r="AN49" s="3641"/>
      <c r="AO49" s="3641"/>
      <c r="AP49" s="3641"/>
      <c r="AQ49" s="3641"/>
      <c r="AR49" s="3641"/>
      <c r="AS49" s="3641"/>
      <c r="AT49" s="3641"/>
      <c r="AU49" s="3641"/>
      <c r="AV49" s="3641"/>
      <c r="AW49" s="3641"/>
      <c r="AX49" s="3641"/>
      <c r="AY49" s="3641"/>
      <c r="AZ49" s="3641"/>
      <c r="BA49" s="3641"/>
      <c r="BB49" s="3641"/>
      <c r="BC49" s="3641"/>
      <c r="BD49" s="3641"/>
      <c r="BE49" s="3641"/>
      <c r="BF49" s="3641"/>
      <c r="BG49" s="3641"/>
      <c r="BH49" s="3641"/>
      <c r="BI49" s="3641"/>
      <c r="BJ49" s="3641"/>
      <c r="BK49" s="3641"/>
      <c r="BL49" s="3641"/>
      <c r="BM49" s="3642"/>
    </row>
    <row r="50" spans="2:68" ht="7.5" customHeight="1">
      <c r="B50" s="3639"/>
      <c r="C50" s="3640"/>
      <c r="D50" s="3640"/>
      <c r="E50" s="3640"/>
      <c r="F50" s="3640"/>
      <c r="G50" s="3640"/>
      <c r="H50" s="3640"/>
      <c r="I50" s="3640"/>
      <c r="J50" s="3640"/>
      <c r="K50" s="3640"/>
      <c r="L50" s="3640"/>
      <c r="M50" s="3640"/>
      <c r="N50" s="3640"/>
      <c r="O50" s="3643"/>
      <c r="P50" s="3643"/>
      <c r="Q50" s="3643"/>
      <c r="R50" s="3643"/>
      <c r="S50" s="3643"/>
      <c r="T50" s="3643"/>
      <c r="U50" s="3643"/>
      <c r="V50" s="3643"/>
      <c r="W50" s="3643"/>
      <c r="X50" s="3643"/>
      <c r="Y50" s="3643"/>
      <c r="Z50" s="3643"/>
      <c r="AA50" s="3643"/>
      <c r="AB50" s="3643"/>
      <c r="AC50" s="3643"/>
      <c r="AD50" s="3643"/>
      <c r="AE50" s="3643"/>
      <c r="AF50" s="3643"/>
      <c r="AG50" s="3643"/>
      <c r="AH50" s="3643"/>
      <c r="AI50" s="3643"/>
      <c r="AJ50" s="3643"/>
      <c r="AK50" s="3643"/>
      <c r="AL50" s="3643"/>
      <c r="AM50" s="3643"/>
      <c r="AN50" s="3643"/>
      <c r="AO50" s="3643"/>
      <c r="AP50" s="3643"/>
      <c r="AQ50" s="3643"/>
      <c r="AR50" s="3643"/>
      <c r="AS50" s="3643"/>
      <c r="AT50" s="3643"/>
      <c r="AU50" s="3643"/>
      <c r="AV50" s="3643"/>
      <c r="AW50" s="3643"/>
      <c r="AX50" s="3643"/>
      <c r="AY50" s="3643"/>
      <c r="AZ50" s="3643"/>
      <c r="BA50" s="3643"/>
      <c r="BB50" s="3643"/>
      <c r="BC50" s="3643"/>
      <c r="BD50" s="3643"/>
      <c r="BE50" s="3643"/>
      <c r="BF50" s="3643"/>
      <c r="BG50" s="3643"/>
      <c r="BH50" s="3643"/>
      <c r="BI50" s="3643"/>
      <c r="BJ50" s="3643"/>
      <c r="BK50" s="3643"/>
      <c r="BL50" s="3643"/>
      <c r="BM50" s="3644"/>
    </row>
    <row r="51" spans="2:68" ht="7.5" customHeight="1">
      <c r="B51" s="3639"/>
      <c r="C51" s="3640"/>
      <c r="D51" s="3640"/>
      <c r="E51" s="3640"/>
      <c r="F51" s="3640"/>
      <c r="G51" s="3640"/>
      <c r="H51" s="3640"/>
      <c r="I51" s="3640"/>
      <c r="J51" s="3640"/>
      <c r="K51" s="3640"/>
      <c r="L51" s="3640"/>
      <c r="M51" s="3640"/>
      <c r="N51" s="3640"/>
      <c r="O51" s="3643"/>
      <c r="P51" s="3643"/>
      <c r="Q51" s="3643"/>
      <c r="R51" s="3643"/>
      <c r="S51" s="3643"/>
      <c r="T51" s="3643"/>
      <c r="U51" s="3643"/>
      <c r="V51" s="3643"/>
      <c r="W51" s="3643"/>
      <c r="X51" s="3643"/>
      <c r="Y51" s="3643"/>
      <c r="Z51" s="3643"/>
      <c r="AA51" s="3643"/>
      <c r="AB51" s="3643"/>
      <c r="AC51" s="3643"/>
      <c r="AD51" s="3643"/>
      <c r="AE51" s="3643"/>
      <c r="AF51" s="3643"/>
      <c r="AG51" s="3643"/>
      <c r="AH51" s="3643"/>
      <c r="AI51" s="3643"/>
      <c r="AJ51" s="3643"/>
      <c r="AK51" s="3643"/>
      <c r="AL51" s="3643"/>
      <c r="AM51" s="3643"/>
      <c r="AN51" s="3643"/>
      <c r="AO51" s="3643"/>
      <c r="AP51" s="3643"/>
      <c r="AQ51" s="3643"/>
      <c r="AR51" s="3643"/>
      <c r="AS51" s="3643"/>
      <c r="AT51" s="3643"/>
      <c r="AU51" s="3643"/>
      <c r="AV51" s="3643"/>
      <c r="AW51" s="3643"/>
      <c r="AX51" s="3643"/>
      <c r="AY51" s="3643"/>
      <c r="AZ51" s="3643"/>
      <c r="BA51" s="3643"/>
      <c r="BB51" s="3643"/>
      <c r="BC51" s="3643"/>
      <c r="BD51" s="3643"/>
      <c r="BE51" s="3643"/>
      <c r="BF51" s="3643"/>
      <c r="BG51" s="3643"/>
      <c r="BH51" s="3643"/>
      <c r="BI51" s="3643"/>
      <c r="BJ51" s="3643"/>
      <c r="BK51" s="3643"/>
      <c r="BL51" s="3643"/>
      <c r="BM51" s="3644"/>
    </row>
    <row r="52" spans="2:68" ht="7.5" customHeight="1">
      <c r="B52" s="3639"/>
      <c r="C52" s="3640"/>
      <c r="D52" s="3640"/>
      <c r="E52" s="3640"/>
      <c r="F52" s="3640"/>
      <c r="G52" s="3640"/>
      <c r="H52" s="3640"/>
      <c r="I52" s="3640"/>
      <c r="J52" s="3640"/>
      <c r="K52" s="3640"/>
      <c r="L52" s="3640"/>
      <c r="M52" s="3640"/>
      <c r="N52" s="3640"/>
      <c r="O52" s="3643"/>
      <c r="P52" s="3643"/>
      <c r="Q52" s="3643"/>
      <c r="R52" s="3643"/>
      <c r="S52" s="3643"/>
      <c r="T52" s="3643"/>
      <c r="U52" s="3643"/>
      <c r="V52" s="3643"/>
      <c r="W52" s="3643"/>
      <c r="X52" s="3643"/>
      <c r="Y52" s="3643"/>
      <c r="Z52" s="3643"/>
      <c r="AA52" s="3643"/>
      <c r="AB52" s="3643"/>
      <c r="AC52" s="3643"/>
      <c r="AD52" s="3643"/>
      <c r="AE52" s="3643"/>
      <c r="AF52" s="3643"/>
      <c r="AG52" s="3643"/>
      <c r="AH52" s="3643"/>
      <c r="AI52" s="3643"/>
      <c r="AJ52" s="3643"/>
      <c r="AK52" s="3643"/>
      <c r="AL52" s="3643"/>
      <c r="AM52" s="3643"/>
      <c r="AN52" s="3643"/>
      <c r="AO52" s="3643"/>
      <c r="AP52" s="3643"/>
      <c r="AQ52" s="3643"/>
      <c r="AR52" s="3643"/>
      <c r="AS52" s="3643"/>
      <c r="AT52" s="3643"/>
      <c r="AU52" s="3643"/>
      <c r="AV52" s="3643"/>
      <c r="AW52" s="3643"/>
      <c r="AX52" s="3643"/>
      <c r="AY52" s="3643"/>
      <c r="AZ52" s="3643"/>
      <c r="BA52" s="3643"/>
      <c r="BB52" s="3643"/>
      <c r="BC52" s="3643"/>
      <c r="BD52" s="3643"/>
      <c r="BE52" s="3643"/>
      <c r="BF52" s="3643"/>
      <c r="BG52" s="3643"/>
      <c r="BH52" s="3643"/>
      <c r="BI52" s="3643"/>
      <c r="BJ52" s="3643"/>
      <c r="BK52" s="3643"/>
      <c r="BL52" s="3643"/>
      <c r="BM52" s="3644"/>
    </row>
    <row r="53" spans="2:68" s="901" customFormat="1" ht="4.5" customHeight="1">
      <c r="B53" s="3038" t="s">
        <v>2559</v>
      </c>
      <c r="C53" s="3039"/>
      <c r="D53" s="3039"/>
      <c r="E53" s="3039"/>
      <c r="F53" s="3039"/>
      <c r="G53" s="3039"/>
      <c r="H53" s="3039"/>
      <c r="I53" s="3039"/>
      <c r="J53" s="3039"/>
      <c r="K53" s="3039"/>
      <c r="L53" s="3039"/>
      <c r="M53" s="3039"/>
      <c r="N53" s="3040"/>
      <c r="O53" s="3648" t="str">
        <f>cst_wskakunin_BUILD_NAME</f>
        <v>eigyouテスト</v>
      </c>
      <c r="P53" s="3648"/>
      <c r="Q53" s="3648"/>
      <c r="R53" s="3648"/>
      <c r="S53" s="3648"/>
      <c r="T53" s="3648"/>
      <c r="U53" s="3648"/>
      <c r="V53" s="3648"/>
      <c r="W53" s="3648"/>
      <c r="X53" s="3648"/>
      <c r="Y53" s="3648"/>
      <c r="Z53" s="3648"/>
      <c r="AA53" s="3648"/>
      <c r="AB53" s="3648"/>
      <c r="AC53" s="3648"/>
      <c r="AD53" s="3648"/>
      <c r="AE53" s="3648"/>
      <c r="AF53" s="3648"/>
      <c r="AG53" s="3648"/>
      <c r="AH53" s="3648"/>
      <c r="AI53" s="3648"/>
      <c r="AJ53" s="3047" t="s">
        <v>2560</v>
      </c>
      <c r="AK53" s="3048"/>
      <c r="AL53" s="3048"/>
      <c r="AM53" s="3048"/>
      <c r="AN53" s="3048"/>
      <c r="AO53" s="3048"/>
      <c r="AP53" s="3048"/>
      <c r="AQ53" s="3048"/>
      <c r="AR53" s="3048"/>
      <c r="AS53" s="3049"/>
      <c r="AT53" s="936"/>
      <c r="AU53" s="937"/>
      <c r="AV53" s="938"/>
      <c r="AW53" s="938"/>
      <c r="AX53" s="938"/>
      <c r="AY53" s="939"/>
      <c r="AZ53" s="937"/>
      <c r="BA53" s="937"/>
      <c r="BB53" s="937"/>
      <c r="BC53" s="937"/>
      <c r="BD53" s="937"/>
      <c r="BE53" s="937"/>
      <c r="BF53" s="937"/>
      <c r="BG53" s="937"/>
      <c r="BH53" s="937"/>
      <c r="BI53" s="937"/>
      <c r="BJ53" s="937"/>
      <c r="BK53" s="937"/>
      <c r="BL53" s="937"/>
      <c r="BM53" s="940"/>
      <c r="BN53" s="903"/>
      <c r="BO53" s="903"/>
      <c r="BP53" s="903"/>
    </row>
    <row r="54" spans="2:68" s="901" customFormat="1" ht="10.5" customHeight="1">
      <c r="B54" s="3041"/>
      <c r="C54" s="3042"/>
      <c r="D54" s="3042"/>
      <c r="E54" s="3042"/>
      <c r="F54" s="3042"/>
      <c r="G54" s="3042"/>
      <c r="H54" s="3042"/>
      <c r="I54" s="3042"/>
      <c r="J54" s="3042"/>
      <c r="K54" s="3042"/>
      <c r="L54" s="3042"/>
      <c r="M54" s="3042"/>
      <c r="N54" s="3043"/>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050"/>
      <c r="AK54" s="3051"/>
      <c r="AL54" s="3051"/>
      <c r="AM54" s="3051"/>
      <c r="AN54" s="3051"/>
      <c r="AO54" s="3051"/>
      <c r="AP54" s="3051"/>
      <c r="AQ54" s="3051"/>
      <c r="AR54" s="3051"/>
      <c r="AS54" s="3052"/>
      <c r="AT54" s="3651" t="s">
        <v>139</v>
      </c>
      <c r="AU54" s="3651"/>
      <c r="AV54" s="3057" t="s">
        <v>2561</v>
      </c>
      <c r="AW54" s="3057"/>
      <c r="AX54" s="3057"/>
      <c r="AY54" s="3057"/>
      <c r="AZ54" s="3057"/>
      <c r="BA54" s="3057"/>
      <c r="BB54" s="3057"/>
      <c r="BC54" s="3057"/>
      <c r="BD54" s="3651" t="s">
        <v>139</v>
      </c>
      <c r="BE54" s="3651"/>
      <c r="BF54" s="3057" t="s">
        <v>2562</v>
      </c>
      <c r="BG54" s="3057"/>
      <c r="BH54" s="3057"/>
      <c r="BI54" s="3057"/>
      <c r="BJ54" s="3057"/>
      <c r="BK54" s="3057"/>
      <c r="BL54" s="3057"/>
      <c r="BM54" s="3058"/>
      <c r="BN54" s="903"/>
      <c r="BO54" s="903"/>
      <c r="BP54" s="903"/>
    </row>
    <row r="55" spans="2:68" s="901" customFormat="1" ht="10.5" customHeight="1">
      <c r="B55" s="3041"/>
      <c r="C55" s="3042"/>
      <c r="D55" s="3042"/>
      <c r="E55" s="3042"/>
      <c r="F55" s="3042"/>
      <c r="G55" s="3042"/>
      <c r="H55" s="3042"/>
      <c r="I55" s="3042"/>
      <c r="J55" s="3042"/>
      <c r="K55" s="3042"/>
      <c r="L55" s="3042"/>
      <c r="M55" s="3042"/>
      <c r="N55" s="3043"/>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050"/>
      <c r="AK55" s="3051"/>
      <c r="AL55" s="3051"/>
      <c r="AM55" s="3051"/>
      <c r="AN55" s="3051"/>
      <c r="AO55" s="3051"/>
      <c r="AP55" s="3051"/>
      <c r="AQ55" s="3051"/>
      <c r="AR55" s="3051"/>
      <c r="AS55" s="3052"/>
      <c r="AT55" s="3651"/>
      <c r="AU55" s="3651"/>
      <c r="AV55" s="3057"/>
      <c r="AW55" s="3057"/>
      <c r="AX55" s="3057"/>
      <c r="AY55" s="3057"/>
      <c r="AZ55" s="3057"/>
      <c r="BA55" s="3057"/>
      <c r="BB55" s="3057"/>
      <c r="BC55" s="3057"/>
      <c r="BD55" s="3651"/>
      <c r="BE55" s="3651"/>
      <c r="BF55" s="3057"/>
      <c r="BG55" s="3057"/>
      <c r="BH55" s="3057"/>
      <c r="BI55" s="3057"/>
      <c r="BJ55" s="3057"/>
      <c r="BK55" s="3057"/>
      <c r="BL55" s="3057"/>
      <c r="BM55" s="3058"/>
      <c r="BN55" s="903"/>
      <c r="BO55" s="903"/>
      <c r="BP55" s="903"/>
    </row>
    <row r="56" spans="2:68" ht="4.5" customHeight="1">
      <c r="B56" s="3645"/>
      <c r="C56" s="3646"/>
      <c r="D56" s="3646"/>
      <c r="E56" s="3646"/>
      <c r="F56" s="3646"/>
      <c r="G56" s="3646"/>
      <c r="H56" s="3646"/>
      <c r="I56" s="3646"/>
      <c r="J56" s="3646"/>
      <c r="K56" s="3646"/>
      <c r="L56" s="3646"/>
      <c r="M56" s="3646"/>
      <c r="N56" s="3647"/>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053"/>
      <c r="AK56" s="3054"/>
      <c r="AL56" s="3054"/>
      <c r="AM56" s="3054"/>
      <c r="AN56" s="3054"/>
      <c r="AO56" s="3054"/>
      <c r="AP56" s="3054"/>
      <c r="AQ56" s="3054"/>
      <c r="AR56" s="3054"/>
      <c r="AS56" s="3055"/>
      <c r="AT56" s="941"/>
      <c r="AU56" s="941"/>
      <c r="AV56" s="942"/>
      <c r="AW56" s="942"/>
      <c r="AX56" s="942"/>
      <c r="AY56" s="942"/>
      <c r="AZ56" s="942"/>
      <c r="BA56" s="942"/>
      <c r="BB56" s="942"/>
      <c r="BC56" s="942"/>
      <c r="BD56" s="941"/>
      <c r="BE56" s="941"/>
      <c r="BF56" s="942"/>
      <c r="BG56" s="942"/>
      <c r="BH56" s="942"/>
      <c r="BI56" s="942"/>
      <c r="BJ56" s="942"/>
      <c r="BK56" s="942"/>
      <c r="BL56" s="942"/>
      <c r="BM56" s="943"/>
    </row>
    <row r="57" spans="2:68" ht="7.5" customHeight="1">
      <c r="B57" s="3652" t="s">
        <v>3812</v>
      </c>
      <c r="C57" s="3653"/>
      <c r="D57" s="3653"/>
      <c r="E57" s="3653"/>
      <c r="F57" s="3653"/>
      <c r="G57" s="3653" t="s">
        <v>2563</v>
      </c>
      <c r="H57" s="3653"/>
      <c r="I57" s="3653"/>
      <c r="J57" s="3653"/>
      <c r="K57" s="3653"/>
      <c r="L57" s="3653"/>
      <c r="M57" s="3653"/>
      <c r="N57" s="3653"/>
      <c r="O57" s="3657"/>
      <c r="P57" s="3657"/>
      <c r="Q57" s="3657"/>
      <c r="R57" s="3657"/>
      <c r="S57" s="3657"/>
      <c r="T57" s="3657"/>
      <c r="U57" s="3657"/>
      <c r="V57" s="3657"/>
      <c r="W57" s="3657"/>
      <c r="X57" s="3657"/>
      <c r="Y57" s="3657"/>
      <c r="Z57" s="3657"/>
      <c r="AA57" s="3657"/>
      <c r="AB57" s="3657"/>
      <c r="AC57" s="3657"/>
      <c r="AD57" s="3657"/>
      <c r="AE57" s="3657"/>
      <c r="AF57" s="3657"/>
      <c r="AG57" s="3657"/>
      <c r="AH57" s="3657"/>
      <c r="AI57" s="3657"/>
      <c r="AJ57" s="3657"/>
      <c r="AK57" s="3657"/>
      <c r="AL57" s="3657"/>
      <c r="AM57" s="3657"/>
      <c r="AN57" s="3657"/>
      <c r="AO57" s="3657"/>
      <c r="AP57" s="3657"/>
      <c r="AQ57" s="3657"/>
      <c r="AR57" s="3657"/>
      <c r="AS57" s="3657"/>
      <c r="AT57" s="3657"/>
      <c r="AU57" s="3657"/>
      <c r="AV57" s="3657"/>
      <c r="AW57" s="3657"/>
      <c r="AX57" s="3657"/>
      <c r="AY57" s="3657"/>
      <c r="AZ57" s="3657"/>
      <c r="BA57" s="3657"/>
      <c r="BB57" s="3657"/>
      <c r="BC57" s="3657"/>
      <c r="BD57" s="3657"/>
      <c r="BE57" s="3657"/>
      <c r="BF57" s="3657"/>
      <c r="BG57" s="3657"/>
      <c r="BH57" s="3657"/>
      <c r="BI57" s="3657"/>
      <c r="BJ57" s="3657"/>
      <c r="BK57" s="3657"/>
      <c r="BL57" s="3657"/>
      <c r="BM57" s="3658"/>
    </row>
    <row r="58" spans="2:68" ht="7.5" customHeight="1">
      <c r="B58" s="3654"/>
      <c r="C58" s="3653"/>
      <c r="D58" s="3653"/>
      <c r="E58" s="3653"/>
      <c r="F58" s="3653"/>
      <c r="G58" s="3653"/>
      <c r="H58" s="3653"/>
      <c r="I58" s="3653"/>
      <c r="J58" s="3653"/>
      <c r="K58" s="3653"/>
      <c r="L58" s="3653"/>
      <c r="M58" s="3653"/>
      <c r="N58" s="3653"/>
      <c r="O58" s="3657"/>
      <c r="P58" s="3657"/>
      <c r="Q58" s="3657"/>
      <c r="R58" s="3657"/>
      <c r="S58" s="3657"/>
      <c r="T58" s="3657"/>
      <c r="U58" s="3657"/>
      <c r="V58" s="3657"/>
      <c r="W58" s="3657"/>
      <c r="X58" s="3657"/>
      <c r="Y58" s="3657"/>
      <c r="Z58" s="3657"/>
      <c r="AA58" s="3657"/>
      <c r="AB58" s="3657"/>
      <c r="AC58" s="3657"/>
      <c r="AD58" s="3657"/>
      <c r="AE58" s="3657"/>
      <c r="AF58" s="3657"/>
      <c r="AG58" s="3657"/>
      <c r="AH58" s="3657"/>
      <c r="AI58" s="3657"/>
      <c r="AJ58" s="3657"/>
      <c r="AK58" s="3657"/>
      <c r="AL58" s="3657"/>
      <c r="AM58" s="3657"/>
      <c r="AN58" s="3657"/>
      <c r="AO58" s="3657"/>
      <c r="AP58" s="3657"/>
      <c r="AQ58" s="3657"/>
      <c r="AR58" s="3657"/>
      <c r="AS58" s="3657"/>
      <c r="AT58" s="3657"/>
      <c r="AU58" s="3657"/>
      <c r="AV58" s="3657"/>
      <c r="AW58" s="3657"/>
      <c r="AX58" s="3657"/>
      <c r="AY58" s="3657"/>
      <c r="AZ58" s="3657"/>
      <c r="BA58" s="3657"/>
      <c r="BB58" s="3657"/>
      <c r="BC58" s="3657"/>
      <c r="BD58" s="3657"/>
      <c r="BE58" s="3657"/>
      <c r="BF58" s="3657"/>
      <c r="BG58" s="3657"/>
      <c r="BH58" s="3657"/>
      <c r="BI58" s="3657"/>
      <c r="BJ58" s="3657"/>
      <c r="BK58" s="3657"/>
      <c r="BL58" s="3657"/>
      <c r="BM58" s="3658"/>
    </row>
    <row r="59" spans="2:68" ht="7.5" customHeight="1">
      <c r="B59" s="3654"/>
      <c r="C59" s="3653"/>
      <c r="D59" s="3653"/>
      <c r="E59" s="3653"/>
      <c r="F59" s="3653"/>
      <c r="G59" s="3653"/>
      <c r="H59" s="3653"/>
      <c r="I59" s="3653"/>
      <c r="J59" s="3653"/>
      <c r="K59" s="3653"/>
      <c r="L59" s="3653"/>
      <c r="M59" s="3653"/>
      <c r="N59" s="3653"/>
      <c r="O59" s="3657"/>
      <c r="P59" s="3657"/>
      <c r="Q59" s="3657"/>
      <c r="R59" s="3657"/>
      <c r="S59" s="3657"/>
      <c r="T59" s="3657"/>
      <c r="U59" s="3657"/>
      <c r="V59" s="3657"/>
      <c r="W59" s="3657"/>
      <c r="X59" s="3657"/>
      <c r="Y59" s="3657"/>
      <c r="Z59" s="3657"/>
      <c r="AA59" s="3657"/>
      <c r="AB59" s="3657"/>
      <c r="AC59" s="3657"/>
      <c r="AD59" s="3657"/>
      <c r="AE59" s="3657"/>
      <c r="AF59" s="3657"/>
      <c r="AG59" s="3657"/>
      <c r="AH59" s="3657"/>
      <c r="AI59" s="3657"/>
      <c r="AJ59" s="3657"/>
      <c r="AK59" s="3657"/>
      <c r="AL59" s="3657"/>
      <c r="AM59" s="3657"/>
      <c r="AN59" s="3657"/>
      <c r="AO59" s="3657"/>
      <c r="AP59" s="3657"/>
      <c r="AQ59" s="3657"/>
      <c r="AR59" s="3657"/>
      <c r="AS59" s="3657"/>
      <c r="AT59" s="3657"/>
      <c r="AU59" s="3657"/>
      <c r="AV59" s="3657"/>
      <c r="AW59" s="3657"/>
      <c r="AX59" s="3657"/>
      <c r="AY59" s="3657"/>
      <c r="AZ59" s="3657"/>
      <c r="BA59" s="3657"/>
      <c r="BB59" s="3657"/>
      <c r="BC59" s="3657"/>
      <c r="BD59" s="3657"/>
      <c r="BE59" s="3657"/>
      <c r="BF59" s="3657"/>
      <c r="BG59" s="3657"/>
      <c r="BH59" s="3657"/>
      <c r="BI59" s="3657"/>
      <c r="BJ59" s="3657"/>
      <c r="BK59" s="3657"/>
      <c r="BL59" s="3657"/>
      <c r="BM59" s="3658"/>
    </row>
    <row r="60" spans="2:68" ht="7.5" customHeight="1">
      <c r="B60" s="3654"/>
      <c r="C60" s="3653"/>
      <c r="D60" s="3653"/>
      <c r="E60" s="3653"/>
      <c r="F60" s="3653"/>
      <c r="G60" s="3656"/>
      <c r="H60" s="3656"/>
      <c r="I60" s="3656"/>
      <c r="J60" s="3656"/>
      <c r="K60" s="3656"/>
      <c r="L60" s="3656"/>
      <c r="M60" s="3656"/>
      <c r="N60" s="3656"/>
      <c r="O60" s="3657"/>
      <c r="P60" s="3657"/>
      <c r="Q60" s="3657"/>
      <c r="R60" s="3657"/>
      <c r="S60" s="3657"/>
      <c r="T60" s="3657"/>
      <c r="U60" s="3657"/>
      <c r="V60" s="3657"/>
      <c r="W60" s="3657"/>
      <c r="X60" s="3657"/>
      <c r="Y60" s="3657"/>
      <c r="Z60" s="3657"/>
      <c r="AA60" s="3657"/>
      <c r="AB60" s="3657"/>
      <c r="AC60" s="3657"/>
      <c r="AD60" s="3657"/>
      <c r="AE60" s="3657"/>
      <c r="AF60" s="3657"/>
      <c r="AG60" s="3657"/>
      <c r="AH60" s="3657"/>
      <c r="AI60" s="3657"/>
      <c r="AJ60" s="3657"/>
      <c r="AK60" s="3657"/>
      <c r="AL60" s="3657"/>
      <c r="AM60" s="3657"/>
      <c r="AN60" s="3657"/>
      <c r="AO60" s="3657"/>
      <c r="AP60" s="3657"/>
      <c r="AQ60" s="3657"/>
      <c r="AR60" s="3657"/>
      <c r="AS60" s="3657"/>
      <c r="AT60" s="3657"/>
      <c r="AU60" s="3657"/>
      <c r="AV60" s="3657"/>
      <c r="AW60" s="3657"/>
      <c r="AX60" s="3657"/>
      <c r="AY60" s="3657"/>
      <c r="AZ60" s="3657"/>
      <c r="BA60" s="3657"/>
      <c r="BB60" s="3657"/>
      <c r="BC60" s="3657"/>
      <c r="BD60" s="3657"/>
      <c r="BE60" s="3657"/>
      <c r="BF60" s="3657"/>
      <c r="BG60" s="3657"/>
      <c r="BH60" s="3657"/>
      <c r="BI60" s="3657"/>
      <c r="BJ60" s="3657"/>
      <c r="BK60" s="3657"/>
      <c r="BL60" s="3657"/>
      <c r="BM60" s="3658"/>
    </row>
    <row r="61" spans="2:68" ht="7.5" customHeight="1">
      <c r="B61" s="3654"/>
      <c r="C61" s="3653"/>
      <c r="D61" s="3653"/>
      <c r="E61" s="3653"/>
      <c r="F61" s="3653"/>
      <c r="G61" s="3659" t="s">
        <v>2564</v>
      </c>
      <c r="H61" s="3659"/>
      <c r="I61" s="3659"/>
      <c r="J61" s="3659"/>
      <c r="K61" s="3659"/>
      <c r="L61" s="3659"/>
      <c r="M61" s="3659"/>
      <c r="N61" s="3659"/>
      <c r="O61" s="3660" t="s">
        <v>3759</v>
      </c>
      <c r="P61" s="3660"/>
      <c r="Q61" s="3662"/>
      <c r="R61" s="3662"/>
      <c r="S61" s="3662"/>
      <c r="T61" s="3664" t="s">
        <v>3760</v>
      </c>
      <c r="U61" s="3664"/>
      <c r="V61" s="3666"/>
      <c r="W61" s="3666"/>
      <c r="X61" s="3666"/>
      <c r="Y61" s="3666"/>
      <c r="Z61" s="944"/>
      <c r="AA61" s="3668"/>
      <c r="AB61" s="3668"/>
      <c r="AC61" s="3668"/>
      <c r="AD61" s="3668"/>
      <c r="AE61" s="3668"/>
      <c r="AF61" s="3668"/>
      <c r="AG61" s="3668"/>
      <c r="AH61" s="3668"/>
      <c r="AI61" s="3668"/>
      <c r="AJ61" s="3668"/>
      <c r="AK61" s="3668"/>
      <c r="AL61" s="3668"/>
      <c r="AM61" s="3668"/>
      <c r="AN61" s="3668"/>
      <c r="AO61" s="3668"/>
      <c r="AP61" s="3668"/>
      <c r="AQ61" s="3668"/>
      <c r="AR61" s="3668"/>
      <c r="AS61" s="3668"/>
      <c r="AT61" s="3668"/>
      <c r="AU61" s="3668"/>
      <c r="AV61" s="3668"/>
      <c r="AW61" s="3668"/>
      <c r="AX61" s="3668"/>
      <c r="AY61" s="3668"/>
      <c r="AZ61" s="3668"/>
      <c r="BA61" s="3668"/>
      <c r="BB61" s="3668"/>
      <c r="BC61" s="3668"/>
      <c r="BD61" s="3668"/>
      <c r="BE61" s="3668"/>
      <c r="BF61" s="3668"/>
      <c r="BG61" s="3668"/>
      <c r="BH61" s="3668"/>
      <c r="BI61" s="3668"/>
      <c r="BJ61" s="3668"/>
      <c r="BK61" s="3668"/>
      <c r="BL61" s="3668"/>
      <c r="BM61" s="3669"/>
    </row>
    <row r="62" spans="2:68" ht="7.5" customHeight="1">
      <c r="B62" s="3654"/>
      <c r="C62" s="3653"/>
      <c r="D62" s="3653"/>
      <c r="E62" s="3653"/>
      <c r="F62" s="3653"/>
      <c r="G62" s="3653"/>
      <c r="H62" s="3653"/>
      <c r="I62" s="3653"/>
      <c r="J62" s="3653"/>
      <c r="K62" s="3653"/>
      <c r="L62" s="3653"/>
      <c r="M62" s="3653"/>
      <c r="N62" s="3653"/>
      <c r="O62" s="3661"/>
      <c r="P62" s="3661"/>
      <c r="Q62" s="3663"/>
      <c r="R62" s="3663"/>
      <c r="S62" s="3663"/>
      <c r="T62" s="3665"/>
      <c r="U62" s="3665"/>
      <c r="V62" s="3667"/>
      <c r="W62" s="3667"/>
      <c r="X62" s="3667"/>
      <c r="Y62" s="3667"/>
      <c r="Z62" s="945"/>
      <c r="AA62" s="3657"/>
      <c r="AB62" s="3657"/>
      <c r="AC62" s="3657"/>
      <c r="AD62" s="3657"/>
      <c r="AE62" s="3657"/>
      <c r="AF62" s="3657"/>
      <c r="AG62" s="3657"/>
      <c r="AH62" s="3657"/>
      <c r="AI62" s="3657"/>
      <c r="AJ62" s="3657"/>
      <c r="AK62" s="3657"/>
      <c r="AL62" s="3657"/>
      <c r="AM62" s="3657"/>
      <c r="AN62" s="3657"/>
      <c r="AO62" s="3657"/>
      <c r="AP62" s="3657"/>
      <c r="AQ62" s="3657"/>
      <c r="AR62" s="3657"/>
      <c r="AS62" s="3657"/>
      <c r="AT62" s="3657"/>
      <c r="AU62" s="3657"/>
      <c r="AV62" s="3657"/>
      <c r="AW62" s="3657"/>
      <c r="AX62" s="3657"/>
      <c r="AY62" s="3657"/>
      <c r="AZ62" s="3657"/>
      <c r="BA62" s="3657"/>
      <c r="BB62" s="3657"/>
      <c r="BC62" s="3657"/>
      <c r="BD62" s="3657"/>
      <c r="BE62" s="3657"/>
      <c r="BF62" s="3657"/>
      <c r="BG62" s="3657"/>
      <c r="BH62" s="3657"/>
      <c r="BI62" s="3657"/>
      <c r="BJ62" s="3657"/>
      <c r="BK62" s="3657"/>
      <c r="BL62" s="3657"/>
      <c r="BM62" s="3658"/>
    </row>
    <row r="63" spans="2:68" ht="7.5" customHeight="1">
      <c r="B63" s="3654"/>
      <c r="C63" s="3653"/>
      <c r="D63" s="3653"/>
      <c r="E63" s="3653"/>
      <c r="F63" s="3653"/>
      <c r="G63" s="3653"/>
      <c r="H63" s="3653"/>
      <c r="I63" s="3653"/>
      <c r="J63" s="3653"/>
      <c r="K63" s="3653"/>
      <c r="L63" s="3653"/>
      <c r="M63" s="3653"/>
      <c r="N63" s="3653"/>
      <c r="O63" s="3661"/>
      <c r="P63" s="3661"/>
      <c r="Q63" s="3663"/>
      <c r="R63" s="3663"/>
      <c r="S63" s="3663"/>
      <c r="T63" s="3665"/>
      <c r="U63" s="3665"/>
      <c r="V63" s="3667"/>
      <c r="W63" s="3667"/>
      <c r="X63" s="3667"/>
      <c r="Y63" s="3667"/>
      <c r="Z63" s="945"/>
      <c r="AA63" s="3657"/>
      <c r="AB63" s="3657"/>
      <c r="AC63" s="3657"/>
      <c r="AD63" s="3657"/>
      <c r="AE63" s="3657"/>
      <c r="AF63" s="3657"/>
      <c r="AG63" s="3657"/>
      <c r="AH63" s="3657"/>
      <c r="AI63" s="3657"/>
      <c r="AJ63" s="3657"/>
      <c r="AK63" s="3657"/>
      <c r="AL63" s="3657"/>
      <c r="AM63" s="3657"/>
      <c r="AN63" s="3657"/>
      <c r="AO63" s="3657"/>
      <c r="AP63" s="3657"/>
      <c r="AQ63" s="3657"/>
      <c r="AR63" s="3657"/>
      <c r="AS63" s="3657"/>
      <c r="AT63" s="3657"/>
      <c r="AU63" s="3657"/>
      <c r="AV63" s="3657"/>
      <c r="AW63" s="3657"/>
      <c r="AX63" s="3657"/>
      <c r="AY63" s="3657"/>
      <c r="AZ63" s="3657"/>
      <c r="BA63" s="3657"/>
      <c r="BB63" s="3657"/>
      <c r="BC63" s="3657"/>
      <c r="BD63" s="3657"/>
      <c r="BE63" s="3657"/>
      <c r="BF63" s="3657"/>
      <c r="BG63" s="3657"/>
      <c r="BH63" s="3657"/>
      <c r="BI63" s="3657"/>
      <c r="BJ63" s="3657"/>
      <c r="BK63" s="3657"/>
      <c r="BL63" s="3657"/>
      <c r="BM63" s="3658"/>
    </row>
    <row r="64" spans="2:68" ht="7.5" customHeight="1">
      <c r="B64" s="3655"/>
      <c r="C64" s="3656"/>
      <c r="D64" s="3656"/>
      <c r="E64" s="3656"/>
      <c r="F64" s="3656"/>
      <c r="G64" s="3653"/>
      <c r="H64" s="3653"/>
      <c r="I64" s="3653"/>
      <c r="J64" s="3653"/>
      <c r="K64" s="3653"/>
      <c r="L64" s="3653"/>
      <c r="M64" s="3653"/>
      <c r="N64" s="3653"/>
      <c r="O64" s="3661"/>
      <c r="P64" s="3661"/>
      <c r="Q64" s="3663"/>
      <c r="R64" s="3663"/>
      <c r="S64" s="3663"/>
      <c r="T64" s="3665"/>
      <c r="U64" s="3665"/>
      <c r="V64" s="3667"/>
      <c r="W64" s="3667"/>
      <c r="X64" s="3667"/>
      <c r="Y64" s="3667"/>
      <c r="Z64" s="945"/>
      <c r="AA64" s="3657"/>
      <c r="AB64" s="3657"/>
      <c r="AC64" s="3657"/>
      <c r="AD64" s="3657"/>
      <c r="AE64" s="3657"/>
      <c r="AF64" s="3657"/>
      <c r="AG64" s="3657"/>
      <c r="AH64" s="3657"/>
      <c r="AI64" s="3657"/>
      <c r="AJ64" s="3657"/>
      <c r="AK64" s="3657"/>
      <c r="AL64" s="3657"/>
      <c r="AM64" s="3657"/>
      <c r="AN64" s="3657"/>
      <c r="AO64" s="3657"/>
      <c r="AP64" s="3657"/>
      <c r="AQ64" s="3657"/>
      <c r="AR64" s="3657"/>
      <c r="AS64" s="3657"/>
      <c r="AT64" s="3657"/>
      <c r="AU64" s="3657"/>
      <c r="AV64" s="3657"/>
      <c r="AW64" s="3657"/>
      <c r="AX64" s="3657"/>
      <c r="AY64" s="3657"/>
      <c r="AZ64" s="3657"/>
      <c r="BA64" s="3657"/>
      <c r="BB64" s="3657"/>
      <c r="BC64" s="3657"/>
      <c r="BD64" s="3657"/>
      <c r="BE64" s="3657"/>
      <c r="BF64" s="3657"/>
      <c r="BG64" s="3657"/>
      <c r="BH64" s="3657"/>
      <c r="BI64" s="3657"/>
      <c r="BJ64" s="3657"/>
      <c r="BK64" s="3657"/>
      <c r="BL64" s="3657"/>
      <c r="BM64" s="3658"/>
    </row>
    <row r="65" spans="2:67" ht="7.5" customHeight="1">
      <c r="B65" s="3670" t="s">
        <v>2596</v>
      </c>
      <c r="C65" s="3671"/>
      <c r="D65" s="3671"/>
      <c r="E65" s="3671"/>
      <c r="F65" s="3671"/>
      <c r="G65" s="3671"/>
      <c r="H65" s="3671"/>
      <c r="I65" s="3671"/>
      <c r="J65" s="3671"/>
      <c r="K65" s="3671"/>
      <c r="L65" s="3671"/>
      <c r="M65" s="3671"/>
      <c r="N65" s="3672"/>
      <c r="O65" s="946"/>
      <c r="P65" s="946"/>
      <c r="Q65" s="946"/>
      <c r="R65" s="946"/>
      <c r="S65" s="946"/>
      <c r="T65" s="946"/>
      <c r="U65" s="946"/>
      <c r="V65" s="946"/>
      <c r="W65" s="946"/>
      <c r="X65" s="946"/>
      <c r="Y65" s="946"/>
      <c r="Z65" s="946"/>
      <c r="AA65" s="946"/>
      <c r="AB65" s="946"/>
      <c r="AC65" s="947"/>
      <c r="AD65" s="948"/>
      <c r="AE65" s="948"/>
      <c r="AF65" s="948"/>
      <c r="AG65" s="948"/>
      <c r="AH65" s="948"/>
      <c r="AI65" s="949"/>
      <c r="AJ65" s="950"/>
      <c r="AK65" s="946"/>
      <c r="AL65" s="3679" t="s">
        <v>2566</v>
      </c>
      <c r="AM65" s="3679"/>
      <c r="AN65" s="3679"/>
      <c r="AO65" s="946"/>
      <c r="AP65" s="951"/>
      <c r="AQ65" s="951"/>
      <c r="AR65" s="951"/>
      <c r="AS65" s="951"/>
      <c r="AT65" s="951"/>
      <c r="AU65" s="951"/>
      <c r="AV65" s="951"/>
      <c r="AW65" s="951"/>
      <c r="AX65" s="951"/>
      <c r="AY65" s="951"/>
      <c r="AZ65" s="951"/>
      <c r="BA65" s="951"/>
      <c r="BB65" s="952"/>
      <c r="BC65" s="952"/>
      <c r="BD65" s="952"/>
      <c r="BE65" s="952"/>
      <c r="BF65" s="952"/>
      <c r="BG65" s="952"/>
      <c r="BH65" s="952"/>
      <c r="BI65" s="952"/>
      <c r="BJ65" s="952"/>
      <c r="BK65" s="952"/>
      <c r="BL65" s="952"/>
      <c r="BM65" s="953"/>
    </row>
    <row r="66" spans="2:67" ht="7.5" customHeight="1">
      <c r="B66" s="3673"/>
      <c r="C66" s="3674"/>
      <c r="D66" s="3674"/>
      <c r="E66" s="3674"/>
      <c r="F66" s="3674"/>
      <c r="G66" s="3674"/>
      <c r="H66" s="3674"/>
      <c r="I66" s="3674"/>
      <c r="J66" s="3674"/>
      <c r="K66" s="3674"/>
      <c r="L66" s="3674"/>
      <c r="M66" s="3674"/>
      <c r="N66" s="3675"/>
      <c r="O66" s="3680" t="s">
        <v>139</v>
      </c>
      <c r="P66" s="3680"/>
      <c r="Q66" s="3681" t="s">
        <v>2597</v>
      </c>
      <c r="R66" s="3681"/>
      <c r="S66" s="3681"/>
      <c r="T66" s="3681"/>
      <c r="U66" s="3681"/>
      <c r="V66" s="3681"/>
      <c r="W66" s="3681"/>
      <c r="X66" s="3681"/>
      <c r="Y66" s="3681"/>
      <c r="Z66" s="3681"/>
      <c r="AA66" s="3681"/>
      <c r="AB66" s="3681"/>
      <c r="AC66" s="3682" t="s">
        <v>2598</v>
      </c>
      <c r="AD66" s="3683"/>
      <c r="AE66" s="3683"/>
      <c r="AF66" s="3683"/>
      <c r="AG66" s="3683"/>
      <c r="AH66" s="3683"/>
      <c r="AI66" s="3684"/>
      <c r="AJ66" s="954"/>
      <c r="AK66" s="955"/>
      <c r="AL66" s="3685" t="s">
        <v>140</v>
      </c>
      <c r="AM66" s="3685"/>
      <c r="AN66" s="3686"/>
      <c r="AO66" s="3698"/>
      <c r="AP66" s="3699"/>
      <c r="AQ66" s="3702" t="s">
        <v>477</v>
      </c>
      <c r="AR66" s="3703"/>
      <c r="AS66" s="3698"/>
      <c r="AT66" s="3699"/>
      <c r="AU66" s="3702" t="s">
        <v>5</v>
      </c>
      <c r="AV66" s="3703"/>
      <c r="AW66" s="3698"/>
      <c r="AX66" s="3699"/>
      <c r="AY66" s="3702" t="s">
        <v>478</v>
      </c>
      <c r="AZ66" s="3692"/>
      <c r="BA66" s="3692" t="s">
        <v>3813</v>
      </c>
      <c r="BB66" s="3692"/>
      <c r="BC66" s="3693"/>
      <c r="BD66" s="3693"/>
      <c r="BE66" s="3693"/>
      <c r="BF66" s="3693"/>
      <c r="BG66" s="3693"/>
      <c r="BH66" s="3693"/>
      <c r="BI66" s="3693"/>
      <c r="BJ66" s="3693"/>
      <c r="BK66" s="3694" t="s">
        <v>3814</v>
      </c>
      <c r="BL66" s="3694"/>
      <c r="BM66" s="3695"/>
    </row>
    <row r="67" spans="2:67" ht="9" customHeight="1">
      <c r="B67" s="3673"/>
      <c r="C67" s="3674"/>
      <c r="D67" s="3674"/>
      <c r="E67" s="3674"/>
      <c r="F67" s="3674"/>
      <c r="G67" s="3674"/>
      <c r="H67" s="3674"/>
      <c r="I67" s="3674"/>
      <c r="J67" s="3674"/>
      <c r="K67" s="3674"/>
      <c r="L67" s="3674"/>
      <c r="M67" s="3674"/>
      <c r="N67" s="3675"/>
      <c r="O67" s="3680"/>
      <c r="P67" s="3680"/>
      <c r="Q67" s="3681"/>
      <c r="R67" s="3681"/>
      <c r="S67" s="3681"/>
      <c r="T67" s="3681"/>
      <c r="U67" s="3681"/>
      <c r="V67" s="3681"/>
      <c r="W67" s="3681"/>
      <c r="X67" s="3681"/>
      <c r="Y67" s="3681"/>
      <c r="Z67" s="3681"/>
      <c r="AA67" s="3681"/>
      <c r="AB67" s="3681"/>
      <c r="AC67" s="3682"/>
      <c r="AD67" s="3683"/>
      <c r="AE67" s="3683"/>
      <c r="AF67" s="3683"/>
      <c r="AG67" s="3683"/>
      <c r="AH67" s="3683"/>
      <c r="AI67" s="3684"/>
      <c r="AJ67" s="954"/>
      <c r="AK67" s="955"/>
      <c r="AL67" s="3685"/>
      <c r="AM67" s="3685"/>
      <c r="AN67" s="3686"/>
      <c r="AO67" s="3700"/>
      <c r="AP67" s="3701"/>
      <c r="AQ67" s="3702"/>
      <c r="AR67" s="3703"/>
      <c r="AS67" s="3700"/>
      <c r="AT67" s="3701"/>
      <c r="AU67" s="3702"/>
      <c r="AV67" s="3703"/>
      <c r="AW67" s="3700"/>
      <c r="AX67" s="3701"/>
      <c r="AY67" s="3702"/>
      <c r="AZ67" s="3692"/>
      <c r="BA67" s="3692"/>
      <c r="BB67" s="3692"/>
      <c r="BC67" s="3693"/>
      <c r="BD67" s="3693"/>
      <c r="BE67" s="3693"/>
      <c r="BF67" s="3693"/>
      <c r="BG67" s="3693"/>
      <c r="BH67" s="3693"/>
      <c r="BI67" s="3693"/>
      <c r="BJ67" s="3693"/>
      <c r="BK67" s="3694"/>
      <c r="BL67" s="3694"/>
      <c r="BM67" s="3695"/>
    </row>
    <row r="68" spans="2:67" ht="4.5" customHeight="1">
      <c r="B68" s="3673"/>
      <c r="C68" s="3674"/>
      <c r="D68" s="3674"/>
      <c r="E68" s="3674"/>
      <c r="F68" s="3674"/>
      <c r="G68" s="3674"/>
      <c r="H68" s="3674"/>
      <c r="I68" s="3674"/>
      <c r="J68" s="3674"/>
      <c r="K68" s="3674"/>
      <c r="L68" s="3674"/>
      <c r="M68" s="3674"/>
      <c r="N68" s="3675"/>
      <c r="O68" s="956"/>
      <c r="P68" s="956"/>
      <c r="Q68" s="912"/>
      <c r="R68" s="912"/>
      <c r="S68" s="912"/>
      <c r="T68" s="912"/>
      <c r="U68" s="912"/>
      <c r="V68" s="912"/>
      <c r="W68" s="912"/>
      <c r="X68" s="912"/>
      <c r="Y68" s="912"/>
      <c r="Z68" s="912"/>
      <c r="AA68" s="912"/>
      <c r="AB68" s="912"/>
      <c r="AC68" s="957"/>
      <c r="AD68" s="958"/>
      <c r="AE68" s="958"/>
      <c r="AF68" s="958"/>
      <c r="AG68" s="958"/>
      <c r="AH68" s="958"/>
      <c r="AI68" s="959"/>
      <c r="AJ68" s="960"/>
      <c r="AK68" s="956"/>
      <c r="AL68" s="956"/>
      <c r="AM68" s="956"/>
      <c r="AN68" s="956"/>
      <c r="AO68" s="956"/>
      <c r="AP68" s="961"/>
      <c r="AQ68" s="961"/>
      <c r="AR68" s="961"/>
      <c r="AS68" s="961"/>
      <c r="AT68" s="961"/>
      <c r="AU68" s="961"/>
      <c r="AV68" s="961"/>
      <c r="AW68" s="961"/>
      <c r="AX68" s="961"/>
      <c r="AY68" s="961"/>
      <c r="AZ68" s="961"/>
      <c r="BA68" s="961"/>
      <c r="BB68" s="962"/>
      <c r="BC68" s="962"/>
      <c r="BD68" s="962"/>
      <c r="BE68" s="962"/>
      <c r="BF68" s="962"/>
      <c r="BG68" s="962"/>
      <c r="BH68" s="962"/>
      <c r="BI68" s="962"/>
      <c r="BJ68" s="962"/>
      <c r="BK68" s="962"/>
      <c r="BL68" s="962"/>
      <c r="BM68" s="963"/>
    </row>
    <row r="69" spans="2:67" ht="8.25" customHeight="1">
      <c r="B69" s="3673"/>
      <c r="C69" s="3674"/>
      <c r="D69" s="3674"/>
      <c r="E69" s="3674"/>
      <c r="F69" s="3674"/>
      <c r="G69" s="3674"/>
      <c r="H69" s="3674"/>
      <c r="I69" s="3674"/>
      <c r="J69" s="3674"/>
      <c r="K69" s="3674"/>
      <c r="L69" s="3674"/>
      <c r="M69" s="3674"/>
      <c r="N69" s="3675"/>
      <c r="O69" s="3696" t="s">
        <v>139</v>
      </c>
      <c r="P69" s="3696"/>
      <c r="Q69" s="3697" t="s">
        <v>3815</v>
      </c>
      <c r="R69" s="3697"/>
      <c r="S69" s="3697"/>
      <c r="T69" s="3697"/>
      <c r="U69" s="3697"/>
      <c r="V69" s="3697"/>
      <c r="W69" s="3697"/>
      <c r="X69" s="3697"/>
      <c r="Y69" s="3697"/>
      <c r="Z69" s="3697"/>
      <c r="AA69" s="3697"/>
      <c r="AB69" s="3697"/>
      <c r="AC69" s="3697"/>
      <c r="AD69" s="3681"/>
      <c r="AE69" s="3681"/>
      <c r="AF69" s="3681"/>
      <c r="AG69" s="3681"/>
      <c r="AH69" s="3681"/>
      <c r="AI69" s="3681"/>
      <c r="AJ69" s="3681"/>
      <c r="AK69" s="3697"/>
      <c r="AL69" s="3697"/>
      <c r="AM69" s="3697"/>
      <c r="AN69" s="3697"/>
      <c r="AO69" s="3697"/>
      <c r="AP69" s="3697"/>
      <c r="AQ69" s="3697"/>
      <c r="AR69" s="3697"/>
      <c r="AS69" s="3697"/>
      <c r="AT69" s="3697"/>
      <c r="AU69" s="3697"/>
      <c r="AV69" s="3697"/>
      <c r="AW69" s="3697"/>
      <c r="AX69" s="3697"/>
      <c r="AY69" s="964"/>
      <c r="AZ69" s="964"/>
      <c r="BA69" s="964"/>
      <c r="BB69" s="964"/>
      <c r="BC69" s="964"/>
      <c r="BD69" s="964"/>
      <c r="BE69" s="964"/>
      <c r="BF69" s="964"/>
      <c r="BG69" s="964"/>
      <c r="BH69" s="964"/>
      <c r="BI69" s="964"/>
      <c r="BJ69" s="964"/>
      <c r="BK69" s="964"/>
      <c r="BL69" s="964"/>
      <c r="BM69" s="965"/>
    </row>
    <row r="70" spans="2:67" ht="8.25" customHeight="1">
      <c r="B70" s="3673"/>
      <c r="C70" s="3674"/>
      <c r="D70" s="3674"/>
      <c r="E70" s="3674"/>
      <c r="F70" s="3674"/>
      <c r="G70" s="3674"/>
      <c r="H70" s="3674"/>
      <c r="I70" s="3674"/>
      <c r="J70" s="3674"/>
      <c r="K70" s="3674"/>
      <c r="L70" s="3674"/>
      <c r="M70" s="3674"/>
      <c r="N70" s="3675"/>
      <c r="O70" s="3680"/>
      <c r="P70" s="3680"/>
      <c r="Q70" s="3681"/>
      <c r="R70" s="3681"/>
      <c r="S70" s="3681"/>
      <c r="T70" s="3681"/>
      <c r="U70" s="3681"/>
      <c r="V70" s="3681"/>
      <c r="W70" s="3681"/>
      <c r="X70" s="3681"/>
      <c r="Y70" s="3681"/>
      <c r="Z70" s="3681"/>
      <c r="AA70" s="3681"/>
      <c r="AB70" s="3681"/>
      <c r="AC70" s="3681"/>
      <c r="AD70" s="3681"/>
      <c r="AE70" s="3681"/>
      <c r="AF70" s="3681"/>
      <c r="AG70" s="3681"/>
      <c r="AH70" s="3681"/>
      <c r="AI70" s="3681"/>
      <c r="AJ70" s="3681"/>
      <c r="AK70" s="3681"/>
      <c r="AL70" s="3681"/>
      <c r="AM70" s="3681"/>
      <c r="AN70" s="3681"/>
      <c r="AO70" s="3681"/>
      <c r="AP70" s="3681"/>
      <c r="AQ70" s="3681"/>
      <c r="AR70" s="3681"/>
      <c r="AS70" s="3681"/>
      <c r="AT70" s="3681"/>
      <c r="AU70" s="3681"/>
      <c r="AV70" s="3681"/>
      <c r="AW70" s="3681"/>
      <c r="AX70" s="3681"/>
      <c r="AY70" s="966"/>
      <c r="AZ70" s="966"/>
      <c r="BA70" s="966"/>
      <c r="BB70" s="966"/>
      <c r="BC70" s="966"/>
      <c r="BD70" s="966"/>
      <c r="BE70" s="966"/>
      <c r="BF70" s="966"/>
      <c r="BG70" s="966"/>
      <c r="BH70" s="966"/>
      <c r="BI70" s="966"/>
      <c r="BJ70" s="966"/>
      <c r="BK70" s="966"/>
      <c r="BL70" s="966"/>
      <c r="BM70" s="967"/>
    </row>
    <row r="71" spans="2:67" ht="8.25" customHeight="1">
      <c r="B71" s="3673"/>
      <c r="C71" s="3674"/>
      <c r="D71" s="3674"/>
      <c r="E71" s="3674"/>
      <c r="F71" s="3674"/>
      <c r="G71" s="3674"/>
      <c r="H71" s="3674"/>
      <c r="I71" s="3674"/>
      <c r="J71" s="3674"/>
      <c r="K71" s="3674"/>
      <c r="L71" s="3674"/>
      <c r="M71" s="3674"/>
      <c r="N71" s="3675"/>
      <c r="O71" s="968"/>
      <c r="P71" s="969"/>
      <c r="Q71" s="3651" t="s">
        <v>139</v>
      </c>
      <c r="R71" s="3651"/>
      <c r="S71" s="3688" t="s">
        <v>3816</v>
      </c>
      <c r="T71" s="3688"/>
      <c r="U71" s="3688"/>
      <c r="V71" s="3688"/>
      <c r="W71" s="3688"/>
      <c r="X71" s="3688"/>
      <c r="Y71" s="3688"/>
      <c r="Z71" s="3688"/>
      <c r="AA71" s="3688"/>
      <c r="AB71" s="3688"/>
      <c r="AC71" s="3688"/>
      <c r="AD71" s="3688"/>
      <c r="AE71" s="3688"/>
      <c r="AF71" s="3688"/>
      <c r="AG71" s="3688"/>
      <c r="AH71" s="3688"/>
      <c r="AI71" s="3688"/>
      <c r="AJ71" s="3688"/>
      <c r="AK71" s="3688"/>
      <c r="AL71" s="3688"/>
      <c r="AM71" s="3688"/>
      <c r="AN71" s="3688"/>
      <c r="AO71" s="3688"/>
      <c r="AP71" s="3688"/>
      <c r="AQ71" s="3688"/>
      <c r="AR71" s="3688"/>
      <c r="AS71" s="3688"/>
      <c r="AT71" s="3688"/>
      <c r="AU71" s="3688"/>
      <c r="AV71" s="3688"/>
      <c r="AW71" s="3688"/>
      <c r="AX71" s="3688"/>
      <c r="AY71" s="3688"/>
      <c r="AZ71" s="3688"/>
      <c r="BA71" s="3688"/>
      <c r="BB71" s="3688"/>
      <c r="BC71" s="3688"/>
      <c r="BD71" s="3688"/>
      <c r="BE71" s="3688"/>
      <c r="BF71" s="3688"/>
      <c r="BG71" s="3688"/>
      <c r="BH71" s="3688"/>
      <c r="BI71" s="3688"/>
      <c r="BJ71" s="3688"/>
      <c r="BK71" s="3688"/>
      <c r="BL71" s="3688"/>
      <c r="BM71" s="3689"/>
      <c r="BN71" s="970"/>
      <c r="BO71" s="970"/>
    </row>
    <row r="72" spans="2:67" ht="8.25" customHeight="1">
      <c r="B72" s="3673"/>
      <c r="C72" s="3674"/>
      <c r="D72" s="3674"/>
      <c r="E72" s="3674"/>
      <c r="F72" s="3674"/>
      <c r="G72" s="3674"/>
      <c r="H72" s="3674"/>
      <c r="I72" s="3674"/>
      <c r="J72" s="3674"/>
      <c r="K72" s="3674"/>
      <c r="L72" s="3674"/>
      <c r="M72" s="3674"/>
      <c r="N72" s="3675"/>
      <c r="O72" s="962"/>
      <c r="P72" s="969"/>
      <c r="Q72" s="3651"/>
      <c r="R72" s="3651"/>
      <c r="S72" s="3688"/>
      <c r="T72" s="3688"/>
      <c r="U72" s="3688"/>
      <c r="V72" s="3688"/>
      <c r="W72" s="3688"/>
      <c r="X72" s="3688"/>
      <c r="Y72" s="3688"/>
      <c r="Z72" s="3688"/>
      <c r="AA72" s="3688"/>
      <c r="AB72" s="3688"/>
      <c r="AC72" s="3688"/>
      <c r="AD72" s="3688"/>
      <c r="AE72" s="3688"/>
      <c r="AF72" s="3688"/>
      <c r="AG72" s="3688"/>
      <c r="AH72" s="3688"/>
      <c r="AI72" s="3688"/>
      <c r="AJ72" s="3688"/>
      <c r="AK72" s="3688"/>
      <c r="AL72" s="3688"/>
      <c r="AM72" s="3688"/>
      <c r="AN72" s="3688"/>
      <c r="AO72" s="3688"/>
      <c r="AP72" s="3688"/>
      <c r="AQ72" s="3688"/>
      <c r="AR72" s="3688"/>
      <c r="AS72" s="3688"/>
      <c r="AT72" s="3688"/>
      <c r="AU72" s="3688"/>
      <c r="AV72" s="3688"/>
      <c r="AW72" s="3688"/>
      <c r="AX72" s="3688"/>
      <c r="AY72" s="3688"/>
      <c r="AZ72" s="3688"/>
      <c r="BA72" s="3688"/>
      <c r="BB72" s="3688"/>
      <c r="BC72" s="3688"/>
      <c r="BD72" s="3688"/>
      <c r="BE72" s="3688"/>
      <c r="BF72" s="3688"/>
      <c r="BG72" s="3688"/>
      <c r="BH72" s="3688"/>
      <c r="BI72" s="3688"/>
      <c r="BJ72" s="3688"/>
      <c r="BK72" s="3688"/>
      <c r="BL72" s="3688"/>
      <c r="BM72" s="3689"/>
      <c r="BN72" s="970"/>
      <c r="BO72" s="970"/>
    </row>
    <row r="73" spans="2:67" ht="8.25" customHeight="1">
      <c r="B73" s="3673"/>
      <c r="C73" s="3674"/>
      <c r="D73" s="3674"/>
      <c r="E73" s="3674"/>
      <c r="F73" s="3674"/>
      <c r="G73" s="3674"/>
      <c r="H73" s="3674"/>
      <c r="I73" s="3674"/>
      <c r="J73" s="3674"/>
      <c r="K73" s="3674"/>
      <c r="L73" s="3674"/>
      <c r="M73" s="3674"/>
      <c r="N73" s="3675"/>
      <c r="O73" s="962"/>
      <c r="P73" s="969"/>
      <c r="Q73" s="3651" t="s">
        <v>139</v>
      </c>
      <c r="R73" s="3651"/>
      <c r="S73" s="3688" t="s">
        <v>3817</v>
      </c>
      <c r="T73" s="3688"/>
      <c r="U73" s="3688"/>
      <c r="V73" s="3688"/>
      <c r="W73" s="3688"/>
      <c r="X73" s="3688"/>
      <c r="Y73" s="3688"/>
      <c r="Z73" s="3688"/>
      <c r="AA73" s="3688"/>
      <c r="AB73" s="3688"/>
      <c r="AC73" s="3688"/>
      <c r="AD73" s="3688"/>
      <c r="AE73" s="3688"/>
      <c r="AF73" s="3688"/>
      <c r="AG73" s="3688"/>
      <c r="AH73" s="3688"/>
      <c r="AI73" s="3688"/>
      <c r="AJ73" s="3688"/>
      <c r="AK73" s="3688"/>
      <c r="AL73" s="3688"/>
      <c r="AM73" s="3688"/>
      <c r="AN73" s="3688"/>
      <c r="AO73" s="3688"/>
      <c r="AP73" s="3688"/>
      <c r="AQ73" s="3688"/>
      <c r="AR73" s="3688"/>
      <c r="AS73" s="3688"/>
      <c r="AT73" s="3688"/>
      <c r="AU73" s="3688"/>
      <c r="AV73" s="3688"/>
      <c r="AW73" s="3688"/>
      <c r="AX73" s="3688"/>
      <c r="AY73" s="3688"/>
      <c r="AZ73" s="3688"/>
      <c r="BA73" s="3688"/>
      <c r="BB73" s="3688"/>
      <c r="BC73" s="3688"/>
      <c r="BD73" s="3688"/>
      <c r="BE73" s="3688"/>
      <c r="BF73" s="3688"/>
      <c r="BG73" s="3688"/>
      <c r="BH73" s="3688"/>
      <c r="BI73" s="3688"/>
      <c r="BJ73" s="3688"/>
      <c r="BK73" s="3688"/>
      <c r="BL73" s="3688"/>
      <c r="BM73" s="3689"/>
      <c r="BN73" s="970"/>
      <c r="BO73" s="970"/>
    </row>
    <row r="74" spans="2:67" ht="8.25" customHeight="1">
      <c r="B74" s="3676"/>
      <c r="C74" s="3677"/>
      <c r="D74" s="3677"/>
      <c r="E74" s="3677"/>
      <c r="F74" s="3677"/>
      <c r="G74" s="3677"/>
      <c r="H74" s="3677"/>
      <c r="I74" s="3677"/>
      <c r="J74" s="3677"/>
      <c r="K74" s="3677"/>
      <c r="L74" s="3677"/>
      <c r="M74" s="3677"/>
      <c r="N74" s="3678"/>
      <c r="O74" s="971"/>
      <c r="P74" s="941"/>
      <c r="Q74" s="3687"/>
      <c r="R74" s="3687"/>
      <c r="S74" s="3690"/>
      <c r="T74" s="3690"/>
      <c r="U74" s="3690"/>
      <c r="V74" s="3690"/>
      <c r="W74" s="3690"/>
      <c r="X74" s="3690"/>
      <c r="Y74" s="3690"/>
      <c r="Z74" s="3690"/>
      <c r="AA74" s="3690"/>
      <c r="AB74" s="3690"/>
      <c r="AC74" s="3690"/>
      <c r="AD74" s="3690"/>
      <c r="AE74" s="3690"/>
      <c r="AF74" s="3690"/>
      <c r="AG74" s="3690"/>
      <c r="AH74" s="3690"/>
      <c r="AI74" s="3690"/>
      <c r="AJ74" s="3690"/>
      <c r="AK74" s="3690"/>
      <c r="AL74" s="3690"/>
      <c r="AM74" s="3690"/>
      <c r="AN74" s="3690"/>
      <c r="AO74" s="3690"/>
      <c r="AP74" s="3690"/>
      <c r="AQ74" s="3690"/>
      <c r="AR74" s="3690"/>
      <c r="AS74" s="3690"/>
      <c r="AT74" s="3690"/>
      <c r="AU74" s="3690"/>
      <c r="AV74" s="3690"/>
      <c r="AW74" s="3690"/>
      <c r="AX74" s="3690"/>
      <c r="AY74" s="3690"/>
      <c r="AZ74" s="3690"/>
      <c r="BA74" s="3690"/>
      <c r="BB74" s="3690"/>
      <c r="BC74" s="3690"/>
      <c r="BD74" s="3690"/>
      <c r="BE74" s="3690"/>
      <c r="BF74" s="3690"/>
      <c r="BG74" s="3690"/>
      <c r="BH74" s="3690"/>
      <c r="BI74" s="3690"/>
      <c r="BJ74" s="3690"/>
      <c r="BK74" s="3690"/>
      <c r="BL74" s="3690"/>
      <c r="BM74" s="3691"/>
      <c r="BN74" s="970"/>
      <c r="BO74" s="970"/>
    </row>
    <row r="75" spans="2:67" ht="6.75" customHeight="1">
      <c r="B75" s="3727" t="s">
        <v>2601</v>
      </c>
      <c r="C75" s="3728"/>
      <c r="D75" s="3728"/>
      <c r="E75" s="3728"/>
      <c r="F75" s="3728"/>
      <c r="G75" s="3728"/>
      <c r="H75" s="3728"/>
      <c r="I75" s="3728"/>
      <c r="J75" s="3728"/>
      <c r="K75" s="3728"/>
      <c r="L75" s="3728"/>
      <c r="M75" s="3728"/>
      <c r="N75" s="3729"/>
      <c r="O75" s="952"/>
      <c r="P75" s="3679" t="s">
        <v>2566</v>
      </c>
      <c r="Q75" s="3679"/>
      <c r="R75" s="3679"/>
      <c r="S75" s="952"/>
      <c r="T75" s="952"/>
      <c r="U75" s="952"/>
      <c r="V75" s="952"/>
      <c r="W75" s="952"/>
      <c r="X75" s="952"/>
      <c r="Y75" s="952"/>
      <c r="Z75" s="952"/>
      <c r="AA75" s="952"/>
      <c r="AB75" s="952"/>
      <c r="AC75" s="952"/>
      <c r="AD75" s="946"/>
      <c r="AE75" s="946"/>
      <c r="AF75" s="946"/>
      <c r="AG75" s="946"/>
      <c r="AH75" s="951"/>
      <c r="AI75" s="952"/>
      <c r="AJ75" s="3704" t="s">
        <v>3767</v>
      </c>
      <c r="AK75" s="3705"/>
      <c r="AL75" s="3705"/>
      <c r="AM75" s="3705"/>
      <c r="AN75" s="3705"/>
      <c r="AO75" s="3705"/>
      <c r="AP75" s="3705"/>
      <c r="AQ75" s="3705"/>
      <c r="AR75" s="3706"/>
      <c r="AS75" s="3707"/>
      <c r="AT75" s="952"/>
      <c r="AU75" s="3679" t="s">
        <v>2566</v>
      </c>
      <c r="AV75" s="3679"/>
      <c r="AW75" s="3679"/>
      <c r="AX75" s="952"/>
      <c r="AY75" s="952"/>
      <c r="AZ75" s="952"/>
      <c r="BA75" s="952"/>
      <c r="BB75" s="952"/>
      <c r="BC75" s="952"/>
      <c r="BD75" s="952"/>
      <c r="BE75" s="946"/>
      <c r="BF75" s="946"/>
      <c r="BG75" s="946"/>
      <c r="BH75" s="946"/>
      <c r="BI75" s="952"/>
      <c r="BJ75" s="952"/>
      <c r="BK75" s="952"/>
      <c r="BL75" s="952"/>
      <c r="BM75" s="953"/>
    </row>
    <row r="76" spans="2:67" ht="7.5" customHeight="1">
      <c r="B76" s="3727"/>
      <c r="C76" s="3728"/>
      <c r="D76" s="3728"/>
      <c r="E76" s="3728"/>
      <c r="F76" s="3728"/>
      <c r="G76" s="3728"/>
      <c r="H76" s="3728"/>
      <c r="I76" s="3728"/>
      <c r="J76" s="3728"/>
      <c r="K76" s="3728"/>
      <c r="L76" s="3728"/>
      <c r="M76" s="3728"/>
      <c r="N76" s="3729"/>
      <c r="O76" s="972"/>
      <c r="P76" s="3685" t="s">
        <v>140</v>
      </c>
      <c r="Q76" s="3685"/>
      <c r="R76" s="3686"/>
      <c r="S76" s="3698"/>
      <c r="T76" s="3699"/>
      <c r="U76" s="3692" t="s">
        <v>477</v>
      </c>
      <c r="V76" s="3692"/>
      <c r="W76" s="3698"/>
      <c r="X76" s="3699"/>
      <c r="Y76" s="3692" t="s">
        <v>5</v>
      </c>
      <c r="Z76" s="3692"/>
      <c r="AA76" s="3698"/>
      <c r="AB76" s="3699"/>
      <c r="AC76" s="3692" t="s">
        <v>478</v>
      </c>
      <c r="AD76" s="3692"/>
      <c r="AE76" s="956"/>
      <c r="AF76" s="956"/>
      <c r="AG76" s="956"/>
      <c r="AH76" s="962"/>
      <c r="AI76" s="962"/>
      <c r="AJ76" s="3708"/>
      <c r="AK76" s="3709"/>
      <c r="AL76" s="3709"/>
      <c r="AM76" s="3709"/>
      <c r="AN76" s="3709"/>
      <c r="AO76" s="3709"/>
      <c r="AP76" s="3709"/>
      <c r="AQ76" s="3709"/>
      <c r="AR76" s="3710"/>
      <c r="AS76" s="3711"/>
      <c r="AT76" s="972"/>
      <c r="AU76" s="3685" t="s">
        <v>140</v>
      </c>
      <c r="AV76" s="3685"/>
      <c r="AW76" s="3686"/>
      <c r="AX76" s="3698"/>
      <c r="AY76" s="3699"/>
      <c r="AZ76" s="3692" t="s">
        <v>477</v>
      </c>
      <c r="BA76" s="3692"/>
      <c r="BB76" s="3698"/>
      <c r="BC76" s="3699"/>
      <c r="BD76" s="3692" t="s">
        <v>5</v>
      </c>
      <c r="BE76" s="3692"/>
      <c r="BF76" s="3698"/>
      <c r="BG76" s="3699"/>
      <c r="BH76" s="3692" t="s">
        <v>478</v>
      </c>
      <c r="BI76" s="3692"/>
      <c r="BJ76" s="962"/>
      <c r="BK76" s="962"/>
      <c r="BL76" s="962"/>
      <c r="BM76" s="963"/>
    </row>
    <row r="77" spans="2:67" ht="6.75" customHeight="1">
      <c r="B77" s="3727"/>
      <c r="C77" s="3728"/>
      <c r="D77" s="3728"/>
      <c r="E77" s="3728"/>
      <c r="F77" s="3728"/>
      <c r="G77" s="3728"/>
      <c r="H77" s="3728"/>
      <c r="I77" s="3728"/>
      <c r="J77" s="3728"/>
      <c r="K77" s="3728"/>
      <c r="L77" s="3728"/>
      <c r="M77" s="3728"/>
      <c r="N77" s="3729"/>
      <c r="O77" s="972"/>
      <c r="P77" s="3685"/>
      <c r="Q77" s="3685"/>
      <c r="R77" s="3686"/>
      <c r="S77" s="3700"/>
      <c r="T77" s="3701"/>
      <c r="U77" s="3692"/>
      <c r="V77" s="3692"/>
      <c r="W77" s="3700"/>
      <c r="X77" s="3701"/>
      <c r="Y77" s="3692"/>
      <c r="Z77" s="3692"/>
      <c r="AA77" s="3700"/>
      <c r="AB77" s="3701"/>
      <c r="AC77" s="3692"/>
      <c r="AD77" s="3692"/>
      <c r="AE77" s="956"/>
      <c r="AF77" s="956"/>
      <c r="AG77" s="956"/>
      <c r="AH77" s="962"/>
      <c r="AI77" s="962"/>
      <c r="AJ77" s="3708"/>
      <c r="AK77" s="3709"/>
      <c r="AL77" s="3709"/>
      <c r="AM77" s="3709"/>
      <c r="AN77" s="3709"/>
      <c r="AO77" s="3709"/>
      <c r="AP77" s="3709"/>
      <c r="AQ77" s="3709"/>
      <c r="AR77" s="3710"/>
      <c r="AS77" s="3711"/>
      <c r="AT77" s="972"/>
      <c r="AU77" s="3685"/>
      <c r="AV77" s="3685"/>
      <c r="AW77" s="3686"/>
      <c r="AX77" s="3700"/>
      <c r="AY77" s="3701"/>
      <c r="AZ77" s="3692"/>
      <c r="BA77" s="3692"/>
      <c r="BB77" s="3700"/>
      <c r="BC77" s="3701"/>
      <c r="BD77" s="3692"/>
      <c r="BE77" s="3692"/>
      <c r="BF77" s="3700"/>
      <c r="BG77" s="3701"/>
      <c r="BH77" s="3692"/>
      <c r="BI77" s="3692"/>
      <c r="BJ77" s="962"/>
      <c r="BK77" s="962"/>
      <c r="BL77" s="962"/>
      <c r="BM77" s="963"/>
    </row>
    <row r="78" spans="2:67" ht="4.5" customHeight="1">
      <c r="B78" s="3727"/>
      <c r="C78" s="3728"/>
      <c r="D78" s="3728"/>
      <c r="E78" s="3728"/>
      <c r="F78" s="3728"/>
      <c r="G78" s="3728"/>
      <c r="H78" s="3728"/>
      <c r="I78" s="3728"/>
      <c r="J78" s="3728"/>
      <c r="K78" s="3728"/>
      <c r="L78" s="3728"/>
      <c r="M78" s="3728"/>
      <c r="N78" s="3729"/>
      <c r="O78" s="973"/>
      <c r="P78" s="973"/>
      <c r="Q78" s="973"/>
      <c r="R78" s="973"/>
      <c r="S78" s="973"/>
      <c r="T78" s="973"/>
      <c r="U78" s="973"/>
      <c r="V78" s="973"/>
      <c r="W78" s="973"/>
      <c r="X78" s="973"/>
      <c r="Y78" s="973"/>
      <c r="Z78" s="973"/>
      <c r="AA78" s="973"/>
      <c r="AB78" s="973"/>
      <c r="AC78" s="973"/>
      <c r="AD78" s="974"/>
      <c r="AE78" s="974"/>
      <c r="AF78" s="974"/>
      <c r="AG78" s="974"/>
      <c r="AH78" s="973"/>
      <c r="AI78" s="973"/>
      <c r="AJ78" s="3712"/>
      <c r="AK78" s="3713"/>
      <c r="AL78" s="3713"/>
      <c r="AM78" s="3713"/>
      <c r="AN78" s="3713"/>
      <c r="AO78" s="3713"/>
      <c r="AP78" s="3713"/>
      <c r="AQ78" s="3713"/>
      <c r="AR78" s="3714"/>
      <c r="AS78" s="3715"/>
      <c r="AT78" s="973"/>
      <c r="AU78" s="973"/>
      <c r="AV78" s="973"/>
      <c r="AW78" s="973"/>
      <c r="AX78" s="973"/>
      <c r="AY78" s="973"/>
      <c r="AZ78" s="973"/>
      <c r="BA78" s="973"/>
      <c r="BB78" s="973"/>
      <c r="BC78" s="973"/>
      <c r="BD78" s="973"/>
      <c r="BE78" s="974"/>
      <c r="BF78" s="974"/>
      <c r="BG78" s="974"/>
      <c r="BH78" s="974"/>
      <c r="BI78" s="973"/>
      <c r="BJ78" s="973"/>
      <c r="BK78" s="973"/>
      <c r="BL78" s="973"/>
      <c r="BM78" s="975"/>
    </row>
    <row r="79" spans="2:67" ht="6.75" customHeight="1">
      <c r="B79" s="3754" t="s">
        <v>3818</v>
      </c>
      <c r="C79" s="3755"/>
      <c r="D79" s="3755"/>
      <c r="E79" s="3755"/>
      <c r="F79" s="3755"/>
      <c r="G79" s="3755"/>
      <c r="H79" s="3755"/>
      <c r="I79" s="3755"/>
      <c r="J79" s="3755"/>
      <c r="K79" s="3755"/>
      <c r="L79" s="3755"/>
      <c r="M79" s="3755"/>
      <c r="N79" s="3756"/>
      <c r="O79" s="952"/>
      <c r="P79" s="3679" t="s">
        <v>2566</v>
      </c>
      <c r="Q79" s="3679"/>
      <c r="R79" s="3679"/>
      <c r="S79" s="952"/>
      <c r="T79" s="952"/>
      <c r="U79" s="952"/>
      <c r="V79" s="952"/>
      <c r="W79" s="952"/>
      <c r="X79" s="952"/>
      <c r="Y79" s="952"/>
      <c r="Z79" s="952"/>
      <c r="AA79" s="952"/>
      <c r="AB79" s="952"/>
      <c r="AC79" s="952"/>
      <c r="AD79" s="946"/>
      <c r="AE79" s="946"/>
      <c r="AF79" s="946"/>
      <c r="AG79" s="946"/>
      <c r="AH79" s="952"/>
      <c r="AI79" s="952"/>
      <c r="AJ79" s="952"/>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7"/>
    </row>
    <row r="80" spans="2:67" ht="8.25" customHeight="1">
      <c r="B80" s="3727"/>
      <c r="C80" s="3728"/>
      <c r="D80" s="3728"/>
      <c r="E80" s="3728"/>
      <c r="F80" s="3728"/>
      <c r="G80" s="3728"/>
      <c r="H80" s="3728"/>
      <c r="I80" s="3728"/>
      <c r="J80" s="3728"/>
      <c r="K80" s="3728"/>
      <c r="L80" s="3728"/>
      <c r="M80" s="3728"/>
      <c r="N80" s="3729"/>
      <c r="O80" s="972"/>
      <c r="P80" s="3685" t="s">
        <v>140</v>
      </c>
      <c r="Q80" s="3685"/>
      <c r="R80" s="3686"/>
      <c r="S80" s="3698"/>
      <c r="T80" s="3699"/>
      <c r="U80" s="3692" t="s">
        <v>477</v>
      </c>
      <c r="V80" s="3692"/>
      <c r="W80" s="3698"/>
      <c r="X80" s="3699"/>
      <c r="Y80" s="3692" t="s">
        <v>5</v>
      </c>
      <c r="Z80" s="3692"/>
      <c r="AA80" s="3698"/>
      <c r="AB80" s="3699"/>
      <c r="AC80" s="3692" t="s">
        <v>478</v>
      </c>
      <c r="AD80" s="3692"/>
      <c r="AE80" s="956"/>
      <c r="AF80" s="956"/>
      <c r="AG80" s="956"/>
      <c r="AH80" s="962"/>
      <c r="AI80" s="962"/>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9"/>
    </row>
    <row r="81" spans="2:65" ht="8.25" customHeight="1">
      <c r="B81" s="3727"/>
      <c r="C81" s="3728"/>
      <c r="D81" s="3728"/>
      <c r="E81" s="3728"/>
      <c r="F81" s="3728"/>
      <c r="G81" s="3728"/>
      <c r="H81" s="3728"/>
      <c r="I81" s="3728"/>
      <c r="J81" s="3728"/>
      <c r="K81" s="3728"/>
      <c r="L81" s="3728"/>
      <c r="M81" s="3728"/>
      <c r="N81" s="3729"/>
      <c r="O81" s="972"/>
      <c r="P81" s="3685"/>
      <c r="Q81" s="3685"/>
      <c r="R81" s="3686"/>
      <c r="S81" s="3700"/>
      <c r="T81" s="3701"/>
      <c r="U81" s="3692"/>
      <c r="V81" s="3692"/>
      <c r="W81" s="3700"/>
      <c r="X81" s="3701"/>
      <c r="Y81" s="3692"/>
      <c r="Z81" s="3692"/>
      <c r="AA81" s="3700"/>
      <c r="AB81" s="3701"/>
      <c r="AC81" s="3692"/>
      <c r="AD81" s="3692"/>
      <c r="AE81" s="956"/>
      <c r="AF81" s="956"/>
      <c r="AG81" s="956"/>
      <c r="AH81" s="962"/>
      <c r="AI81" s="962"/>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c r="BI81" s="978"/>
      <c r="BJ81" s="978"/>
      <c r="BK81" s="978"/>
      <c r="BL81" s="978"/>
      <c r="BM81" s="979"/>
    </row>
    <row r="82" spans="2:65" ht="4.5" customHeight="1">
      <c r="B82" s="3727"/>
      <c r="C82" s="3728"/>
      <c r="D82" s="3728"/>
      <c r="E82" s="3728"/>
      <c r="F82" s="3728"/>
      <c r="G82" s="3728"/>
      <c r="H82" s="3728"/>
      <c r="I82" s="3728"/>
      <c r="J82" s="3728"/>
      <c r="K82" s="3728"/>
      <c r="L82" s="3728"/>
      <c r="M82" s="3728"/>
      <c r="N82" s="3729"/>
      <c r="O82" s="973"/>
      <c r="P82" s="973"/>
      <c r="Q82" s="973"/>
      <c r="R82" s="973"/>
      <c r="S82" s="973"/>
      <c r="T82" s="973"/>
      <c r="U82" s="973"/>
      <c r="V82" s="973"/>
      <c r="W82" s="973"/>
      <c r="X82" s="973"/>
      <c r="Y82" s="973"/>
      <c r="Z82" s="973"/>
      <c r="AA82" s="973"/>
      <c r="AB82" s="973"/>
      <c r="AC82" s="973"/>
      <c r="AD82" s="974"/>
      <c r="AE82" s="974"/>
      <c r="AF82" s="974"/>
      <c r="AG82" s="974"/>
      <c r="AH82" s="973"/>
      <c r="AI82" s="973"/>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1"/>
    </row>
    <row r="83" spans="2:65" ht="7.5" customHeight="1">
      <c r="B83" s="3736" t="s">
        <v>2602</v>
      </c>
      <c r="C83" s="3737"/>
      <c r="D83" s="3737"/>
      <c r="E83" s="3737"/>
      <c r="F83" s="3737"/>
      <c r="G83" s="3737"/>
      <c r="H83" s="3737"/>
      <c r="I83" s="3737"/>
      <c r="J83" s="3737"/>
      <c r="K83" s="3737"/>
      <c r="L83" s="3737"/>
      <c r="M83" s="3737"/>
      <c r="N83" s="3738"/>
      <c r="O83" s="3745" t="s">
        <v>139</v>
      </c>
      <c r="P83" s="3745"/>
      <c r="Q83" s="3746" t="s">
        <v>2603</v>
      </c>
      <c r="R83" s="3746"/>
      <c r="S83" s="3746"/>
      <c r="T83" s="982"/>
      <c r="U83" s="3745" t="s">
        <v>139</v>
      </c>
      <c r="V83" s="3745"/>
      <c r="W83" s="3747" t="s">
        <v>3819</v>
      </c>
      <c r="X83" s="3747"/>
      <c r="Y83" s="3747"/>
      <c r="Z83" s="3747"/>
      <c r="AA83" s="3747"/>
      <c r="AB83" s="3747"/>
      <c r="AC83" s="3747"/>
      <c r="AD83" s="3747"/>
      <c r="AE83" s="3747"/>
      <c r="AF83" s="3747"/>
      <c r="AG83" s="3747"/>
      <c r="AH83" s="3747"/>
      <c r="AI83" s="3747"/>
      <c r="AJ83" s="3747"/>
      <c r="AK83" s="3747"/>
      <c r="AL83" s="3747"/>
      <c r="AM83" s="3747"/>
      <c r="AN83" s="3747"/>
      <c r="AO83" s="3747"/>
      <c r="AP83" s="3747"/>
      <c r="AQ83" s="3747"/>
      <c r="AR83" s="3747"/>
      <c r="AS83" s="3747"/>
      <c r="AT83" s="3747"/>
      <c r="AU83" s="3747"/>
      <c r="AV83" s="3747"/>
      <c r="AW83" s="3747"/>
      <c r="AX83" s="3747"/>
      <c r="AY83" s="3747"/>
      <c r="AZ83" s="3747"/>
      <c r="BA83" s="3747"/>
      <c r="BB83" s="3747"/>
      <c r="BC83" s="3747"/>
      <c r="BD83" s="3747"/>
      <c r="BE83" s="3747"/>
      <c r="BF83" s="3747"/>
      <c r="BG83" s="3747"/>
      <c r="BH83" s="3747"/>
      <c r="BI83" s="3747"/>
      <c r="BJ83" s="3747"/>
      <c r="BK83" s="3747"/>
      <c r="BL83" s="3747"/>
      <c r="BM83" s="3748"/>
    </row>
    <row r="84" spans="2:65" ht="7.5" customHeight="1">
      <c r="B84" s="3739"/>
      <c r="C84" s="3740"/>
      <c r="D84" s="3740"/>
      <c r="E84" s="3740"/>
      <c r="F84" s="3740"/>
      <c r="G84" s="3740"/>
      <c r="H84" s="3740"/>
      <c r="I84" s="3740"/>
      <c r="J84" s="3740"/>
      <c r="K84" s="3740"/>
      <c r="L84" s="3740"/>
      <c r="M84" s="3740"/>
      <c r="N84" s="3741"/>
      <c r="O84" s="3680"/>
      <c r="P84" s="3680"/>
      <c r="Q84" s="3588"/>
      <c r="R84" s="3588"/>
      <c r="S84" s="3588"/>
      <c r="T84" s="912"/>
      <c r="U84" s="3680"/>
      <c r="V84" s="3680"/>
      <c r="W84" s="3688"/>
      <c r="X84" s="3688"/>
      <c r="Y84" s="3688"/>
      <c r="Z84" s="3688"/>
      <c r="AA84" s="3688"/>
      <c r="AB84" s="3688"/>
      <c r="AC84" s="3688"/>
      <c r="AD84" s="3688"/>
      <c r="AE84" s="3688"/>
      <c r="AF84" s="3688"/>
      <c r="AG84" s="3688"/>
      <c r="AH84" s="3688"/>
      <c r="AI84" s="3688"/>
      <c r="AJ84" s="3688"/>
      <c r="AK84" s="3688"/>
      <c r="AL84" s="3688"/>
      <c r="AM84" s="3688"/>
      <c r="AN84" s="3688"/>
      <c r="AO84" s="3688"/>
      <c r="AP84" s="3688"/>
      <c r="AQ84" s="3688"/>
      <c r="AR84" s="3688"/>
      <c r="AS84" s="3688"/>
      <c r="AT84" s="3688"/>
      <c r="AU84" s="3688"/>
      <c r="AV84" s="3688"/>
      <c r="AW84" s="3688"/>
      <c r="AX84" s="3688"/>
      <c r="AY84" s="3688"/>
      <c r="AZ84" s="3688"/>
      <c r="BA84" s="3688"/>
      <c r="BB84" s="3688"/>
      <c r="BC84" s="3688"/>
      <c r="BD84" s="3688"/>
      <c r="BE84" s="3688"/>
      <c r="BF84" s="3688"/>
      <c r="BG84" s="3688"/>
      <c r="BH84" s="3688"/>
      <c r="BI84" s="3688"/>
      <c r="BJ84" s="3688"/>
      <c r="BK84" s="3688"/>
      <c r="BL84" s="3688"/>
      <c r="BM84" s="3689"/>
    </row>
    <row r="85" spans="2:65" ht="6.75" customHeight="1">
      <c r="B85" s="3739"/>
      <c r="C85" s="3740"/>
      <c r="D85" s="3740"/>
      <c r="E85" s="3740"/>
      <c r="F85" s="3740"/>
      <c r="G85" s="3740"/>
      <c r="H85" s="3740"/>
      <c r="I85" s="3740"/>
      <c r="J85" s="3740"/>
      <c r="K85" s="3740"/>
      <c r="L85" s="3740"/>
      <c r="M85" s="3740"/>
      <c r="N85" s="3741"/>
      <c r="O85" s="3588"/>
      <c r="P85" s="3588"/>
      <c r="Q85" s="3588"/>
      <c r="R85" s="3588"/>
      <c r="S85" s="3588"/>
      <c r="T85" s="3588"/>
      <c r="U85" s="3588"/>
      <c r="V85" s="3588"/>
      <c r="W85" s="3750" t="s">
        <v>3820</v>
      </c>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1"/>
    </row>
    <row r="86" spans="2:65" ht="6.75" customHeight="1">
      <c r="B86" s="3742"/>
      <c r="C86" s="3743"/>
      <c r="D86" s="3743"/>
      <c r="E86" s="3743"/>
      <c r="F86" s="3743"/>
      <c r="G86" s="3743"/>
      <c r="H86" s="3743"/>
      <c r="I86" s="3743"/>
      <c r="J86" s="3743"/>
      <c r="K86" s="3743"/>
      <c r="L86" s="3743"/>
      <c r="M86" s="3743"/>
      <c r="N86" s="3744"/>
      <c r="O86" s="3749"/>
      <c r="P86" s="3749"/>
      <c r="Q86" s="3749"/>
      <c r="R86" s="3749"/>
      <c r="S86" s="3749"/>
      <c r="T86" s="3749"/>
      <c r="U86" s="3749"/>
      <c r="V86" s="3749"/>
      <c r="W86" s="3752"/>
      <c r="X86" s="3752"/>
      <c r="Y86" s="3752"/>
      <c r="Z86" s="3752"/>
      <c r="AA86" s="3752"/>
      <c r="AB86" s="3752"/>
      <c r="AC86" s="3752"/>
      <c r="AD86" s="3752"/>
      <c r="AE86" s="3752"/>
      <c r="AF86" s="3752"/>
      <c r="AG86" s="3752"/>
      <c r="AH86" s="3752"/>
      <c r="AI86" s="3752"/>
      <c r="AJ86" s="3752"/>
      <c r="AK86" s="3752"/>
      <c r="AL86" s="3752"/>
      <c r="AM86" s="3752"/>
      <c r="AN86" s="3752"/>
      <c r="AO86" s="3752"/>
      <c r="AP86" s="3752"/>
      <c r="AQ86" s="3752"/>
      <c r="AR86" s="3752"/>
      <c r="AS86" s="3752"/>
      <c r="AT86" s="3752"/>
      <c r="AU86" s="3752"/>
      <c r="AV86" s="3752"/>
      <c r="AW86" s="3752"/>
      <c r="AX86" s="3752"/>
      <c r="AY86" s="3752"/>
      <c r="AZ86" s="3752"/>
      <c r="BA86" s="3752"/>
      <c r="BB86" s="3752"/>
      <c r="BC86" s="3752"/>
      <c r="BD86" s="3752"/>
      <c r="BE86" s="3752"/>
      <c r="BF86" s="3752"/>
      <c r="BG86" s="3752"/>
      <c r="BH86" s="3752"/>
      <c r="BI86" s="3752"/>
      <c r="BJ86" s="3752"/>
      <c r="BK86" s="3752"/>
      <c r="BL86" s="3752"/>
      <c r="BM86" s="3753"/>
    </row>
    <row r="87" spans="2:65" ht="12" customHeight="1">
      <c r="B87" s="3716" t="s">
        <v>2567</v>
      </c>
      <c r="C87" s="3717"/>
      <c r="D87" s="3717"/>
      <c r="E87" s="3717"/>
      <c r="F87" s="3717"/>
      <c r="G87" s="3717"/>
      <c r="H87" s="3717"/>
      <c r="I87" s="3717"/>
      <c r="J87" s="3717"/>
      <c r="K87" s="3717"/>
      <c r="L87" s="3717"/>
      <c r="M87" s="3717"/>
      <c r="N87" s="3718"/>
      <c r="O87" s="3722"/>
      <c r="P87" s="3723"/>
      <c r="Q87" s="3723"/>
      <c r="R87" s="3723"/>
      <c r="S87" s="3723"/>
      <c r="T87" s="3723"/>
      <c r="U87" s="3723"/>
      <c r="V87" s="3723"/>
      <c r="W87" s="3723"/>
      <c r="X87" s="3723"/>
      <c r="Y87" s="3723"/>
      <c r="Z87" s="3723"/>
      <c r="AA87" s="3723"/>
      <c r="AB87" s="3723"/>
      <c r="AC87" s="3723"/>
      <c r="AD87" s="3723"/>
      <c r="AE87" s="3723"/>
      <c r="AF87" s="3723"/>
      <c r="AG87" s="3723"/>
      <c r="AH87" s="3723"/>
      <c r="AI87" s="3723"/>
      <c r="AJ87" s="3723"/>
      <c r="AK87" s="3723"/>
      <c r="AL87" s="3723"/>
      <c r="AM87" s="3723"/>
      <c r="AN87" s="3723"/>
      <c r="AO87" s="3723"/>
      <c r="AP87" s="3723"/>
      <c r="AQ87" s="3723"/>
      <c r="AR87" s="3723"/>
      <c r="AS87" s="3723"/>
      <c r="AT87" s="3723"/>
      <c r="AU87" s="3723"/>
      <c r="AV87" s="3723"/>
      <c r="AW87" s="3723"/>
      <c r="AX87" s="3723"/>
      <c r="AY87" s="3723"/>
      <c r="AZ87" s="3723"/>
      <c r="BA87" s="3723"/>
      <c r="BB87" s="3723"/>
      <c r="BC87" s="3723"/>
      <c r="BD87" s="3723"/>
      <c r="BE87" s="3723"/>
      <c r="BF87" s="3723"/>
      <c r="BG87" s="3723"/>
      <c r="BH87" s="3723"/>
      <c r="BI87" s="3723"/>
      <c r="BJ87" s="3723"/>
      <c r="BK87" s="3723"/>
      <c r="BL87" s="3723"/>
      <c r="BM87" s="3724"/>
    </row>
    <row r="88" spans="2:65" ht="12" customHeight="1">
      <c r="B88" s="3716"/>
      <c r="C88" s="3717"/>
      <c r="D88" s="3717"/>
      <c r="E88" s="3717"/>
      <c r="F88" s="3717"/>
      <c r="G88" s="3717"/>
      <c r="H88" s="3717"/>
      <c r="I88" s="3717"/>
      <c r="J88" s="3717"/>
      <c r="K88" s="3717"/>
      <c r="L88" s="3717"/>
      <c r="M88" s="3717"/>
      <c r="N88" s="3718"/>
      <c r="O88" s="3723"/>
      <c r="P88" s="3723"/>
      <c r="Q88" s="3723"/>
      <c r="R88" s="3723"/>
      <c r="S88" s="3723"/>
      <c r="T88" s="3723"/>
      <c r="U88" s="3723"/>
      <c r="V88" s="3723"/>
      <c r="W88" s="3723"/>
      <c r="X88" s="3723"/>
      <c r="Y88" s="3723"/>
      <c r="Z88" s="3723"/>
      <c r="AA88" s="3723"/>
      <c r="AB88" s="3723"/>
      <c r="AC88" s="3723"/>
      <c r="AD88" s="3723"/>
      <c r="AE88" s="3723"/>
      <c r="AF88" s="3723"/>
      <c r="AG88" s="3723"/>
      <c r="AH88" s="3723"/>
      <c r="AI88" s="3723"/>
      <c r="AJ88" s="3723"/>
      <c r="AK88" s="3723"/>
      <c r="AL88" s="3723"/>
      <c r="AM88" s="3723"/>
      <c r="AN88" s="3723"/>
      <c r="AO88" s="3723"/>
      <c r="AP88" s="3723"/>
      <c r="AQ88" s="3723"/>
      <c r="AR88" s="3723"/>
      <c r="AS88" s="3723"/>
      <c r="AT88" s="3723"/>
      <c r="AU88" s="3723"/>
      <c r="AV88" s="3723"/>
      <c r="AW88" s="3723"/>
      <c r="AX88" s="3723"/>
      <c r="AY88" s="3723"/>
      <c r="AZ88" s="3723"/>
      <c r="BA88" s="3723"/>
      <c r="BB88" s="3723"/>
      <c r="BC88" s="3723"/>
      <c r="BD88" s="3723"/>
      <c r="BE88" s="3723"/>
      <c r="BF88" s="3723"/>
      <c r="BG88" s="3723"/>
      <c r="BH88" s="3723"/>
      <c r="BI88" s="3723"/>
      <c r="BJ88" s="3723"/>
      <c r="BK88" s="3723"/>
      <c r="BL88" s="3723"/>
      <c r="BM88" s="3724"/>
    </row>
    <row r="89" spans="2:65" ht="12" customHeight="1">
      <c r="B89" s="3716"/>
      <c r="C89" s="3717"/>
      <c r="D89" s="3717"/>
      <c r="E89" s="3717"/>
      <c r="F89" s="3717"/>
      <c r="G89" s="3717"/>
      <c r="H89" s="3717"/>
      <c r="I89" s="3717"/>
      <c r="J89" s="3717"/>
      <c r="K89" s="3717"/>
      <c r="L89" s="3717"/>
      <c r="M89" s="3717"/>
      <c r="N89" s="3718"/>
      <c r="O89" s="3723"/>
      <c r="P89" s="3723"/>
      <c r="Q89" s="3723"/>
      <c r="R89" s="3723"/>
      <c r="S89" s="3723"/>
      <c r="T89" s="3723"/>
      <c r="U89" s="3723"/>
      <c r="V89" s="3723"/>
      <c r="W89" s="3723"/>
      <c r="X89" s="3723"/>
      <c r="Y89" s="3723"/>
      <c r="Z89" s="3723"/>
      <c r="AA89" s="3723"/>
      <c r="AB89" s="3723"/>
      <c r="AC89" s="3723"/>
      <c r="AD89" s="3723"/>
      <c r="AE89" s="3723"/>
      <c r="AF89" s="3723"/>
      <c r="AG89" s="3723"/>
      <c r="AH89" s="3723"/>
      <c r="AI89" s="3723"/>
      <c r="AJ89" s="3723"/>
      <c r="AK89" s="3723"/>
      <c r="AL89" s="3723"/>
      <c r="AM89" s="3723"/>
      <c r="AN89" s="3723"/>
      <c r="AO89" s="3723"/>
      <c r="AP89" s="3723"/>
      <c r="AQ89" s="3723"/>
      <c r="AR89" s="3723"/>
      <c r="AS89" s="3723"/>
      <c r="AT89" s="3723"/>
      <c r="AU89" s="3723"/>
      <c r="AV89" s="3723"/>
      <c r="AW89" s="3723"/>
      <c r="AX89" s="3723"/>
      <c r="AY89" s="3723"/>
      <c r="AZ89" s="3723"/>
      <c r="BA89" s="3723"/>
      <c r="BB89" s="3723"/>
      <c r="BC89" s="3723"/>
      <c r="BD89" s="3723"/>
      <c r="BE89" s="3723"/>
      <c r="BF89" s="3723"/>
      <c r="BG89" s="3723"/>
      <c r="BH89" s="3723"/>
      <c r="BI89" s="3723"/>
      <c r="BJ89" s="3723"/>
      <c r="BK89" s="3723"/>
      <c r="BL89" s="3723"/>
      <c r="BM89" s="3724"/>
    </row>
    <row r="90" spans="2:65" ht="12" customHeight="1">
      <c r="B90" s="3716"/>
      <c r="C90" s="3717"/>
      <c r="D90" s="3717"/>
      <c r="E90" s="3717"/>
      <c r="F90" s="3717"/>
      <c r="G90" s="3717"/>
      <c r="H90" s="3717"/>
      <c r="I90" s="3717"/>
      <c r="J90" s="3717"/>
      <c r="K90" s="3717"/>
      <c r="L90" s="3717"/>
      <c r="M90" s="3717"/>
      <c r="N90" s="3718"/>
      <c r="O90" s="3723"/>
      <c r="P90" s="3723"/>
      <c r="Q90" s="3723"/>
      <c r="R90" s="3723"/>
      <c r="S90" s="3723"/>
      <c r="T90" s="3723"/>
      <c r="U90" s="3723"/>
      <c r="V90" s="3723"/>
      <c r="W90" s="3723"/>
      <c r="X90" s="3723"/>
      <c r="Y90" s="3723"/>
      <c r="Z90" s="3723"/>
      <c r="AA90" s="3723"/>
      <c r="AB90" s="3723"/>
      <c r="AC90" s="3723"/>
      <c r="AD90" s="3723"/>
      <c r="AE90" s="3723"/>
      <c r="AF90" s="3723"/>
      <c r="AG90" s="3723"/>
      <c r="AH90" s="3723"/>
      <c r="AI90" s="3723"/>
      <c r="AJ90" s="3723"/>
      <c r="AK90" s="3723"/>
      <c r="AL90" s="3723"/>
      <c r="AM90" s="3723"/>
      <c r="AN90" s="3723"/>
      <c r="AO90" s="3723"/>
      <c r="AP90" s="3723"/>
      <c r="AQ90" s="3723"/>
      <c r="AR90" s="3723"/>
      <c r="AS90" s="3723"/>
      <c r="AT90" s="3723"/>
      <c r="AU90" s="3723"/>
      <c r="AV90" s="3723"/>
      <c r="AW90" s="3723"/>
      <c r="AX90" s="3723"/>
      <c r="AY90" s="3723"/>
      <c r="AZ90" s="3723"/>
      <c r="BA90" s="3723"/>
      <c r="BB90" s="3723"/>
      <c r="BC90" s="3723"/>
      <c r="BD90" s="3723"/>
      <c r="BE90" s="3723"/>
      <c r="BF90" s="3723"/>
      <c r="BG90" s="3723"/>
      <c r="BH90" s="3723"/>
      <c r="BI90" s="3723"/>
      <c r="BJ90" s="3723"/>
      <c r="BK90" s="3723"/>
      <c r="BL90" s="3723"/>
      <c r="BM90" s="3724"/>
    </row>
    <row r="91" spans="2:65" ht="12" customHeight="1">
      <c r="B91" s="3716"/>
      <c r="C91" s="3717"/>
      <c r="D91" s="3717"/>
      <c r="E91" s="3717"/>
      <c r="F91" s="3717"/>
      <c r="G91" s="3717"/>
      <c r="H91" s="3717"/>
      <c r="I91" s="3717"/>
      <c r="J91" s="3717"/>
      <c r="K91" s="3717"/>
      <c r="L91" s="3717"/>
      <c r="M91" s="3717"/>
      <c r="N91" s="3718"/>
      <c r="O91" s="3723"/>
      <c r="P91" s="3723"/>
      <c r="Q91" s="3723"/>
      <c r="R91" s="3723"/>
      <c r="S91" s="3723"/>
      <c r="T91" s="3723"/>
      <c r="U91" s="3723"/>
      <c r="V91" s="3723"/>
      <c r="W91" s="3723"/>
      <c r="X91" s="3723"/>
      <c r="Y91" s="3723"/>
      <c r="Z91" s="3723"/>
      <c r="AA91" s="3723"/>
      <c r="AB91" s="3723"/>
      <c r="AC91" s="3723"/>
      <c r="AD91" s="3723"/>
      <c r="AE91" s="3723"/>
      <c r="AF91" s="3723"/>
      <c r="AG91" s="3723"/>
      <c r="AH91" s="3723"/>
      <c r="AI91" s="3723"/>
      <c r="AJ91" s="3723"/>
      <c r="AK91" s="3723"/>
      <c r="AL91" s="3723"/>
      <c r="AM91" s="3723"/>
      <c r="AN91" s="3723"/>
      <c r="AO91" s="3723"/>
      <c r="AP91" s="3723"/>
      <c r="AQ91" s="3723"/>
      <c r="AR91" s="3723"/>
      <c r="AS91" s="3723"/>
      <c r="AT91" s="3723"/>
      <c r="AU91" s="3723"/>
      <c r="AV91" s="3723"/>
      <c r="AW91" s="3723"/>
      <c r="AX91" s="3723"/>
      <c r="AY91" s="3723"/>
      <c r="AZ91" s="3723"/>
      <c r="BA91" s="3723"/>
      <c r="BB91" s="3723"/>
      <c r="BC91" s="3723"/>
      <c r="BD91" s="3723"/>
      <c r="BE91" s="3723"/>
      <c r="BF91" s="3723"/>
      <c r="BG91" s="3723"/>
      <c r="BH91" s="3723"/>
      <c r="BI91" s="3723"/>
      <c r="BJ91" s="3723"/>
      <c r="BK91" s="3723"/>
      <c r="BL91" s="3723"/>
      <c r="BM91" s="3724"/>
    </row>
    <row r="92" spans="2:65" ht="12" customHeight="1">
      <c r="B92" s="3716"/>
      <c r="C92" s="3717"/>
      <c r="D92" s="3717"/>
      <c r="E92" s="3717"/>
      <c r="F92" s="3717"/>
      <c r="G92" s="3717"/>
      <c r="H92" s="3717"/>
      <c r="I92" s="3717"/>
      <c r="J92" s="3717"/>
      <c r="K92" s="3717"/>
      <c r="L92" s="3717"/>
      <c r="M92" s="3717"/>
      <c r="N92" s="3718"/>
      <c r="O92" s="3723"/>
      <c r="P92" s="3723"/>
      <c r="Q92" s="3723"/>
      <c r="R92" s="3723"/>
      <c r="S92" s="3723"/>
      <c r="T92" s="3723"/>
      <c r="U92" s="3723"/>
      <c r="V92" s="3723"/>
      <c r="W92" s="3723"/>
      <c r="X92" s="3723"/>
      <c r="Y92" s="3723"/>
      <c r="Z92" s="3723"/>
      <c r="AA92" s="3723"/>
      <c r="AB92" s="3723"/>
      <c r="AC92" s="3723"/>
      <c r="AD92" s="3723"/>
      <c r="AE92" s="3723"/>
      <c r="AF92" s="3723"/>
      <c r="AG92" s="3723"/>
      <c r="AH92" s="3723"/>
      <c r="AI92" s="3723"/>
      <c r="AJ92" s="3723"/>
      <c r="AK92" s="3723"/>
      <c r="AL92" s="3723"/>
      <c r="AM92" s="3723"/>
      <c r="AN92" s="3723"/>
      <c r="AO92" s="3723"/>
      <c r="AP92" s="3723"/>
      <c r="AQ92" s="3723"/>
      <c r="AR92" s="3723"/>
      <c r="AS92" s="3723"/>
      <c r="AT92" s="3723"/>
      <c r="AU92" s="3723"/>
      <c r="AV92" s="3723"/>
      <c r="AW92" s="3723"/>
      <c r="AX92" s="3723"/>
      <c r="AY92" s="3723"/>
      <c r="AZ92" s="3723"/>
      <c r="BA92" s="3723"/>
      <c r="BB92" s="3723"/>
      <c r="BC92" s="3723"/>
      <c r="BD92" s="3723"/>
      <c r="BE92" s="3723"/>
      <c r="BF92" s="3723"/>
      <c r="BG92" s="3723"/>
      <c r="BH92" s="3723"/>
      <c r="BI92" s="3723"/>
      <c r="BJ92" s="3723"/>
      <c r="BK92" s="3723"/>
      <c r="BL92" s="3723"/>
      <c r="BM92" s="3724"/>
    </row>
    <row r="93" spans="2:65" ht="12" customHeight="1">
      <c r="B93" s="3716"/>
      <c r="C93" s="3717"/>
      <c r="D93" s="3717"/>
      <c r="E93" s="3717"/>
      <c r="F93" s="3717"/>
      <c r="G93" s="3717"/>
      <c r="H93" s="3717"/>
      <c r="I93" s="3717"/>
      <c r="J93" s="3717"/>
      <c r="K93" s="3717"/>
      <c r="L93" s="3717"/>
      <c r="M93" s="3717"/>
      <c r="N93" s="3718"/>
      <c r="O93" s="3723"/>
      <c r="P93" s="3723"/>
      <c r="Q93" s="3723"/>
      <c r="R93" s="3723"/>
      <c r="S93" s="3723"/>
      <c r="T93" s="3723"/>
      <c r="U93" s="3723"/>
      <c r="V93" s="3723"/>
      <c r="W93" s="3723"/>
      <c r="X93" s="3723"/>
      <c r="Y93" s="3723"/>
      <c r="Z93" s="3723"/>
      <c r="AA93" s="3723"/>
      <c r="AB93" s="3723"/>
      <c r="AC93" s="3723"/>
      <c r="AD93" s="3723"/>
      <c r="AE93" s="3723"/>
      <c r="AF93" s="3723"/>
      <c r="AG93" s="3723"/>
      <c r="AH93" s="3723"/>
      <c r="AI93" s="3723"/>
      <c r="AJ93" s="3723"/>
      <c r="AK93" s="3723"/>
      <c r="AL93" s="3723"/>
      <c r="AM93" s="3723"/>
      <c r="AN93" s="3723"/>
      <c r="AO93" s="3723"/>
      <c r="AP93" s="3723"/>
      <c r="AQ93" s="3723"/>
      <c r="AR93" s="3723"/>
      <c r="AS93" s="3723"/>
      <c r="AT93" s="3723"/>
      <c r="AU93" s="3723"/>
      <c r="AV93" s="3723"/>
      <c r="AW93" s="3723"/>
      <c r="AX93" s="3723"/>
      <c r="AY93" s="3723"/>
      <c r="AZ93" s="3723"/>
      <c r="BA93" s="3723"/>
      <c r="BB93" s="3723"/>
      <c r="BC93" s="3723"/>
      <c r="BD93" s="3723"/>
      <c r="BE93" s="3723"/>
      <c r="BF93" s="3723"/>
      <c r="BG93" s="3723"/>
      <c r="BH93" s="3723"/>
      <c r="BI93" s="3723"/>
      <c r="BJ93" s="3723"/>
      <c r="BK93" s="3723"/>
      <c r="BL93" s="3723"/>
      <c r="BM93" s="3724"/>
    </row>
    <row r="94" spans="2:65" ht="11.1" customHeight="1">
      <c r="B94" s="3716"/>
      <c r="C94" s="3717"/>
      <c r="D94" s="3717"/>
      <c r="E94" s="3717"/>
      <c r="F94" s="3717"/>
      <c r="G94" s="3717"/>
      <c r="H94" s="3717"/>
      <c r="I94" s="3717"/>
      <c r="J94" s="3717"/>
      <c r="K94" s="3717"/>
      <c r="L94" s="3717"/>
      <c r="M94" s="3717"/>
      <c r="N94" s="3718"/>
      <c r="O94" s="3723"/>
      <c r="P94" s="3723"/>
      <c r="Q94" s="3723"/>
      <c r="R94" s="3723"/>
      <c r="S94" s="3723"/>
      <c r="T94" s="3723"/>
      <c r="U94" s="3723"/>
      <c r="V94" s="3723"/>
      <c r="W94" s="3723"/>
      <c r="X94" s="3723"/>
      <c r="Y94" s="3723"/>
      <c r="Z94" s="3723"/>
      <c r="AA94" s="3723"/>
      <c r="AB94" s="3723"/>
      <c r="AC94" s="3723"/>
      <c r="AD94" s="3723"/>
      <c r="AE94" s="3723"/>
      <c r="AF94" s="3723"/>
      <c r="AG94" s="3723"/>
      <c r="AH94" s="3723"/>
      <c r="AI94" s="3723"/>
      <c r="AJ94" s="3723"/>
      <c r="AK94" s="3723"/>
      <c r="AL94" s="3723"/>
      <c r="AM94" s="3723"/>
      <c r="AN94" s="3723"/>
      <c r="AO94" s="3723"/>
      <c r="AP94" s="3723"/>
      <c r="AQ94" s="3723"/>
      <c r="AR94" s="3723"/>
      <c r="AS94" s="3723"/>
      <c r="AT94" s="3723"/>
      <c r="AU94" s="3723"/>
      <c r="AV94" s="3723"/>
      <c r="AW94" s="3723"/>
      <c r="AX94" s="3723"/>
      <c r="AY94" s="3723"/>
      <c r="AZ94" s="3723"/>
      <c r="BA94" s="3723"/>
      <c r="BB94" s="3723"/>
      <c r="BC94" s="3723"/>
      <c r="BD94" s="3723"/>
      <c r="BE94" s="3723"/>
      <c r="BF94" s="3723"/>
      <c r="BG94" s="3723"/>
      <c r="BH94" s="3723"/>
      <c r="BI94" s="3723"/>
      <c r="BJ94" s="3723"/>
      <c r="BK94" s="3723"/>
      <c r="BL94" s="3723"/>
      <c r="BM94" s="3724"/>
    </row>
    <row r="95" spans="2:65" ht="11.1" customHeight="1">
      <c r="B95" s="3716"/>
      <c r="C95" s="3717"/>
      <c r="D95" s="3717"/>
      <c r="E95" s="3717"/>
      <c r="F95" s="3717"/>
      <c r="G95" s="3717"/>
      <c r="H95" s="3717"/>
      <c r="I95" s="3717"/>
      <c r="J95" s="3717"/>
      <c r="K95" s="3717"/>
      <c r="L95" s="3717"/>
      <c r="M95" s="3717"/>
      <c r="N95" s="3718"/>
      <c r="O95" s="3723"/>
      <c r="P95" s="3723"/>
      <c r="Q95" s="3723"/>
      <c r="R95" s="3723"/>
      <c r="S95" s="3723"/>
      <c r="T95" s="3723"/>
      <c r="U95" s="3723"/>
      <c r="V95" s="3723"/>
      <c r="W95" s="3723"/>
      <c r="X95" s="3723"/>
      <c r="Y95" s="3723"/>
      <c r="Z95" s="3723"/>
      <c r="AA95" s="3723"/>
      <c r="AB95" s="3723"/>
      <c r="AC95" s="3723"/>
      <c r="AD95" s="3723"/>
      <c r="AE95" s="3723"/>
      <c r="AF95" s="3723"/>
      <c r="AG95" s="3723"/>
      <c r="AH95" s="3723"/>
      <c r="AI95" s="3723"/>
      <c r="AJ95" s="3723"/>
      <c r="AK95" s="3723"/>
      <c r="AL95" s="3723"/>
      <c r="AM95" s="3723"/>
      <c r="AN95" s="3723"/>
      <c r="AO95" s="3723"/>
      <c r="AP95" s="3723"/>
      <c r="AQ95" s="3723"/>
      <c r="AR95" s="3723"/>
      <c r="AS95" s="3723"/>
      <c r="AT95" s="3723"/>
      <c r="AU95" s="3723"/>
      <c r="AV95" s="3723"/>
      <c r="AW95" s="3723"/>
      <c r="AX95" s="3723"/>
      <c r="AY95" s="3723"/>
      <c r="AZ95" s="3723"/>
      <c r="BA95" s="3723"/>
      <c r="BB95" s="3723"/>
      <c r="BC95" s="3723"/>
      <c r="BD95" s="3723"/>
      <c r="BE95" s="3723"/>
      <c r="BF95" s="3723"/>
      <c r="BG95" s="3723"/>
      <c r="BH95" s="3723"/>
      <c r="BI95" s="3723"/>
      <c r="BJ95" s="3723"/>
      <c r="BK95" s="3723"/>
      <c r="BL95" s="3723"/>
      <c r="BM95" s="3724"/>
    </row>
    <row r="96" spans="2:65" ht="11.1" customHeight="1" thickBot="1">
      <c r="B96" s="3719"/>
      <c r="C96" s="3720"/>
      <c r="D96" s="3720"/>
      <c r="E96" s="3720"/>
      <c r="F96" s="3720"/>
      <c r="G96" s="3720"/>
      <c r="H96" s="3720"/>
      <c r="I96" s="3720"/>
      <c r="J96" s="3720"/>
      <c r="K96" s="3720"/>
      <c r="L96" s="3720"/>
      <c r="M96" s="3720"/>
      <c r="N96" s="3721"/>
      <c r="O96" s="3725"/>
      <c r="P96" s="3725"/>
      <c r="Q96" s="3725"/>
      <c r="R96" s="3725"/>
      <c r="S96" s="3725"/>
      <c r="T96" s="3725"/>
      <c r="U96" s="3725"/>
      <c r="V96" s="3725"/>
      <c r="W96" s="3725"/>
      <c r="X96" s="3725"/>
      <c r="Y96" s="3725"/>
      <c r="Z96" s="3725"/>
      <c r="AA96" s="3725"/>
      <c r="AB96" s="3725"/>
      <c r="AC96" s="3725"/>
      <c r="AD96" s="3725"/>
      <c r="AE96" s="3725"/>
      <c r="AF96" s="3725"/>
      <c r="AG96" s="3725"/>
      <c r="AH96" s="3725"/>
      <c r="AI96" s="3725"/>
      <c r="AJ96" s="3725"/>
      <c r="AK96" s="3725"/>
      <c r="AL96" s="3725"/>
      <c r="AM96" s="3725"/>
      <c r="AN96" s="3725"/>
      <c r="AO96" s="3725"/>
      <c r="AP96" s="3725"/>
      <c r="AQ96" s="3725"/>
      <c r="AR96" s="3725"/>
      <c r="AS96" s="3725"/>
      <c r="AT96" s="3725"/>
      <c r="AU96" s="3725"/>
      <c r="AV96" s="3725"/>
      <c r="AW96" s="3725"/>
      <c r="AX96" s="3725"/>
      <c r="AY96" s="3725"/>
      <c r="AZ96" s="3725"/>
      <c r="BA96" s="3725"/>
      <c r="BB96" s="3725"/>
      <c r="BC96" s="3725"/>
      <c r="BD96" s="3725"/>
      <c r="BE96" s="3725"/>
      <c r="BF96" s="3725"/>
      <c r="BG96" s="3725"/>
      <c r="BH96" s="3725"/>
      <c r="BI96" s="3725"/>
      <c r="BJ96" s="3725"/>
      <c r="BK96" s="3725"/>
      <c r="BL96" s="3725"/>
      <c r="BM96" s="3726"/>
    </row>
    <row r="97" spans="2:65" ht="5.0999999999999996" customHeight="1">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row>
    <row r="98" spans="2:65" ht="5.0999999999999996" customHeight="1">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row>
    <row r="99" spans="2:65" ht="8.1" customHeight="1">
      <c r="B99" s="3730" t="s">
        <v>2568</v>
      </c>
      <c r="C99" s="3731"/>
      <c r="D99" s="3731"/>
      <c r="E99" s="3731"/>
      <c r="F99" s="3731"/>
      <c r="G99" s="3731"/>
      <c r="H99" s="3731"/>
      <c r="I99" s="3731"/>
      <c r="J99" s="3731"/>
      <c r="K99" s="3731"/>
      <c r="L99" s="3731"/>
      <c r="M99" s="3731"/>
      <c r="N99" s="3731"/>
      <c r="O99" s="3154" t="s">
        <v>2569</v>
      </c>
      <c r="P99" s="3154"/>
      <c r="Q99" s="3154"/>
      <c r="R99" s="3154"/>
      <c r="S99" s="3154"/>
      <c r="T99" s="3154"/>
      <c r="U99" s="3154"/>
      <c r="V99" s="3154"/>
      <c r="W99" s="3154"/>
      <c r="X99" s="3154"/>
      <c r="Y99" s="3154"/>
      <c r="Z99" s="3154" t="s">
        <v>2570</v>
      </c>
      <c r="AA99" s="3154"/>
      <c r="AB99" s="3154"/>
      <c r="AC99" s="3154"/>
      <c r="AD99" s="3154"/>
      <c r="AE99" s="3154"/>
      <c r="AF99" s="3154"/>
      <c r="AG99" s="3154"/>
      <c r="AH99" s="3154"/>
      <c r="AI99" s="3154"/>
      <c r="AJ99" s="3154"/>
      <c r="AK99" s="3154" t="s">
        <v>2571</v>
      </c>
      <c r="AL99" s="3154"/>
      <c r="AM99" s="3154"/>
      <c r="AN99" s="3154"/>
      <c r="AO99" s="3154"/>
      <c r="AP99" s="3154"/>
      <c r="AQ99" s="3154"/>
      <c r="AR99" s="3154"/>
      <c r="AS99" s="3154"/>
      <c r="AT99" s="3154"/>
      <c r="AU99" s="3154"/>
      <c r="AV99" s="3731" t="s">
        <v>2572</v>
      </c>
      <c r="AW99" s="3731"/>
      <c r="AX99" s="3731"/>
      <c r="AY99" s="3731"/>
      <c r="AZ99" s="3731"/>
      <c r="BA99" s="3731"/>
      <c r="BB99" s="3731"/>
      <c r="BC99" s="3731"/>
      <c r="BD99" s="3731"/>
      <c r="BE99" s="3731"/>
      <c r="BF99" s="3731"/>
      <c r="BG99" s="3731"/>
      <c r="BH99" s="3731"/>
      <c r="BI99" s="3731"/>
      <c r="BJ99" s="3731"/>
      <c r="BK99" s="3731"/>
      <c r="BL99" s="3731"/>
      <c r="BM99" s="3734"/>
    </row>
    <row r="100" spans="2:65" ht="8.1" customHeight="1">
      <c r="B100" s="3732"/>
      <c r="C100" s="3733"/>
      <c r="D100" s="3733"/>
      <c r="E100" s="3733"/>
      <c r="F100" s="3733"/>
      <c r="G100" s="3733"/>
      <c r="H100" s="3733"/>
      <c r="I100" s="3733"/>
      <c r="J100" s="3733"/>
      <c r="K100" s="3733"/>
      <c r="L100" s="3733"/>
      <c r="M100" s="3733"/>
      <c r="N100" s="3733"/>
      <c r="O100" s="3154"/>
      <c r="P100" s="3154"/>
      <c r="Q100" s="3154"/>
      <c r="R100" s="3154"/>
      <c r="S100" s="3154"/>
      <c r="T100" s="3154"/>
      <c r="U100" s="3154"/>
      <c r="V100" s="3154"/>
      <c r="W100" s="3154"/>
      <c r="X100" s="3154"/>
      <c r="Y100" s="3154"/>
      <c r="Z100" s="3154"/>
      <c r="AA100" s="3154"/>
      <c r="AB100" s="3154"/>
      <c r="AC100" s="3154"/>
      <c r="AD100" s="3154"/>
      <c r="AE100" s="3154"/>
      <c r="AF100" s="3154"/>
      <c r="AG100" s="3154"/>
      <c r="AH100" s="3154"/>
      <c r="AI100" s="3154"/>
      <c r="AJ100" s="3154"/>
      <c r="AK100" s="3154"/>
      <c r="AL100" s="3154"/>
      <c r="AM100" s="3154"/>
      <c r="AN100" s="3154"/>
      <c r="AO100" s="3154"/>
      <c r="AP100" s="3154"/>
      <c r="AQ100" s="3154"/>
      <c r="AR100" s="3154"/>
      <c r="AS100" s="3154"/>
      <c r="AT100" s="3154"/>
      <c r="AU100" s="3154"/>
      <c r="AV100" s="3733"/>
      <c r="AW100" s="3733"/>
      <c r="AX100" s="3733"/>
      <c r="AY100" s="3733"/>
      <c r="AZ100" s="3733"/>
      <c r="BA100" s="3733"/>
      <c r="BB100" s="3733"/>
      <c r="BC100" s="3733"/>
      <c r="BD100" s="3733"/>
      <c r="BE100" s="3733"/>
      <c r="BF100" s="3733"/>
      <c r="BG100" s="3733"/>
      <c r="BH100" s="3733"/>
      <c r="BI100" s="3733"/>
      <c r="BJ100" s="3733"/>
      <c r="BK100" s="3733"/>
      <c r="BL100" s="3733"/>
      <c r="BM100" s="3735"/>
    </row>
    <row r="101" spans="2:65" ht="6" customHeight="1">
      <c r="B101" s="3761"/>
      <c r="C101" s="3746"/>
      <c r="D101" s="3746"/>
      <c r="E101" s="3746"/>
      <c r="F101" s="3746"/>
      <c r="G101" s="3746"/>
      <c r="H101" s="3746"/>
      <c r="I101" s="3746"/>
      <c r="J101" s="3746"/>
      <c r="K101" s="3746"/>
      <c r="L101" s="3746"/>
      <c r="M101" s="3746"/>
      <c r="N101" s="3762"/>
      <c r="O101" s="3144"/>
      <c r="P101" s="3144"/>
      <c r="Q101" s="3144"/>
      <c r="R101" s="3144"/>
      <c r="S101" s="3144"/>
      <c r="T101" s="3144"/>
      <c r="U101" s="3144"/>
      <c r="V101" s="3144"/>
      <c r="W101" s="3144"/>
      <c r="X101" s="3144"/>
      <c r="Y101" s="3144"/>
      <c r="Z101" s="3144"/>
      <c r="AA101" s="3144"/>
      <c r="AB101" s="3144"/>
      <c r="AC101" s="3144"/>
      <c r="AD101" s="3144"/>
      <c r="AE101" s="3144"/>
      <c r="AF101" s="3144"/>
      <c r="AG101" s="3144"/>
      <c r="AH101" s="3144"/>
      <c r="AI101" s="3144"/>
      <c r="AJ101" s="3144"/>
      <c r="AK101" s="3144"/>
      <c r="AL101" s="3144"/>
      <c r="AM101" s="3144"/>
      <c r="AN101" s="3144"/>
      <c r="AO101" s="3144"/>
      <c r="AP101" s="3144"/>
      <c r="AQ101" s="3144"/>
      <c r="AR101" s="3144"/>
      <c r="AS101" s="3144"/>
      <c r="AT101" s="3144"/>
      <c r="AU101" s="3144"/>
      <c r="AV101" s="3757" t="s">
        <v>2542</v>
      </c>
      <c r="AW101" s="3757"/>
      <c r="AX101" s="3757"/>
      <c r="AY101" s="3757"/>
      <c r="AZ101" s="3757"/>
      <c r="BA101" s="3757"/>
      <c r="BB101" s="3757" t="s">
        <v>477</v>
      </c>
      <c r="BC101" s="3757"/>
      <c r="BD101" s="3757"/>
      <c r="BE101" s="3757"/>
      <c r="BF101" s="3757"/>
      <c r="BG101" s="3757" t="s">
        <v>5</v>
      </c>
      <c r="BH101" s="3757"/>
      <c r="BI101" s="3757"/>
      <c r="BJ101" s="3757"/>
      <c r="BK101" s="3757"/>
      <c r="BL101" s="3757" t="s">
        <v>478</v>
      </c>
      <c r="BM101" s="3758"/>
    </row>
    <row r="102" spans="2:65" ht="6" customHeight="1">
      <c r="B102" s="3763"/>
      <c r="C102" s="3588"/>
      <c r="D102" s="3588"/>
      <c r="E102" s="3588"/>
      <c r="F102" s="3588"/>
      <c r="G102" s="3588"/>
      <c r="H102" s="3588"/>
      <c r="I102" s="3588"/>
      <c r="J102" s="3588"/>
      <c r="K102" s="3588"/>
      <c r="L102" s="3588"/>
      <c r="M102" s="3588"/>
      <c r="N102" s="3764"/>
      <c r="O102" s="3144"/>
      <c r="P102" s="3144"/>
      <c r="Q102" s="3144"/>
      <c r="R102" s="3144"/>
      <c r="S102" s="3144"/>
      <c r="T102" s="3144"/>
      <c r="U102" s="3144"/>
      <c r="V102" s="3144"/>
      <c r="W102" s="3144"/>
      <c r="X102" s="3144"/>
      <c r="Y102" s="3144"/>
      <c r="Z102" s="3144"/>
      <c r="AA102" s="3144"/>
      <c r="AB102" s="3144"/>
      <c r="AC102" s="3144"/>
      <c r="AD102" s="3144"/>
      <c r="AE102" s="3144"/>
      <c r="AF102" s="3144"/>
      <c r="AG102" s="3144"/>
      <c r="AH102" s="3144"/>
      <c r="AI102" s="3144"/>
      <c r="AJ102" s="3144"/>
      <c r="AK102" s="3144"/>
      <c r="AL102" s="3144"/>
      <c r="AM102" s="3144"/>
      <c r="AN102" s="3144"/>
      <c r="AO102" s="3144"/>
      <c r="AP102" s="3144"/>
      <c r="AQ102" s="3144"/>
      <c r="AR102" s="3144"/>
      <c r="AS102" s="3144"/>
      <c r="AT102" s="3144"/>
      <c r="AU102" s="3144"/>
      <c r="AV102" s="3692"/>
      <c r="AW102" s="3692"/>
      <c r="AX102" s="3692"/>
      <c r="AY102" s="3692"/>
      <c r="AZ102" s="3692"/>
      <c r="BA102" s="3692"/>
      <c r="BB102" s="3692"/>
      <c r="BC102" s="3692"/>
      <c r="BD102" s="3692"/>
      <c r="BE102" s="3692"/>
      <c r="BF102" s="3692"/>
      <c r="BG102" s="3692"/>
      <c r="BH102" s="3692"/>
      <c r="BI102" s="3692"/>
      <c r="BJ102" s="3692"/>
      <c r="BK102" s="3692"/>
      <c r="BL102" s="3692"/>
      <c r="BM102" s="3703"/>
    </row>
    <row r="103" spans="2:65" ht="6" customHeight="1">
      <c r="B103" s="3763"/>
      <c r="C103" s="3588"/>
      <c r="D103" s="3588"/>
      <c r="E103" s="3588"/>
      <c r="F103" s="3588"/>
      <c r="G103" s="3588"/>
      <c r="H103" s="3588"/>
      <c r="I103" s="3588"/>
      <c r="J103" s="3588"/>
      <c r="K103" s="3588"/>
      <c r="L103" s="3588"/>
      <c r="M103" s="3588"/>
      <c r="N103" s="3764"/>
      <c r="O103" s="3144"/>
      <c r="P103" s="3144"/>
      <c r="Q103" s="3144"/>
      <c r="R103" s="3144"/>
      <c r="S103" s="3144"/>
      <c r="T103" s="3144"/>
      <c r="U103" s="3144"/>
      <c r="V103" s="3144"/>
      <c r="W103" s="3144"/>
      <c r="X103" s="3144"/>
      <c r="Y103" s="3144"/>
      <c r="Z103" s="3144"/>
      <c r="AA103" s="3144"/>
      <c r="AB103" s="3144"/>
      <c r="AC103" s="3144"/>
      <c r="AD103" s="3144"/>
      <c r="AE103" s="3144"/>
      <c r="AF103" s="3144"/>
      <c r="AG103" s="3144"/>
      <c r="AH103" s="3144"/>
      <c r="AI103" s="3144"/>
      <c r="AJ103" s="3144"/>
      <c r="AK103" s="3144"/>
      <c r="AL103" s="3144"/>
      <c r="AM103" s="3144"/>
      <c r="AN103" s="3144"/>
      <c r="AO103" s="3144"/>
      <c r="AP103" s="3144"/>
      <c r="AQ103" s="3144"/>
      <c r="AR103" s="3144"/>
      <c r="AS103" s="3144"/>
      <c r="AT103" s="3144"/>
      <c r="AU103" s="3144"/>
      <c r="AV103" s="3692"/>
      <c r="AW103" s="3692"/>
      <c r="AX103" s="3692"/>
      <c r="AY103" s="3692"/>
      <c r="AZ103" s="3692"/>
      <c r="BA103" s="3692"/>
      <c r="BB103" s="3692"/>
      <c r="BC103" s="3692"/>
      <c r="BD103" s="3692"/>
      <c r="BE103" s="3692"/>
      <c r="BF103" s="3692"/>
      <c r="BG103" s="3692"/>
      <c r="BH103" s="3692"/>
      <c r="BI103" s="3692"/>
      <c r="BJ103" s="3692"/>
      <c r="BK103" s="3692"/>
      <c r="BL103" s="3692"/>
      <c r="BM103" s="3703"/>
    </row>
    <row r="104" spans="2:65" ht="6" customHeight="1">
      <c r="B104" s="3763"/>
      <c r="C104" s="3588"/>
      <c r="D104" s="3588"/>
      <c r="E104" s="3588"/>
      <c r="F104" s="3588"/>
      <c r="G104" s="3588"/>
      <c r="H104" s="3588"/>
      <c r="I104" s="3588"/>
      <c r="J104" s="3588"/>
      <c r="K104" s="3588"/>
      <c r="L104" s="3588"/>
      <c r="M104" s="3588"/>
      <c r="N104" s="3764"/>
      <c r="O104" s="3144"/>
      <c r="P104" s="3144"/>
      <c r="Q104" s="3144"/>
      <c r="R104" s="3144"/>
      <c r="S104" s="3144"/>
      <c r="T104" s="3144"/>
      <c r="U104" s="3144"/>
      <c r="V104" s="3144"/>
      <c r="W104" s="3144"/>
      <c r="X104" s="3144"/>
      <c r="Y104" s="3144"/>
      <c r="Z104" s="3144"/>
      <c r="AA104" s="3144"/>
      <c r="AB104" s="3144"/>
      <c r="AC104" s="3144"/>
      <c r="AD104" s="3144"/>
      <c r="AE104" s="3144"/>
      <c r="AF104" s="3144"/>
      <c r="AG104" s="3144"/>
      <c r="AH104" s="3144"/>
      <c r="AI104" s="3144"/>
      <c r="AJ104" s="3144"/>
      <c r="AK104" s="3144"/>
      <c r="AL104" s="3144"/>
      <c r="AM104" s="3144"/>
      <c r="AN104" s="3144"/>
      <c r="AO104" s="3144"/>
      <c r="AP104" s="3144"/>
      <c r="AQ104" s="3144"/>
      <c r="AR104" s="3144"/>
      <c r="AS104" s="3144"/>
      <c r="AT104" s="3144"/>
      <c r="AU104" s="3144"/>
      <c r="AV104" s="3692" t="s">
        <v>6</v>
      </c>
      <c r="AW104" s="3692"/>
      <c r="AX104" s="3692"/>
      <c r="AY104" s="3588"/>
      <c r="AZ104" s="3588"/>
      <c r="BA104" s="3588"/>
      <c r="BB104" s="3588"/>
      <c r="BC104" s="3588"/>
      <c r="BD104" s="3588"/>
      <c r="BE104" s="3588"/>
      <c r="BF104" s="3588"/>
      <c r="BG104" s="3588"/>
      <c r="BH104" s="3588"/>
      <c r="BI104" s="3588"/>
      <c r="BJ104" s="3588"/>
      <c r="BK104" s="3588"/>
      <c r="BL104" s="3692" t="s">
        <v>7</v>
      </c>
      <c r="BM104" s="3703"/>
    </row>
    <row r="105" spans="2:65" ht="6" customHeight="1">
      <c r="B105" s="3763"/>
      <c r="C105" s="3588"/>
      <c r="D105" s="3588"/>
      <c r="E105" s="3588"/>
      <c r="F105" s="3588"/>
      <c r="G105" s="3588"/>
      <c r="H105" s="3588"/>
      <c r="I105" s="3588"/>
      <c r="J105" s="3588"/>
      <c r="K105" s="3588"/>
      <c r="L105" s="3588"/>
      <c r="M105" s="3588"/>
      <c r="N105" s="3764"/>
      <c r="O105" s="3144"/>
      <c r="P105" s="3144"/>
      <c r="Q105" s="3144"/>
      <c r="R105" s="3144"/>
      <c r="S105" s="3144"/>
      <c r="T105" s="3144"/>
      <c r="U105" s="3144"/>
      <c r="V105" s="3144"/>
      <c r="W105" s="3144"/>
      <c r="X105" s="3144"/>
      <c r="Y105" s="3144"/>
      <c r="Z105" s="3144"/>
      <c r="AA105" s="3144"/>
      <c r="AB105" s="3144"/>
      <c r="AC105" s="3144"/>
      <c r="AD105" s="3144"/>
      <c r="AE105" s="3144"/>
      <c r="AF105" s="3144"/>
      <c r="AG105" s="3144"/>
      <c r="AH105" s="3144"/>
      <c r="AI105" s="3144"/>
      <c r="AJ105" s="3144"/>
      <c r="AK105" s="3144"/>
      <c r="AL105" s="3144"/>
      <c r="AM105" s="3144"/>
      <c r="AN105" s="3144"/>
      <c r="AO105" s="3144"/>
      <c r="AP105" s="3144"/>
      <c r="AQ105" s="3144"/>
      <c r="AR105" s="3144"/>
      <c r="AS105" s="3144"/>
      <c r="AT105" s="3144"/>
      <c r="AU105" s="3144"/>
      <c r="AV105" s="3692"/>
      <c r="AW105" s="3692"/>
      <c r="AX105" s="3692"/>
      <c r="AY105" s="3588"/>
      <c r="AZ105" s="3588"/>
      <c r="BA105" s="3588"/>
      <c r="BB105" s="3588"/>
      <c r="BC105" s="3588"/>
      <c r="BD105" s="3588"/>
      <c r="BE105" s="3588"/>
      <c r="BF105" s="3588"/>
      <c r="BG105" s="3588"/>
      <c r="BH105" s="3588"/>
      <c r="BI105" s="3588"/>
      <c r="BJ105" s="3588"/>
      <c r="BK105" s="3588"/>
      <c r="BL105" s="3692"/>
      <c r="BM105" s="3703"/>
    </row>
    <row r="106" spans="2:65" ht="6" customHeight="1">
      <c r="B106" s="3763"/>
      <c r="C106" s="3588"/>
      <c r="D106" s="3588"/>
      <c r="E106" s="3588"/>
      <c r="F106" s="3588"/>
      <c r="G106" s="3588"/>
      <c r="H106" s="3588"/>
      <c r="I106" s="3588"/>
      <c r="J106" s="3588"/>
      <c r="K106" s="3588"/>
      <c r="L106" s="3588"/>
      <c r="M106" s="3588"/>
      <c r="N106" s="3764"/>
      <c r="O106" s="3144"/>
      <c r="P106" s="3144"/>
      <c r="Q106" s="3144"/>
      <c r="R106" s="3144"/>
      <c r="S106" s="3144"/>
      <c r="T106" s="3144"/>
      <c r="U106" s="3144"/>
      <c r="V106" s="3144"/>
      <c r="W106" s="3144"/>
      <c r="X106" s="3144"/>
      <c r="Y106" s="3144"/>
      <c r="Z106" s="3144"/>
      <c r="AA106" s="3144"/>
      <c r="AB106" s="3144"/>
      <c r="AC106" s="3144"/>
      <c r="AD106" s="3144"/>
      <c r="AE106" s="3144"/>
      <c r="AF106" s="3144"/>
      <c r="AG106" s="3144"/>
      <c r="AH106" s="3144"/>
      <c r="AI106" s="3144"/>
      <c r="AJ106" s="3144"/>
      <c r="AK106" s="3144"/>
      <c r="AL106" s="3144"/>
      <c r="AM106" s="3144"/>
      <c r="AN106" s="3144"/>
      <c r="AO106" s="3144"/>
      <c r="AP106" s="3144"/>
      <c r="AQ106" s="3144"/>
      <c r="AR106" s="3144"/>
      <c r="AS106" s="3144"/>
      <c r="AT106" s="3144"/>
      <c r="AU106" s="3144"/>
      <c r="AV106" s="3759"/>
      <c r="AW106" s="3759"/>
      <c r="AX106" s="3759"/>
      <c r="AY106" s="3749"/>
      <c r="AZ106" s="3749"/>
      <c r="BA106" s="3749"/>
      <c r="BB106" s="3749"/>
      <c r="BC106" s="3749"/>
      <c r="BD106" s="3749"/>
      <c r="BE106" s="3749"/>
      <c r="BF106" s="3749"/>
      <c r="BG106" s="3749"/>
      <c r="BH106" s="3749"/>
      <c r="BI106" s="3749"/>
      <c r="BJ106" s="3749"/>
      <c r="BK106" s="3749"/>
      <c r="BL106" s="3759"/>
      <c r="BM106" s="3760"/>
    </row>
    <row r="107" spans="2:65" ht="6" customHeight="1">
      <c r="B107" s="3763"/>
      <c r="C107" s="3588"/>
      <c r="D107" s="3588"/>
      <c r="E107" s="3588"/>
      <c r="F107" s="3588"/>
      <c r="G107" s="3588"/>
      <c r="H107" s="3588"/>
      <c r="I107" s="3588"/>
      <c r="J107" s="3588"/>
      <c r="K107" s="3588"/>
      <c r="L107" s="3588"/>
      <c r="M107" s="3588"/>
      <c r="N107" s="3764"/>
      <c r="O107" s="3767" t="s">
        <v>2573</v>
      </c>
      <c r="P107" s="3768"/>
      <c r="Q107" s="3768"/>
      <c r="R107" s="3768"/>
      <c r="S107" s="3768"/>
      <c r="T107" s="3768"/>
      <c r="U107" s="3768"/>
      <c r="V107" s="3768"/>
      <c r="W107" s="3768"/>
      <c r="X107" s="3768"/>
      <c r="Y107" s="3768"/>
      <c r="Z107" s="3768"/>
      <c r="AA107" s="3768"/>
      <c r="AB107" s="3768"/>
      <c r="AC107" s="3768"/>
      <c r="AD107" s="3768"/>
      <c r="AE107" s="3768"/>
      <c r="AF107" s="3768"/>
      <c r="AG107" s="3768"/>
      <c r="AH107" s="3768"/>
      <c r="AI107" s="3768"/>
      <c r="AJ107" s="3768"/>
      <c r="AK107" s="3768"/>
      <c r="AL107" s="3768"/>
      <c r="AM107" s="3768"/>
      <c r="AN107" s="3768"/>
      <c r="AO107" s="3768"/>
      <c r="AP107" s="3768"/>
      <c r="AQ107" s="3768"/>
      <c r="AR107" s="3768"/>
      <c r="AS107" s="3768"/>
      <c r="AT107" s="3768"/>
      <c r="AU107" s="3768"/>
      <c r="AV107" s="3768"/>
      <c r="AW107" s="3768"/>
      <c r="AX107" s="3768"/>
      <c r="AY107" s="3768"/>
      <c r="AZ107" s="3768"/>
      <c r="BA107" s="3768"/>
      <c r="BB107" s="3768"/>
      <c r="BC107" s="3768"/>
      <c r="BD107" s="3768"/>
      <c r="BE107" s="3768"/>
      <c r="BF107" s="3768"/>
      <c r="BG107" s="3768"/>
      <c r="BH107" s="3768"/>
      <c r="BI107" s="3768"/>
      <c r="BJ107" s="3768"/>
      <c r="BK107" s="3768"/>
      <c r="BL107" s="3768"/>
      <c r="BM107" s="3769"/>
    </row>
    <row r="108" spans="2:65" ht="6" customHeight="1">
      <c r="B108" s="3763"/>
      <c r="C108" s="3588"/>
      <c r="D108" s="3588"/>
      <c r="E108" s="3588"/>
      <c r="F108" s="3588"/>
      <c r="G108" s="3588"/>
      <c r="H108" s="3588"/>
      <c r="I108" s="3588"/>
      <c r="J108" s="3588"/>
      <c r="K108" s="3588"/>
      <c r="L108" s="3588"/>
      <c r="M108" s="3588"/>
      <c r="N108" s="3764"/>
      <c r="O108" s="3767"/>
      <c r="P108" s="3768"/>
      <c r="Q108" s="3768"/>
      <c r="R108" s="3768"/>
      <c r="S108" s="3768"/>
      <c r="T108" s="3768"/>
      <c r="U108" s="3768"/>
      <c r="V108" s="3768"/>
      <c r="W108" s="3768"/>
      <c r="X108" s="3768"/>
      <c r="Y108" s="3768"/>
      <c r="Z108" s="3768"/>
      <c r="AA108" s="3768"/>
      <c r="AB108" s="3768"/>
      <c r="AC108" s="3768"/>
      <c r="AD108" s="3768"/>
      <c r="AE108" s="3768"/>
      <c r="AF108" s="3768"/>
      <c r="AG108" s="3768"/>
      <c r="AH108" s="3768"/>
      <c r="AI108" s="3768"/>
      <c r="AJ108" s="3768"/>
      <c r="AK108" s="3768"/>
      <c r="AL108" s="3768"/>
      <c r="AM108" s="3768"/>
      <c r="AN108" s="3768"/>
      <c r="AO108" s="3768"/>
      <c r="AP108" s="3768"/>
      <c r="AQ108" s="3768"/>
      <c r="AR108" s="3768"/>
      <c r="AS108" s="3768"/>
      <c r="AT108" s="3768"/>
      <c r="AU108" s="3768"/>
      <c r="AV108" s="3768"/>
      <c r="AW108" s="3768"/>
      <c r="AX108" s="3768"/>
      <c r="AY108" s="3768"/>
      <c r="AZ108" s="3768"/>
      <c r="BA108" s="3768"/>
      <c r="BB108" s="3768"/>
      <c r="BC108" s="3768"/>
      <c r="BD108" s="3768"/>
      <c r="BE108" s="3768"/>
      <c r="BF108" s="3768"/>
      <c r="BG108" s="3768"/>
      <c r="BH108" s="3768"/>
      <c r="BI108" s="3768"/>
      <c r="BJ108" s="3768"/>
      <c r="BK108" s="3768"/>
      <c r="BL108" s="3768"/>
      <c r="BM108" s="3769"/>
    </row>
    <row r="109" spans="2:65" ht="6" customHeight="1">
      <c r="B109" s="3763"/>
      <c r="C109" s="3588"/>
      <c r="D109" s="3588"/>
      <c r="E109" s="3588"/>
      <c r="F109" s="3588"/>
      <c r="G109" s="3588"/>
      <c r="H109" s="3588"/>
      <c r="I109" s="3588"/>
      <c r="J109" s="3588"/>
      <c r="K109" s="3588"/>
      <c r="L109" s="3588"/>
      <c r="M109" s="3588"/>
      <c r="N109" s="3764"/>
      <c r="O109" s="3770"/>
      <c r="P109" s="3771"/>
      <c r="Q109" s="3771"/>
      <c r="R109" s="3771"/>
      <c r="S109" s="3771"/>
      <c r="T109" s="3771"/>
      <c r="U109" s="3771"/>
      <c r="V109" s="3771"/>
      <c r="W109" s="3771"/>
      <c r="X109" s="3771"/>
      <c r="Y109" s="3771"/>
      <c r="Z109" s="3771"/>
      <c r="AA109" s="3771"/>
      <c r="AB109" s="3771"/>
      <c r="AC109" s="3771"/>
      <c r="AD109" s="3771"/>
      <c r="AE109" s="3771"/>
      <c r="AF109" s="3771"/>
      <c r="AG109" s="3771"/>
      <c r="AH109" s="3771"/>
      <c r="AI109" s="3771"/>
      <c r="AJ109" s="3771"/>
      <c r="AK109" s="3771"/>
      <c r="AL109" s="3771"/>
      <c r="AM109" s="3771"/>
      <c r="AN109" s="3771"/>
      <c r="AO109" s="3771"/>
      <c r="AP109" s="3771"/>
      <c r="AQ109" s="3771"/>
      <c r="AR109" s="3771"/>
      <c r="AS109" s="3771"/>
      <c r="AT109" s="3771"/>
      <c r="AU109" s="3771"/>
      <c r="AV109" s="3771"/>
      <c r="AW109" s="3771"/>
      <c r="AX109" s="3771"/>
      <c r="AY109" s="3771"/>
      <c r="AZ109" s="3771"/>
      <c r="BA109" s="3771"/>
      <c r="BB109" s="3771"/>
      <c r="BC109" s="3771"/>
      <c r="BD109" s="3771"/>
      <c r="BE109" s="3771"/>
      <c r="BF109" s="3771"/>
      <c r="BG109" s="3771"/>
      <c r="BH109" s="3771"/>
      <c r="BI109" s="3771"/>
      <c r="BJ109" s="3771"/>
      <c r="BK109" s="3771"/>
      <c r="BL109" s="3771"/>
      <c r="BM109" s="3772"/>
    </row>
    <row r="110" spans="2:65" ht="6" customHeight="1">
      <c r="B110" s="3763"/>
      <c r="C110" s="3588"/>
      <c r="D110" s="3588"/>
      <c r="E110" s="3588"/>
      <c r="F110" s="3588"/>
      <c r="G110" s="3588"/>
      <c r="H110" s="3588"/>
      <c r="I110" s="3588"/>
      <c r="J110" s="3588"/>
      <c r="K110" s="3588"/>
      <c r="L110" s="3588"/>
      <c r="M110" s="3588"/>
      <c r="N110" s="3764"/>
      <c r="O110" s="3773"/>
      <c r="P110" s="3774"/>
      <c r="Q110" s="3774"/>
      <c r="R110" s="3774"/>
      <c r="S110" s="3774"/>
      <c r="T110" s="3774"/>
      <c r="U110" s="3774"/>
      <c r="V110" s="3774"/>
      <c r="W110" s="3774"/>
      <c r="X110" s="3774"/>
      <c r="Y110" s="3774"/>
      <c r="Z110" s="3774"/>
      <c r="AA110" s="3774"/>
      <c r="AB110" s="3774"/>
      <c r="AC110" s="3774"/>
      <c r="AD110" s="3774"/>
      <c r="AE110" s="3774"/>
      <c r="AF110" s="3774"/>
      <c r="AG110" s="3774"/>
      <c r="AH110" s="3774"/>
      <c r="AI110" s="3774"/>
      <c r="AJ110" s="3774"/>
      <c r="AK110" s="3774"/>
      <c r="AL110" s="3774"/>
      <c r="AM110" s="3774"/>
      <c r="AN110" s="3774"/>
      <c r="AO110" s="3774"/>
      <c r="AP110" s="3774"/>
      <c r="AQ110" s="3774"/>
      <c r="AR110" s="3774"/>
      <c r="AS110" s="3774"/>
      <c r="AT110" s="3774"/>
      <c r="AU110" s="3774"/>
      <c r="AV110" s="3774"/>
      <c r="AW110" s="3774"/>
      <c r="AX110" s="3774"/>
      <c r="AY110" s="3774"/>
      <c r="AZ110" s="3774"/>
      <c r="BA110" s="3774"/>
      <c r="BB110" s="3774"/>
      <c r="BC110" s="3774"/>
      <c r="BD110" s="3774"/>
      <c r="BE110" s="3774"/>
      <c r="BF110" s="3774"/>
      <c r="BG110" s="3774"/>
      <c r="BH110" s="3774"/>
      <c r="BI110" s="3774"/>
      <c r="BJ110" s="3774"/>
      <c r="BK110" s="3774"/>
      <c r="BL110" s="3774"/>
      <c r="BM110" s="3775"/>
    </row>
    <row r="111" spans="2:65" ht="6" customHeight="1">
      <c r="B111" s="3763"/>
      <c r="C111" s="3588"/>
      <c r="D111" s="3588"/>
      <c r="E111" s="3588"/>
      <c r="F111" s="3588"/>
      <c r="G111" s="3588"/>
      <c r="H111" s="3588"/>
      <c r="I111" s="3588"/>
      <c r="J111" s="3588"/>
      <c r="K111" s="3588"/>
      <c r="L111" s="3588"/>
      <c r="M111" s="3588"/>
      <c r="N111" s="3764"/>
      <c r="O111" s="3773"/>
      <c r="P111" s="3774"/>
      <c r="Q111" s="3774"/>
      <c r="R111" s="3774"/>
      <c r="S111" s="3774"/>
      <c r="T111" s="3774"/>
      <c r="U111" s="3774"/>
      <c r="V111" s="3774"/>
      <c r="W111" s="3774"/>
      <c r="X111" s="3774"/>
      <c r="Y111" s="3774"/>
      <c r="Z111" s="3774"/>
      <c r="AA111" s="3774"/>
      <c r="AB111" s="3774"/>
      <c r="AC111" s="3774"/>
      <c r="AD111" s="3774"/>
      <c r="AE111" s="3774"/>
      <c r="AF111" s="3774"/>
      <c r="AG111" s="3774"/>
      <c r="AH111" s="3774"/>
      <c r="AI111" s="3774"/>
      <c r="AJ111" s="3774"/>
      <c r="AK111" s="3774"/>
      <c r="AL111" s="3774"/>
      <c r="AM111" s="3774"/>
      <c r="AN111" s="3774"/>
      <c r="AO111" s="3774"/>
      <c r="AP111" s="3774"/>
      <c r="AQ111" s="3774"/>
      <c r="AR111" s="3774"/>
      <c r="AS111" s="3774"/>
      <c r="AT111" s="3774"/>
      <c r="AU111" s="3774"/>
      <c r="AV111" s="3774"/>
      <c r="AW111" s="3774"/>
      <c r="AX111" s="3774"/>
      <c r="AY111" s="3774"/>
      <c r="AZ111" s="3774"/>
      <c r="BA111" s="3774"/>
      <c r="BB111" s="3774"/>
      <c r="BC111" s="3774"/>
      <c r="BD111" s="3774"/>
      <c r="BE111" s="3774"/>
      <c r="BF111" s="3774"/>
      <c r="BG111" s="3774"/>
      <c r="BH111" s="3774"/>
      <c r="BI111" s="3774"/>
      <c r="BJ111" s="3774"/>
      <c r="BK111" s="3774"/>
      <c r="BL111" s="3774"/>
      <c r="BM111" s="3775"/>
    </row>
    <row r="112" spans="2:65" ht="6" customHeight="1">
      <c r="B112" s="3763"/>
      <c r="C112" s="3588"/>
      <c r="D112" s="3588"/>
      <c r="E112" s="3588"/>
      <c r="F112" s="3588"/>
      <c r="G112" s="3588"/>
      <c r="H112" s="3588"/>
      <c r="I112" s="3588"/>
      <c r="J112" s="3588"/>
      <c r="K112" s="3588"/>
      <c r="L112" s="3588"/>
      <c r="M112" s="3588"/>
      <c r="N112" s="3764"/>
      <c r="O112" s="3773"/>
      <c r="P112" s="3774"/>
      <c r="Q112" s="3774"/>
      <c r="R112" s="3774"/>
      <c r="S112" s="3774"/>
      <c r="T112" s="3774"/>
      <c r="U112" s="3774"/>
      <c r="V112" s="3774"/>
      <c r="W112" s="3774"/>
      <c r="X112" s="3774"/>
      <c r="Y112" s="3774"/>
      <c r="Z112" s="3774"/>
      <c r="AA112" s="3774"/>
      <c r="AB112" s="3774"/>
      <c r="AC112" s="3774"/>
      <c r="AD112" s="3774"/>
      <c r="AE112" s="3774"/>
      <c r="AF112" s="3774"/>
      <c r="AG112" s="3774"/>
      <c r="AH112" s="3774"/>
      <c r="AI112" s="3774"/>
      <c r="AJ112" s="3774"/>
      <c r="AK112" s="3774"/>
      <c r="AL112" s="3774"/>
      <c r="AM112" s="3774"/>
      <c r="AN112" s="3774"/>
      <c r="AO112" s="3774"/>
      <c r="AP112" s="3774"/>
      <c r="AQ112" s="3774"/>
      <c r="AR112" s="3774"/>
      <c r="AS112" s="3774"/>
      <c r="AT112" s="3774"/>
      <c r="AU112" s="3774"/>
      <c r="AV112" s="3774"/>
      <c r="AW112" s="3774"/>
      <c r="AX112" s="3774"/>
      <c r="AY112" s="3774"/>
      <c r="AZ112" s="3774"/>
      <c r="BA112" s="3774"/>
      <c r="BB112" s="3774"/>
      <c r="BC112" s="3774"/>
      <c r="BD112" s="3774"/>
      <c r="BE112" s="3774"/>
      <c r="BF112" s="3774"/>
      <c r="BG112" s="3774"/>
      <c r="BH112" s="3774"/>
      <c r="BI112" s="3774"/>
      <c r="BJ112" s="3774"/>
      <c r="BK112" s="3774"/>
      <c r="BL112" s="3774"/>
      <c r="BM112" s="3775"/>
    </row>
    <row r="113" spans="2:65" ht="6" customHeight="1">
      <c r="B113" s="3763"/>
      <c r="C113" s="3588"/>
      <c r="D113" s="3588"/>
      <c r="E113" s="3588"/>
      <c r="F113" s="3588"/>
      <c r="G113" s="3588"/>
      <c r="H113" s="3588"/>
      <c r="I113" s="3588"/>
      <c r="J113" s="3588"/>
      <c r="K113" s="3588"/>
      <c r="L113" s="3588"/>
      <c r="M113" s="3588"/>
      <c r="N113" s="3764"/>
      <c r="O113" s="3773"/>
      <c r="P113" s="3774"/>
      <c r="Q113" s="3774"/>
      <c r="R113" s="3774"/>
      <c r="S113" s="3774"/>
      <c r="T113" s="3774"/>
      <c r="U113" s="3774"/>
      <c r="V113" s="3774"/>
      <c r="W113" s="3774"/>
      <c r="X113" s="3774"/>
      <c r="Y113" s="3774"/>
      <c r="Z113" s="3774"/>
      <c r="AA113" s="3774"/>
      <c r="AB113" s="3774"/>
      <c r="AC113" s="3774"/>
      <c r="AD113" s="3774"/>
      <c r="AE113" s="3774"/>
      <c r="AF113" s="3774"/>
      <c r="AG113" s="3774"/>
      <c r="AH113" s="3774"/>
      <c r="AI113" s="3774"/>
      <c r="AJ113" s="3774"/>
      <c r="AK113" s="3774"/>
      <c r="AL113" s="3774"/>
      <c r="AM113" s="3774"/>
      <c r="AN113" s="3774"/>
      <c r="AO113" s="3774"/>
      <c r="AP113" s="3774"/>
      <c r="AQ113" s="3774"/>
      <c r="AR113" s="3774"/>
      <c r="AS113" s="3774"/>
      <c r="AT113" s="3774"/>
      <c r="AU113" s="3774"/>
      <c r="AV113" s="3774"/>
      <c r="AW113" s="3774"/>
      <c r="AX113" s="3774"/>
      <c r="AY113" s="3774"/>
      <c r="AZ113" s="3774"/>
      <c r="BA113" s="3774"/>
      <c r="BB113" s="3774"/>
      <c r="BC113" s="3774"/>
      <c r="BD113" s="3774"/>
      <c r="BE113" s="3774"/>
      <c r="BF113" s="3774"/>
      <c r="BG113" s="3774"/>
      <c r="BH113" s="3774"/>
      <c r="BI113" s="3774"/>
      <c r="BJ113" s="3774"/>
      <c r="BK113" s="3774"/>
      <c r="BL113" s="3774"/>
      <c r="BM113" s="3775"/>
    </row>
    <row r="114" spans="2:65" ht="6" customHeight="1">
      <c r="B114" s="3763"/>
      <c r="C114" s="3588"/>
      <c r="D114" s="3588"/>
      <c r="E114" s="3588"/>
      <c r="F114" s="3588"/>
      <c r="G114" s="3588"/>
      <c r="H114" s="3588"/>
      <c r="I114" s="3588"/>
      <c r="J114" s="3588"/>
      <c r="K114" s="3588"/>
      <c r="L114" s="3588"/>
      <c r="M114" s="3588"/>
      <c r="N114" s="3764"/>
      <c r="O114" s="3773"/>
      <c r="P114" s="3774"/>
      <c r="Q114" s="3774"/>
      <c r="R114" s="3774"/>
      <c r="S114" s="3774"/>
      <c r="T114" s="3774"/>
      <c r="U114" s="3774"/>
      <c r="V114" s="3774"/>
      <c r="W114" s="3774"/>
      <c r="X114" s="3774"/>
      <c r="Y114" s="3774"/>
      <c r="Z114" s="3774"/>
      <c r="AA114" s="3774"/>
      <c r="AB114" s="3774"/>
      <c r="AC114" s="3774"/>
      <c r="AD114" s="3774"/>
      <c r="AE114" s="3774"/>
      <c r="AF114" s="3774"/>
      <c r="AG114" s="3774"/>
      <c r="AH114" s="3774"/>
      <c r="AI114" s="3774"/>
      <c r="AJ114" s="3774"/>
      <c r="AK114" s="3774"/>
      <c r="AL114" s="3774"/>
      <c r="AM114" s="3774"/>
      <c r="AN114" s="3774"/>
      <c r="AO114" s="3774"/>
      <c r="AP114" s="3774"/>
      <c r="AQ114" s="3774"/>
      <c r="AR114" s="3774"/>
      <c r="AS114" s="3774"/>
      <c r="AT114" s="3774"/>
      <c r="AU114" s="3774"/>
      <c r="AV114" s="3774"/>
      <c r="AW114" s="3774"/>
      <c r="AX114" s="3774"/>
      <c r="AY114" s="3774"/>
      <c r="AZ114" s="3774"/>
      <c r="BA114" s="3774"/>
      <c r="BB114" s="3774"/>
      <c r="BC114" s="3774"/>
      <c r="BD114" s="3774"/>
      <c r="BE114" s="3774"/>
      <c r="BF114" s="3774"/>
      <c r="BG114" s="3774"/>
      <c r="BH114" s="3774"/>
      <c r="BI114" s="3774"/>
      <c r="BJ114" s="3774"/>
      <c r="BK114" s="3774"/>
      <c r="BL114" s="3774"/>
      <c r="BM114" s="3775"/>
    </row>
    <row r="115" spans="2:65" ht="0.75" customHeight="1">
      <c r="B115" s="3763"/>
      <c r="C115" s="3588"/>
      <c r="D115" s="3588"/>
      <c r="E115" s="3588"/>
      <c r="F115" s="3588"/>
      <c r="G115" s="3588"/>
      <c r="H115" s="3588"/>
      <c r="I115" s="3588"/>
      <c r="J115" s="3588"/>
      <c r="K115" s="3588"/>
      <c r="L115" s="3588"/>
      <c r="M115" s="3588"/>
      <c r="N115" s="3764"/>
      <c r="O115" s="3773"/>
      <c r="P115" s="3774"/>
      <c r="Q115" s="3774"/>
      <c r="R115" s="3774"/>
      <c r="S115" s="3774"/>
      <c r="T115" s="3774"/>
      <c r="U115" s="3774"/>
      <c r="V115" s="3774"/>
      <c r="W115" s="3774"/>
      <c r="X115" s="3774"/>
      <c r="Y115" s="3774"/>
      <c r="Z115" s="3774"/>
      <c r="AA115" s="3774"/>
      <c r="AB115" s="3774"/>
      <c r="AC115" s="3774"/>
      <c r="AD115" s="3774"/>
      <c r="AE115" s="3774"/>
      <c r="AF115" s="3774"/>
      <c r="AG115" s="3774"/>
      <c r="AH115" s="3774"/>
      <c r="AI115" s="3774"/>
      <c r="AJ115" s="3774"/>
      <c r="AK115" s="3774"/>
      <c r="AL115" s="3774"/>
      <c r="AM115" s="3774"/>
      <c r="AN115" s="3774"/>
      <c r="AO115" s="3774"/>
      <c r="AP115" s="3774"/>
      <c r="AQ115" s="3774"/>
      <c r="AR115" s="3774"/>
      <c r="AS115" s="3774"/>
      <c r="AT115" s="3774"/>
      <c r="AU115" s="3774"/>
      <c r="AV115" s="3774"/>
      <c r="AW115" s="3774"/>
      <c r="AX115" s="3774"/>
      <c r="AY115" s="3774"/>
      <c r="AZ115" s="3774"/>
      <c r="BA115" s="3774"/>
      <c r="BB115" s="3774"/>
      <c r="BC115" s="3774"/>
      <c r="BD115" s="3774"/>
      <c r="BE115" s="3774"/>
      <c r="BF115" s="3774"/>
      <c r="BG115" s="3774"/>
      <c r="BH115" s="3774"/>
      <c r="BI115" s="3774"/>
      <c r="BJ115" s="3774"/>
      <c r="BK115" s="3774"/>
      <c r="BL115" s="3774"/>
      <c r="BM115" s="3775"/>
    </row>
    <row r="116" spans="2:65" ht="6" customHeight="1">
      <c r="B116" s="3763"/>
      <c r="C116" s="3588"/>
      <c r="D116" s="3588"/>
      <c r="E116" s="3588"/>
      <c r="F116" s="3588"/>
      <c r="G116" s="3588"/>
      <c r="H116" s="3588"/>
      <c r="I116" s="3588"/>
      <c r="J116" s="3588"/>
      <c r="K116" s="3588"/>
      <c r="L116" s="3588"/>
      <c r="M116" s="3588"/>
      <c r="N116" s="3764"/>
      <c r="O116" s="3773"/>
      <c r="P116" s="3774"/>
      <c r="Q116" s="3774"/>
      <c r="R116" s="3774"/>
      <c r="S116" s="3774"/>
      <c r="T116" s="3774"/>
      <c r="U116" s="3774"/>
      <c r="V116" s="3774"/>
      <c r="W116" s="3774"/>
      <c r="X116" s="3774"/>
      <c r="Y116" s="3774"/>
      <c r="Z116" s="3774"/>
      <c r="AA116" s="3774"/>
      <c r="AB116" s="3774"/>
      <c r="AC116" s="3774"/>
      <c r="AD116" s="3774"/>
      <c r="AE116" s="3774"/>
      <c r="AF116" s="3774"/>
      <c r="AG116" s="3774"/>
      <c r="AH116" s="3774"/>
      <c r="AI116" s="3774"/>
      <c r="AJ116" s="3774"/>
      <c r="AK116" s="3774"/>
      <c r="AL116" s="3774"/>
      <c r="AM116" s="3774"/>
      <c r="AN116" s="3774"/>
      <c r="AO116" s="3774"/>
      <c r="AP116" s="3774"/>
      <c r="AQ116" s="3774"/>
      <c r="AR116" s="3774"/>
      <c r="AS116" s="3774"/>
      <c r="AT116" s="3774"/>
      <c r="AU116" s="3774"/>
      <c r="AV116" s="3774"/>
      <c r="AW116" s="3774"/>
      <c r="AX116" s="3774"/>
      <c r="AY116" s="3774"/>
      <c r="AZ116" s="3774"/>
      <c r="BA116" s="3774"/>
      <c r="BB116" s="3774"/>
      <c r="BC116" s="3774"/>
      <c r="BD116" s="3774"/>
      <c r="BE116" s="3774"/>
      <c r="BF116" s="3774"/>
      <c r="BG116" s="3774"/>
      <c r="BH116" s="3774"/>
      <c r="BI116" s="3774"/>
      <c r="BJ116" s="3774"/>
      <c r="BK116" s="3774"/>
      <c r="BL116" s="3774"/>
      <c r="BM116" s="3775"/>
    </row>
    <row r="117" spans="2:65" ht="6" customHeight="1">
      <c r="B117" s="3763"/>
      <c r="C117" s="3588"/>
      <c r="D117" s="3588"/>
      <c r="E117" s="3588"/>
      <c r="F117" s="3588"/>
      <c r="G117" s="3588"/>
      <c r="H117" s="3588"/>
      <c r="I117" s="3588"/>
      <c r="J117" s="3588"/>
      <c r="K117" s="3588"/>
      <c r="L117" s="3588"/>
      <c r="M117" s="3588"/>
      <c r="N117" s="3764"/>
      <c r="O117" s="3773"/>
      <c r="P117" s="3774"/>
      <c r="Q117" s="3774"/>
      <c r="R117" s="3774"/>
      <c r="S117" s="3774"/>
      <c r="T117" s="3774"/>
      <c r="U117" s="3774"/>
      <c r="V117" s="3774"/>
      <c r="W117" s="3774"/>
      <c r="X117" s="3774"/>
      <c r="Y117" s="3774"/>
      <c r="Z117" s="3774"/>
      <c r="AA117" s="3774"/>
      <c r="AB117" s="3774"/>
      <c r="AC117" s="3774"/>
      <c r="AD117" s="3774"/>
      <c r="AE117" s="3774"/>
      <c r="AF117" s="3774"/>
      <c r="AG117" s="3774"/>
      <c r="AH117" s="3774"/>
      <c r="AI117" s="3774"/>
      <c r="AJ117" s="3774"/>
      <c r="AK117" s="3774"/>
      <c r="AL117" s="3774"/>
      <c r="AM117" s="3774"/>
      <c r="AN117" s="3774"/>
      <c r="AO117" s="3774"/>
      <c r="AP117" s="3774"/>
      <c r="AQ117" s="3774"/>
      <c r="AR117" s="3774"/>
      <c r="AS117" s="3774"/>
      <c r="AT117" s="3774"/>
      <c r="AU117" s="3774"/>
      <c r="AV117" s="3774"/>
      <c r="AW117" s="3774"/>
      <c r="AX117" s="3774"/>
      <c r="AY117" s="3774"/>
      <c r="AZ117" s="3774"/>
      <c r="BA117" s="3774"/>
      <c r="BB117" s="3774"/>
      <c r="BC117" s="3774"/>
      <c r="BD117" s="3774"/>
      <c r="BE117" s="3774"/>
      <c r="BF117" s="3774"/>
      <c r="BG117" s="3774"/>
      <c r="BH117" s="3774"/>
      <c r="BI117" s="3774"/>
      <c r="BJ117" s="3774"/>
      <c r="BK117" s="3774"/>
      <c r="BL117" s="3774"/>
      <c r="BM117" s="3775"/>
    </row>
    <row r="118" spans="2:65" s="193" customFormat="1" ht="12" customHeight="1">
      <c r="B118" s="3763"/>
      <c r="C118" s="3588"/>
      <c r="D118" s="3588"/>
      <c r="E118" s="3588"/>
      <c r="F118" s="3588"/>
      <c r="G118" s="3588"/>
      <c r="H118" s="3588"/>
      <c r="I118" s="3588"/>
      <c r="J118" s="3588"/>
      <c r="K118" s="3588"/>
      <c r="L118" s="3588"/>
      <c r="M118" s="3588"/>
      <c r="N118" s="3764"/>
      <c r="O118" s="3776" t="s">
        <v>5062</v>
      </c>
      <c r="P118" s="3777"/>
      <c r="Q118" s="3777"/>
      <c r="R118" s="3777"/>
      <c r="S118" s="3777"/>
      <c r="T118" s="3777"/>
      <c r="U118" s="3777"/>
      <c r="V118" s="3777"/>
      <c r="W118" s="3777"/>
      <c r="X118" s="3777"/>
      <c r="Y118" s="3777"/>
      <c r="Z118" s="3777"/>
      <c r="AA118" s="3777"/>
      <c r="AB118" s="3777"/>
      <c r="AC118" s="3777"/>
      <c r="AD118" s="3777"/>
      <c r="AE118" s="3777"/>
      <c r="AF118" s="3777"/>
      <c r="AG118" s="3777"/>
      <c r="AH118" s="3777"/>
      <c r="AI118" s="3777"/>
      <c r="AJ118" s="3777"/>
      <c r="AK118" s="3777"/>
      <c r="AL118" s="3777"/>
      <c r="AM118" s="3777"/>
      <c r="AN118" s="3777"/>
      <c r="AO118" s="3777"/>
      <c r="AP118" s="3777"/>
      <c r="AQ118" s="3777"/>
      <c r="AR118" s="3777"/>
      <c r="AS118" s="3777"/>
      <c r="AT118" s="3777"/>
      <c r="AU118" s="3777"/>
      <c r="AV118" s="3777"/>
      <c r="AW118" s="3777"/>
      <c r="AX118" s="3777"/>
      <c r="AY118" s="3777"/>
      <c r="AZ118" s="3777"/>
      <c r="BA118" s="3777"/>
      <c r="BB118" s="3777"/>
      <c r="BC118" s="3777"/>
      <c r="BD118" s="3777"/>
      <c r="BE118" s="3167" t="s">
        <v>139</v>
      </c>
      <c r="BF118" s="3167"/>
      <c r="BG118" s="3168" t="s">
        <v>497</v>
      </c>
      <c r="BH118" s="3168"/>
      <c r="BI118" s="3167" t="s">
        <v>139</v>
      </c>
      <c r="BJ118" s="3167"/>
      <c r="BK118" s="3168" t="s">
        <v>498</v>
      </c>
      <c r="BL118" s="3168"/>
      <c r="BM118" s="1419"/>
    </row>
    <row r="119" spans="2:65" s="193" customFormat="1" ht="12" customHeight="1">
      <c r="B119" s="3763"/>
      <c r="C119" s="3588"/>
      <c r="D119" s="3588"/>
      <c r="E119" s="3588"/>
      <c r="F119" s="3588"/>
      <c r="G119" s="3588"/>
      <c r="H119" s="3588"/>
      <c r="I119" s="3588"/>
      <c r="J119" s="3588"/>
      <c r="K119" s="3588"/>
      <c r="L119" s="3588"/>
      <c r="M119" s="3588"/>
      <c r="N119" s="3764"/>
      <c r="O119" s="3776" t="s">
        <v>5031</v>
      </c>
      <c r="P119" s="3777"/>
      <c r="Q119" s="3777"/>
      <c r="R119" s="3777"/>
      <c r="S119" s="3777"/>
      <c r="T119" s="3777"/>
      <c r="U119" s="3777"/>
      <c r="V119" s="3777"/>
      <c r="W119" s="3777"/>
      <c r="X119" s="3777"/>
      <c r="Y119" s="3777"/>
      <c r="Z119" s="3777"/>
      <c r="AA119" s="3777"/>
      <c r="AB119" s="3777"/>
      <c r="AC119" s="3777"/>
      <c r="AD119" s="3777"/>
      <c r="AE119" s="3777"/>
      <c r="AF119" s="3777"/>
      <c r="AG119" s="3777"/>
      <c r="AH119" s="3777"/>
      <c r="AI119" s="3777"/>
      <c r="AJ119" s="3777"/>
      <c r="AK119" s="3777"/>
      <c r="AL119" s="3777"/>
      <c r="AM119" s="3777"/>
      <c r="AN119" s="3777"/>
      <c r="AO119" s="3777"/>
      <c r="AP119" s="3777"/>
      <c r="AQ119" s="3777"/>
      <c r="AR119" s="3777"/>
      <c r="AS119" s="3777"/>
      <c r="AT119" s="3777"/>
      <c r="AU119" s="3777"/>
      <c r="AV119" s="3777"/>
      <c r="AW119" s="3777"/>
      <c r="AX119" s="3777"/>
      <c r="AY119" s="3777"/>
      <c r="AZ119" s="3777"/>
      <c r="BA119" s="3777"/>
      <c r="BB119" s="3777"/>
      <c r="BC119" s="3777"/>
      <c r="BD119" s="3777"/>
      <c r="BE119" s="3167" t="s">
        <v>139</v>
      </c>
      <c r="BF119" s="3167"/>
      <c r="BG119" s="3168" t="s">
        <v>497</v>
      </c>
      <c r="BH119" s="3168"/>
      <c r="BI119" s="3167" t="s">
        <v>139</v>
      </c>
      <c r="BJ119" s="3167"/>
      <c r="BK119" s="3168" t="s">
        <v>498</v>
      </c>
      <c r="BL119" s="3168"/>
      <c r="BM119" s="1419"/>
    </row>
    <row r="120" spans="2:65" s="193" customFormat="1" ht="11.25" customHeight="1">
      <c r="B120" s="3765"/>
      <c r="C120" s="3749"/>
      <c r="D120" s="3749"/>
      <c r="E120" s="3749"/>
      <c r="F120" s="3749"/>
      <c r="G120" s="3749"/>
      <c r="H120" s="3749"/>
      <c r="I120" s="3749"/>
      <c r="J120" s="3749"/>
      <c r="K120" s="3749"/>
      <c r="L120" s="3749"/>
      <c r="M120" s="3749"/>
      <c r="N120" s="3766"/>
      <c r="O120" s="3778" t="s">
        <v>4854</v>
      </c>
      <c r="P120" s="3779"/>
      <c r="Q120" s="3779"/>
      <c r="R120" s="3779"/>
      <c r="S120" s="3779"/>
      <c r="T120" s="3779"/>
      <c r="U120" s="3779"/>
      <c r="V120" s="3779"/>
      <c r="W120" s="3779"/>
      <c r="X120" s="3779"/>
      <c r="Y120" s="3779"/>
      <c r="Z120" s="3779"/>
      <c r="AA120" s="3779"/>
      <c r="AB120" s="3779"/>
      <c r="AC120" s="3779"/>
      <c r="AD120" s="3779"/>
      <c r="AE120" s="3779"/>
      <c r="AF120" s="3779"/>
      <c r="AG120" s="3779"/>
      <c r="AH120" s="3779"/>
      <c r="AI120" s="3779"/>
      <c r="AJ120" s="3779"/>
      <c r="AK120" s="3779"/>
      <c r="AL120" s="3779"/>
      <c r="AM120" s="3779"/>
      <c r="AN120" s="3779"/>
      <c r="AO120" s="3779"/>
      <c r="AP120" s="3779"/>
      <c r="AQ120" s="3779"/>
      <c r="AR120" s="3779"/>
      <c r="AS120" s="3779"/>
      <c r="AT120" s="3779"/>
      <c r="AU120" s="3779"/>
      <c r="AV120" s="3779"/>
      <c r="AW120" s="3779"/>
      <c r="AX120" s="3779"/>
      <c r="AY120" s="3779"/>
      <c r="AZ120" s="3779"/>
      <c r="BA120" s="3779"/>
      <c r="BB120" s="3779"/>
      <c r="BC120" s="3779"/>
      <c r="BD120" s="3779"/>
      <c r="BE120" s="3186" t="s">
        <v>139</v>
      </c>
      <c r="BF120" s="3186"/>
      <c r="BG120" s="3187" t="s">
        <v>497</v>
      </c>
      <c r="BH120" s="3187"/>
      <c r="BI120" s="3186" t="s">
        <v>139</v>
      </c>
      <c r="BJ120" s="3186"/>
      <c r="BK120" s="3187" t="s">
        <v>498</v>
      </c>
      <c r="BL120" s="3187"/>
      <c r="BM120" s="1423"/>
    </row>
    <row r="121" spans="2:65" ht="5.0999999999999996" customHeight="1"/>
    <row r="122" spans="2:65" ht="15" customHeight="1">
      <c r="BA122" s="3780" t="s">
        <v>5034</v>
      </c>
      <c r="BB122" s="3780"/>
      <c r="BC122" s="3780"/>
      <c r="BD122" s="3780"/>
      <c r="BE122" s="3780"/>
      <c r="BF122" s="3780"/>
      <c r="BG122" s="3780"/>
      <c r="BH122" s="3780"/>
      <c r="BI122" s="3780"/>
      <c r="BJ122" s="3780"/>
      <c r="BK122" s="3780"/>
      <c r="BL122" s="3780"/>
      <c r="BM122" s="3780"/>
    </row>
    <row r="137" spans="60:65" ht="8.85" customHeight="1">
      <c r="BH137" s="983"/>
      <c r="BI137" s="984"/>
      <c r="BJ137" s="984"/>
      <c r="BK137" s="984"/>
      <c r="BL137" s="984"/>
      <c r="BM137" s="984"/>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6"/>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7"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516" customWidth="1"/>
    <col min="83" max="256" width="1.5" style="1516" customWidth="1"/>
    <col min="257" max="338" width="1.875" style="1516" customWidth="1"/>
    <col min="339" max="512" width="1.5" style="1516" customWidth="1"/>
    <col min="513" max="594" width="1.875" style="1516" customWidth="1"/>
    <col min="595" max="768" width="1.5" style="1516" customWidth="1"/>
    <col min="769" max="850" width="1.875" style="1516" customWidth="1"/>
    <col min="851" max="1024" width="1.5" style="1516" customWidth="1"/>
    <col min="1025" max="1106" width="1.875" style="1516" customWidth="1"/>
    <col min="1107" max="1280" width="1.5" style="1516" customWidth="1"/>
    <col min="1281" max="1362" width="1.875" style="1516" customWidth="1"/>
    <col min="1363" max="1536" width="1.5" style="1516" customWidth="1"/>
    <col min="1537" max="1618" width="1.875" style="1516" customWidth="1"/>
    <col min="1619" max="1792" width="1.5" style="1516" customWidth="1"/>
    <col min="1793" max="1874" width="1.875" style="1516" customWidth="1"/>
    <col min="1875" max="2048" width="1.5" style="1516" customWidth="1"/>
    <col min="2049" max="2130" width="1.875" style="1516" customWidth="1"/>
    <col min="2131" max="2304" width="1.5" style="1516" customWidth="1"/>
    <col min="2305" max="2386" width="1.875" style="1516" customWidth="1"/>
    <col min="2387" max="2560" width="1.5" style="1516" customWidth="1"/>
    <col min="2561" max="2642" width="1.875" style="1516" customWidth="1"/>
    <col min="2643" max="2816" width="1.5" style="1516" customWidth="1"/>
    <col min="2817" max="2898" width="1.875" style="1516" customWidth="1"/>
    <col min="2899" max="3072" width="1.5" style="1516" customWidth="1"/>
    <col min="3073" max="3154" width="1.875" style="1516" customWidth="1"/>
    <col min="3155" max="3328" width="1.5" style="1516" customWidth="1"/>
    <col min="3329" max="3410" width="1.875" style="1516" customWidth="1"/>
    <col min="3411" max="3584" width="1.5" style="1516" customWidth="1"/>
    <col min="3585" max="3666" width="1.875" style="1516" customWidth="1"/>
    <col min="3667" max="3840" width="1.5" style="1516" customWidth="1"/>
    <col min="3841" max="3922" width="1.875" style="1516" customWidth="1"/>
    <col min="3923" max="4096" width="1.5" style="1516" customWidth="1"/>
    <col min="4097" max="4178" width="1.875" style="1516" customWidth="1"/>
    <col min="4179" max="4352" width="1.5" style="1516" customWidth="1"/>
    <col min="4353" max="4434" width="1.875" style="1516" customWidth="1"/>
    <col min="4435" max="4608" width="1.5" style="1516" customWidth="1"/>
    <col min="4609" max="4690" width="1.875" style="1516" customWidth="1"/>
    <col min="4691" max="4864" width="1.5" style="1516" customWidth="1"/>
    <col min="4865" max="4946" width="1.875" style="1516" customWidth="1"/>
    <col min="4947" max="5120" width="1.5" style="1516" customWidth="1"/>
    <col min="5121" max="5202" width="1.875" style="1516" customWidth="1"/>
    <col min="5203" max="5376" width="1.5" style="1516" customWidth="1"/>
    <col min="5377" max="5458" width="1.875" style="1516" customWidth="1"/>
    <col min="5459" max="5632" width="1.5" style="1516" customWidth="1"/>
    <col min="5633" max="5714" width="1.875" style="1516" customWidth="1"/>
    <col min="5715" max="5888" width="1.5" style="1516" customWidth="1"/>
    <col min="5889" max="5970" width="1.875" style="1516" customWidth="1"/>
    <col min="5971" max="6144" width="1.5" style="1516" customWidth="1"/>
    <col min="6145" max="6226" width="1.875" style="1516" customWidth="1"/>
    <col min="6227" max="6400" width="1.5" style="1516" customWidth="1"/>
    <col min="6401" max="6482" width="1.875" style="1516" customWidth="1"/>
    <col min="6483" max="6656" width="1.5" style="1516" customWidth="1"/>
    <col min="6657" max="6738" width="1.875" style="1516" customWidth="1"/>
    <col min="6739" max="6912" width="1.5" style="1516" customWidth="1"/>
    <col min="6913" max="6994" width="1.875" style="1516" customWidth="1"/>
    <col min="6995" max="7168" width="1.5" style="1516" customWidth="1"/>
    <col min="7169" max="7250" width="1.875" style="1516" customWidth="1"/>
    <col min="7251" max="7424" width="1.5" style="1516" customWidth="1"/>
    <col min="7425" max="7506" width="1.875" style="1516" customWidth="1"/>
    <col min="7507" max="7680" width="1.5" style="1516" customWidth="1"/>
    <col min="7681" max="7762" width="1.875" style="1516" customWidth="1"/>
    <col min="7763" max="7936" width="1.5" style="1516" customWidth="1"/>
    <col min="7937" max="8018" width="1.875" style="1516" customWidth="1"/>
    <col min="8019" max="8192" width="1.5" style="1516" customWidth="1"/>
    <col min="8193" max="8274" width="1.875" style="1516" customWidth="1"/>
    <col min="8275" max="8448" width="1.5" style="1516" customWidth="1"/>
    <col min="8449" max="8530" width="1.875" style="1516" customWidth="1"/>
    <col min="8531" max="8704" width="1.5" style="1516" customWidth="1"/>
    <col min="8705" max="8786" width="1.875" style="1516" customWidth="1"/>
    <col min="8787" max="8960" width="1.5" style="1516" customWidth="1"/>
    <col min="8961" max="9042" width="1.875" style="1516" customWidth="1"/>
    <col min="9043" max="9216" width="1.5" style="1516" customWidth="1"/>
    <col min="9217" max="9298" width="1.875" style="1516" customWidth="1"/>
    <col min="9299" max="9472" width="1.5" style="1516" customWidth="1"/>
    <col min="9473" max="9554" width="1.875" style="1516" customWidth="1"/>
    <col min="9555" max="9728" width="1.5" style="1516" customWidth="1"/>
    <col min="9729" max="9810" width="1.875" style="1516" customWidth="1"/>
    <col min="9811" max="9984" width="1.5" style="1516" customWidth="1"/>
    <col min="9985" max="10066" width="1.875" style="1516" customWidth="1"/>
    <col min="10067" max="10240" width="1.5" style="1516" customWidth="1"/>
    <col min="10241" max="10322" width="1.875" style="1516" customWidth="1"/>
    <col min="10323" max="10496" width="1.5" style="1516" customWidth="1"/>
    <col min="10497" max="10578" width="1.875" style="1516" customWidth="1"/>
    <col min="10579" max="10752" width="1.5" style="1516" customWidth="1"/>
    <col min="10753" max="10834" width="1.875" style="1516" customWidth="1"/>
    <col min="10835" max="11008" width="1.5" style="1516" customWidth="1"/>
    <col min="11009" max="11090" width="1.875" style="1516" customWidth="1"/>
    <col min="11091" max="11264" width="1.5" style="1516" customWidth="1"/>
    <col min="11265" max="11346" width="1.875" style="1516" customWidth="1"/>
    <col min="11347" max="11520" width="1.5" style="1516" customWidth="1"/>
    <col min="11521" max="11602" width="1.875" style="1516" customWidth="1"/>
    <col min="11603" max="11776" width="1.5" style="1516" customWidth="1"/>
    <col min="11777" max="11858" width="1.875" style="1516" customWidth="1"/>
    <col min="11859" max="12032" width="1.5" style="1516" customWidth="1"/>
    <col min="12033" max="12114" width="1.875" style="1516" customWidth="1"/>
    <col min="12115" max="12288" width="1.5" style="1516" customWidth="1"/>
    <col min="12289" max="12370" width="1.875" style="1516" customWidth="1"/>
    <col min="12371" max="12544" width="1.5" style="1516" customWidth="1"/>
    <col min="12545" max="12626" width="1.875" style="1516" customWidth="1"/>
    <col min="12627" max="12800" width="1.5" style="1516" customWidth="1"/>
    <col min="12801" max="12882" width="1.875" style="1516" customWidth="1"/>
    <col min="12883" max="13056" width="1.5" style="1516" customWidth="1"/>
    <col min="13057" max="13138" width="1.875" style="1516" customWidth="1"/>
    <col min="13139" max="13312" width="1.5" style="1516" customWidth="1"/>
    <col min="13313" max="13394" width="1.875" style="1516" customWidth="1"/>
    <col min="13395" max="13568" width="1.5" style="1516" customWidth="1"/>
    <col min="13569" max="13650" width="1.875" style="1516" customWidth="1"/>
    <col min="13651" max="13824" width="1.5" style="1516" customWidth="1"/>
    <col min="13825" max="13906" width="1.875" style="1516" customWidth="1"/>
    <col min="13907" max="14080" width="1.5" style="1516" customWidth="1"/>
    <col min="14081" max="14162" width="1.875" style="1516" customWidth="1"/>
    <col min="14163" max="14336" width="1.5" style="1516" customWidth="1"/>
    <col min="14337" max="14418" width="1.875" style="1516" customWidth="1"/>
    <col min="14419" max="14592" width="1.5" style="1516" customWidth="1"/>
    <col min="14593" max="14674" width="1.875" style="1516" customWidth="1"/>
    <col min="14675" max="14848" width="1.5" style="1516" customWidth="1"/>
    <col min="14849" max="14930" width="1.875" style="1516" customWidth="1"/>
    <col min="14931" max="15104" width="1.5" style="1516" customWidth="1"/>
    <col min="15105" max="15186" width="1.875" style="1516" customWidth="1"/>
    <col min="15187" max="15360" width="1.5" style="1516" customWidth="1"/>
    <col min="15361" max="15442" width="1.875" style="1516" customWidth="1"/>
    <col min="15443" max="15616" width="1.5" style="1516" customWidth="1"/>
    <col min="15617" max="15698" width="1.875" style="1516" customWidth="1"/>
    <col min="15699" max="15872" width="1.5" style="1516" customWidth="1"/>
    <col min="15873" max="15954" width="1.875" style="1516" customWidth="1"/>
    <col min="15955" max="16128" width="1.5" style="1516" customWidth="1"/>
    <col min="16129" max="16210" width="1.875" style="1516" customWidth="1"/>
    <col min="16211" max="16384" width="1.5" style="1516" customWidth="1"/>
  </cols>
  <sheetData>
    <row r="1" spans="1:97" ht="15.75" customHeight="1">
      <c r="A1" s="3781" t="s">
        <v>3810</v>
      </c>
      <c r="B1" s="3781"/>
      <c r="C1" s="3781"/>
      <c r="D1" s="3781"/>
      <c r="E1" s="3781"/>
      <c r="F1" s="3781"/>
      <c r="G1" s="3781"/>
      <c r="H1" s="3781"/>
      <c r="I1" s="3781"/>
      <c r="J1" s="3781"/>
      <c r="K1" s="3781"/>
      <c r="L1" s="3781"/>
      <c r="M1" s="3781"/>
      <c r="N1" s="3781"/>
    </row>
    <row r="2" spans="1:97" ht="12.75" customHeight="1">
      <c r="C2" s="3782" t="s">
        <v>3811</v>
      </c>
      <c r="D2" s="3782"/>
      <c r="E2" s="3782"/>
      <c r="F2" s="3782"/>
      <c r="G2" s="3782"/>
      <c r="H2" s="3782"/>
      <c r="I2" s="3782"/>
      <c r="J2" s="3782"/>
      <c r="K2" s="3782"/>
      <c r="L2" s="3782"/>
      <c r="M2" s="3782"/>
      <c r="N2" s="3782"/>
      <c r="O2" s="3782"/>
      <c r="P2" s="3782"/>
      <c r="Q2" s="3782"/>
      <c r="R2" s="3782"/>
      <c r="S2" s="3782"/>
      <c r="T2" s="3782"/>
      <c r="U2" s="3782"/>
      <c r="V2" s="3782"/>
      <c r="W2" s="3782"/>
      <c r="X2" s="3782"/>
      <c r="Y2" s="3782"/>
      <c r="Z2" s="3782"/>
      <c r="AA2" s="3782"/>
      <c r="AB2" s="3782"/>
      <c r="AC2" s="3782"/>
      <c r="AD2" s="3782"/>
      <c r="AE2" s="3782"/>
      <c r="AF2" s="3782"/>
      <c r="AG2" s="3782"/>
      <c r="AH2" s="3782"/>
      <c r="AI2" s="3782"/>
      <c r="AJ2" s="3782"/>
      <c r="AK2" s="3782"/>
      <c r="AL2" s="3782"/>
      <c r="AM2" s="3782"/>
      <c r="AN2" s="3782"/>
      <c r="AO2" s="3782"/>
      <c r="AP2" s="3782"/>
      <c r="AQ2" s="3782"/>
      <c r="AR2" s="3782"/>
      <c r="AS2" s="3782"/>
      <c r="AT2" s="3782"/>
      <c r="AU2" s="3782"/>
      <c r="AV2" s="3782"/>
      <c r="AW2" s="3782"/>
      <c r="AX2" s="3782"/>
      <c r="AY2" s="3782"/>
      <c r="AZ2" s="3782"/>
      <c r="BA2" s="3782"/>
      <c r="BB2" s="3782"/>
      <c r="BC2" s="3782"/>
      <c r="BD2" s="3782"/>
      <c r="BE2" s="3782"/>
      <c r="BF2" s="3782"/>
      <c r="BG2" s="3782"/>
      <c r="BH2" s="3782"/>
      <c r="BI2" s="3782"/>
      <c r="BJ2" s="3782"/>
      <c r="BK2" s="3782"/>
      <c r="BL2" s="3782"/>
      <c r="BM2" s="3782"/>
      <c r="BN2" s="3782"/>
      <c r="BO2" s="3782"/>
      <c r="BP2" s="3782"/>
      <c r="BQ2" s="3782"/>
      <c r="BR2" s="3782"/>
      <c r="BS2" s="3782"/>
      <c r="BT2" s="3782"/>
      <c r="BU2" s="3782"/>
      <c r="BV2" s="3782"/>
    </row>
    <row r="3" spans="1:97" ht="8.85" customHeight="1">
      <c r="C3" s="3782"/>
      <c r="D3" s="3782"/>
      <c r="E3" s="3782"/>
      <c r="F3" s="3782"/>
      <c r="G3" s="3782"/>
      <c r="H3" s="3782"/>
      <c r="I3" s="3782"/>
      <c r="J3" s="3782"/>
      <c r="K3" s="3782"/>
      <c r="L3" s="3782"/>
      <c r="M3" s="3782"/>
      <c r="N3" s="3782"/>
      <c r="O3" s="3782"/>
      <c r="P3" s="3782"/>
      <c r="Q3" s="3782"/>
      <c r="R3" s="3782"/>
      <c r="S3" s="3782"/>
      <c r="T3" s="3782"/>
      <c r="U3" s="3782"/>
      <c r="V3" s="3782"/>
      <c r="W3" s="3782"/>
      <c r="X3" s="3782"/>
      <c r="Y3" s="3782"/>
      <c r="Z3" s="3782"/>
      <c r="AA3" s="3782"/>
      <c r="AB3" s="3782"/>
      <c r="AC3" s="3782"/>
      <c r="AD3" s="3782"/>
      <c r="AE3" s="3782"/>
      <c r="AF3" s="3782"/>
      <c r="AG3" s="3782"/>
      <c r="AH3" s="3782"/>
      <c r="AI3" s="3782"/>
      <c r="AJ3" s="3782"/>
      <c r="AK3" s="3782"/>
      <c r="AL3" s="3782"/>
      <c r="AM3" s="3782"/>
      <c r="AN3" s="3782"/>
      <c r="AO3" s="3782"/>
      <c r="AP3" s="3782"/>
      <c r="AQ3" s="3782"/>
      <c r="AR3" s="3782"/>
      <c r="AS3" s="3782"/>
      <c r="AT3" s="3782"/>
      <c r="AU3" s="3782"/>
      <c r="AV3" s="3782"/>
      <c r="AW3" s="3782"/>
      <c r="AX3" s="3782"/>
      <c r="AY3" s="3782"/>
      <c r="AZ3" s="3782"/>
      <c r="BA3" s="3782"/>
      <c r="BB3" s="3782"/>
      <c r="BC3" s="3782"/>
      <c r="BD3" s="3782"/>
      <c r="BE3" s="3782"/>
      <c r="BF3" s="3782"/>
      <c r="BG3" s="3782"/>
      <c r="BH3" s="3782"/>
      <c r="BI3" s="3782"/>
      <c r="BJ3" s="3782"/>
      <c r="BK3" s="3782"/>
      <c r="BL3" s="3782"/>
      <c r="BM3" s="3782"/>
      <c r="BN3" s="3782"/>
      <c r="BO3" s="3782"/>
      <c r="BP3" s="3782"/>
      <c r="BQ3" s="3782"/>
      <c r="BR3" s="3782"/>
      <c r="BS3" s="3782"/>
      <c r="BT3" s="3782"/>
      <c r="BU3" s="3782"/>
      <c r="BV3" s="3782"/>
    </row>
    <row r="4" spans="1:97" ht="14.25">
      <c r="R4" s="3783" t="s">
        <v>2526</v>
      </c>
      <c r="S4" s="3784"/>
      <c r="T4" s="3784"/>
      <c r="U4" s="3784"/>
      <c r="V4" s="3784"/>
      <c r="W4" s="3784"/>
      <c r="X4" s="3784"/>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c r="AU4" s="3784"/>
      <c r="AV4" s="3784"/>
      <c r="AW4" s="3784"/>
      <c r="AX4" s="3784"/>
      <c r="AY4" s="3784"/>
      <c r="AZ4" s="3784"/>
      <c r="BA4" s="3784"/>
      <c r="BB4" s="3784"/>
      <c r="BC4" s="3784"/>
      <c r="BD4" s="3784"/>
      <c r="BE4" s="3784"/>
      <c r="BF4" s="3784"/>
      <c r="BG4" s="3784"/>
    </row>
    <row r="5" spans="1:97" s="1517" customFormat="1" ht="13.5">
      <c r="B5" s="1518"/>
      <c r="C5" s="1518"/>
      <c r="D5" s="1519"/>
      <c r="E5" s="1519"/>
      <c r="F5" s="1519"/>
      <c r="G5" s="1519"/>
      <c r="H5" s="1519"/>
      <c r="I5" s="1519"/>
      <c r="J5" s="1519"/>
      <c r="K5" s="1519"/>
      <c r="L5" s="1519"/>
      <c r="M5" s="1519"/>
      <c r="N5" s="1519"/>
      <c r="O5" s="1519"/>
      <c r="P5" s="1519"/>
      <c r="Q5" s="1519"/>
      <c r="S5" s="1520"/>
      <c r="T5" s="1520"/>
      <c r="U5" s="1520"/>
      <c r="V5" s="1520"/>
      <c r="W5" s="1520"/>
      <c r="X5" s="1520"/>
      <c r="Y5" s="1520"/>
      <c r="Z5" s="1520"/>
      <c r="AA5" s="1520"/>
      <c r="AB5" s="1520"/>
      <c r="AC5" s="1520"/>
      <c r="AD5" s="1520"/>
      <c r="AE5" s="1520"/>
      <c r="AF5" s="3785" t="s">
        <v>3771</v>
      </c>
      <c r="AG5" s="3785"/>
      <c r="AH5" s="3785"/>
      <c r="AI5" s="3785"/>
      <c r="AJ5" s="3785"/>
      <c r="AK5" s="3785"/>
      <c r="AL5" s="3785"/>
      <c r="AM5" s="3785"/>
      <c r="AN5" s="3785"/>
      <c r="AO5" s="3785"/>
      <c r="AP5" s="3785"/>
      <c r="AQ5" s="3785"/>
      <c r="AR5" s="3785"/>
      <c r="AS5" s="3785"/>
      <c r="AT5" s="3785"/>
      <c r="AU5" s="3785"/>
      <c r="AV5" s="1520"/>
      <c r="AW5" s="1520"/>
      <c r="AX5" s="1520"/>
      <c r="AY5" s="1520"/>
      <c r="AZ5" s="1520"/>
      <c r="BA5" s="1520"/>
      <c r="BB5" s="1520"/>
      <c r="BC5" s="1520"/>
      <c r="BD5" s="1520"/>
      <c r="BE5" s="1520"/>
      <c r="BF5" s="1520"/>
      <c r="BG5" s="1520"/>
      <c r="BH5" s="1519"/>
      <c r="BI5" s="1519"/>
      <c r="BJ5" s="1519"/>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row>
    <row r="6" spans="1:97" ht="7.5" customHeight="1">
      <c r="B6" s="3786" t="s">
        <v>3772</v>
      </c>
      <c r="C6" s="3786"/>
      <c r="D6" s="3786"/>
      <c r="E6" s="3786"/>
      <c r="F6" s="3786"/>
      <c r="G6" s="3786"/>
      <c r="H6" s="3786"/>
      <c r="I6" s="3786"/>
      <c r="J6" s="3786"/>
      <c r="K6" s="3786"/>
      <c r="L6" s="3786"/>
      <c r="M6" s="3786"/>
      <c r="N6" s="3786"/>
      <c r="O6" s="3786"/>
      <c r="P6" s="3786"/>
      <c r="Q6" s="3786"/>
      <c r="R6" s="3786"/>
      <c r="S6" s="3786"/>
      <c r="AA6" s="1516" t="s">
        <v>507</v>
      </c>
    </row>
    <row r="7" spans="1:97" ht="7.5" customHeight="1" thickBot="1">
      <c r="B7" s="3786"/>
      <c r="C7" s="3786"/>
      <c r="D7" s="3786"/>
      <c r="E7" s="3786"/>
      <c r="F7" s="3786"/>
      <c r="G7" s="3786"/>
      <c r="H7" s="3786"/>
      <c r="I7" s="3786"/>
      <c r="J7" s="3786"/>
      <c r="K7" s="3786"/>
      <c r="L7" s="3786"/>
      <c r="M7" s="3786"/>
      <c r="N7" s="3786"/>
      <c r="O7" s="3786"/>
      <c r="P7" s="3786"/>
      <c r="Q7" s="3786"/>
      <c r="R7" s="3786"/>
      <c r="S7" s="3786"/>
      <c r="CC7" s="1521"/>
    </row>
    <row r="8" spans="1:97" ht="3" customHeight="1">
      <c r="B8" s="3787" t="s">
        <v>3773</v>
      </c>
      <c r="C8" s="3788"/>
      <c r="D8" s="3788"/>
      <c r="E8" s="3788"/>
      <c r="F8" s="3788"/>
      <c r="G8" s="3788"/>
      <c r="H8" s="3788"/>
      <c r="I8" s="3788"/>
      <c r="J8" s="3788"/>
      <c r="K8" s="3788"/>
      <c r="L8" s="3788"/>
      <c r="M8" s="3788"/>
      <c r="N8" s="3788"/>
      <c r="O8" s="3788"/>
      <c r="P8" s="3788"/>
      <c r="Q8" s="3788"/>
      <c r="R8" s="3788"/>
      <c r="S8" s="3789"/>
      <c r="T8" s="1522"/>
      <c r="U8" s="1522"/>
      <c r="V8" s="1522"/>
      <c r="W8" s="1522"/>
      <c r="X8" s="1522"/>
      <c r="Y8" s="1522"/>
      <c r="Z8" s="1522"/>
      <c r="AA8" s="1522"/>
      <c r="AB8" s="1522"/>
      <c r="AC8" s="1522"/>
      <c r="AD8" s="1522"/>
      <c r="AE8" s="1522"/>
      <c r="AF8" s="1522"/>
      <c r="AG8" s="1522"/>
      <c r="AH8" s="1522"/>
      <c r="AI8" s="1522"/>
      <c r="AJ8" s="1522"/>
      <c r="AK8" s="1522"/>
      <c r="AL8" s="1522"/>
      <c r="AM8" s="1522"/>
      <c r="AN8" s="1522"/>
      <c r="AO8" s="1523"/>
      <c r="AP8" s="1524"/>
      <c r="AQ8" s="1525"/>
      <c r="AR8" s="3796" t="s">
        <v>738</v>
      </c>
      <c r="AS8" s="3797"/>
      <c r="AT8" s="3797"/>
      <c r="AU8" s="3797"/>
      <c r="AV8" s="3797"/>
      <c r="AW8" s="3797"/>
      <c r="AX8" s="3797"/>
      <c r="AY8" s="3797"/>
      <c r="AZ8" s="3797"/>
      <c r="BA8" s="3797"/>
      <c r="BB8" s="3797"/>
      <c r="BC8" s="1526"/>
      <c r="BD8" s="1524"/>
      <c r="BE8" s="1524"/>
      <c r="BF8" s="1524"/>
      <c r="BG8" s="1524"/>
      <c r="BH8" s="1524"/>
      <c r="BI8" s="1524"/>
      <c r="BJ8" s="1527"/>
      <c r="BK8" s="1527"/>
      <c r="BL8" s="1527"/>
      <c r="BM8" s="1527"/>
      <c r="BN8" s="1527"/>
      <c r="BO8" s="1527"/>
      <c r="BP8" s="1527"/>
      <c r="BQ8" s="1527"/>
      <c r="BR8" s="1527"/>
      <c r="BS8" s="1527"/>
      <c r="BT8" s="1527"/>
      <c r="BU8" s="1527"/>
      <c r="BV8" s="1527"/>
      <c r="BW8" s="1527"/>
      <c r="BX8" s="1527"/>
      <c r="BY8" s="1527"/>
      <c r="BZ8" s="1527"/>
      <c r="CA8" s="1527"/>
      <c r="CB8" s="1527"/>
      <c r="CC8" s="1528"/>
    </row>
    <row r="9" spans="1:97" ht="12" customHeight="1">
      <c r="B9" s="3790"/>
      <c r="C9" s="3791"/>
      <c r="D9" s="3791"/>
      <c r="E9" s="3791"/>
      <c r="F9" s="3791"/>
      <c r="G9" s="3791"/>
      <c r="H9" s="3791"/>
      <c r="I9" s="3791"/>
      <c r="J9" s="3791"/>
      <c r="K9" s="3791"/>
      <c r="L9" s="3791"/>
      <c r="M9" s="3791"/>
      <c r="N9" s="3791"/>
      <c r="O9" s="3791"/>
      <c r="P9" s="3791"/>
      <c r="Q9" s="3791"/>
      <c r="R9" s="3791"/>
      <c r="S9" s="3792"/>
      <c r="T9" s="1529"/>
      <c r="Y9" s="3802" t="str">
        <f>cst_wskakunin_NOBE_MENSEKI_JYUTAKU_SHINSEI</f>
        <v/>
      </c>
      <c r="Z9" s="3803"/>
      <c r="AA9" s="3803"/>
      <c r="AB9" s="3803"/>
      <c r="AC9" s="3803"/>
      <c r="AD9" s="3803"/>
      <c r="AE9" s="3803"/>
      <c r="AF9" s="3803"/>
      <c r="AG9" s="3803"/>
      <c r="AH9" s="3803"/>
      <c r="AI9" s="3803"/>
      <c r="AJ9" s="3804"/>
      <c r="AK9" s="3808" t="s">
        <v>114</v>
      </c>
      <c r="AL9" s="3809"/>
      <c r="AM9" s="3809"/>
      <c r="AN9" s="1530"/>
      <c r="AO9" s="1530"/>
      <c r="AP9" s="1530"/>
      <c r="AQ9" s="1531"/>
      <c r="AR9" s="3798"/>
      <c r="AS9" s="3799"/>
      <c r="AT9" s="3799"/>
      <c r="AU9" s="3799"/>
      <c r="AV9" s="3799"/>
      <c r="AW9" s="3799"/>
      <c r="AX9" s="3799"/>
      <c r="AY9" s="3799"/>
      <c r="AZ9" s="3799"/>
      <c r="BA9" s="3799"/>
      <c r="BB9" s="3799"/>
      <c r="BC9" s="1532"/>
      <c r="BD9" s="1530"/>
      <c r="BE9" s="1530"/>
      <c r="BH9" s="3802" t="str">
        <f>cst_wskakunin_SHIKITI_MENSEKI_1_TOTAL</f>
        <v/>
      </c>
      <c r="BI9" s="3803"/>
      <c r="BJ9" s="3803"/>
      <c r="BK9" s="3803"/>
      <c r="BL9" s="3803"/>
      <c r="BM9" s="3803"/>
      <c r="BN9" s="3803"/>
      <c r="BO9" s="3803"/>
      <c r="BP9" s="3803"/>
      <c r="BQ9" s="3803"/>
      <c r="BR9" s="3803"/>
      <c r="BS9" s="3803"/>
      <c r="BT9" s="3803"/>
      <c r="BU9" s="3804"/>
      <c r="BV9" s="3808" t="s">
        <v>114</v>
      </c>
      <c r="BW9" s="3809"/>
      <c r="BX9" s="3809"/>
      <c r="CA9" s="1533"/>
      <c r="CB9" s="1533"/>
      <c r="CC9" s="1534"/>
    </row>
    <row r="10" spans="1:97" ht="12.6" customHeight="1">
      <c r="B10" s="3790"/>
      <c r="C10" s="3791"/>
      <c r="D10" s="3791"/>
      <c r="E10" s="3791"/>
      <c r="F10" s="3791"/>
      <c r="G10" s="3791"/>
      <c r="H10" s="3791"/>
      <c r="I10" s="3791"/>
      <c r="J10" s="3791"/>
      <c r="K10" s="3791"/>
      <c r="L10" s="3791"/>
      <c r="M10" s="3791"/>
      <c r="N10" s="3791"/>
      <c r="O10" s="3791"/>
      <c r="P10" s="3791"/>
      <c r="Q10" s="3791"/>
      <c r="R10" s="3791"/>
      <c r="S10" s="3792"/>
      <c r="T10" s="1529"/>
      <c r="Y10" s="3805"/>
      <c r="Z10" s="3806"/>
      <c r="AA10" s="3806"/>
      <c r="AB10" s="3806"/>
      <c r="AC10" s="3806"/>
      <c r="AD10" s="3806"/>
      <c r="AE10" s="3806"/>
      <c r="AF10" s="3806"/>
      <c r="AG10" s="3806"/>
      <c r="AH10" s="3806"/>
      <c r="AI10" s="3806"/>
      <c r="AJ10" s="3807"/>
      <c r="AK10" s="3808"/>
      <c r="AL10" s="3809"/>
      <c r="AM10" s="3809"/>
      <c r="AN10" s="1530"/>
      <c r="AO10" s="1530"/>
      <c r="AP10" s="1530"/>
      <c r="AQ10" s="1531"/>
      <c r="AR10" s="3798"/>
      <c r="AS10" s="3799"/>
      <c r="AT10" s="3799"/>
      <c r="AU10" s="3799"/>
      <c r="AV10" s="3799"/>
      <c r="AW10" s="3799"/>
      <c r="AX10" s="3799"/>
      <c r="AY10" s="3799"/>
      <c r="AZ10" s="3799"/>
      <c r="BA10" s="3799"/>
      <c r="BB10" s="3799"/>
      <c r="BC10" s="1532"/>
      <c r="BD10" s="1530"/>
      <c r="BE10" s="1530"/>
      <c r="BH10" s="3805"/>
      <c r="BI10" s="3806"/>
      <c r="BJ10" s="3806"/>
      <c r="BK10" s="3806"/>
      <c r="BL10" s="3806"/>
      <c r="BM10" s="3806"/>
      <c r="BN10" s="3806"/>
      <c r="BO10" s="3806"/>
      <c r="BP10" s="3806"/>
      <c r="BQ10" s="3806"/>
      <c r="BR10" s="3806"/>
      <c r="BS10" s="3806"/>
      <c r="BT10" s="3806"/>
      <c r="BU10" s="3807"/>
      <c r="BV10" s="3808"/>
      <c r="BW10" s="3809"/>
      <c r="BX10" s="3809"/>
      <c r="CA10" s="1533"/>
      <c r="CB10" s="1533"/>
      <c r="CC10" s="1534"/>
    </row>
    <row r="11" spans="1:97" ht="3" customHeight="1">
      <c r="B11" s="3793"/>
      <c r="C11" s="3794"/>
      <c r="D11" s="3794"/>
      <c r="E11" s="3794"/>
      <c r="F11" s="3794"/>
      <c r="G11" s="3794"/>
      <c r="H11" s="3794"/>
      <c r="I11" s="3794"/>
      <c r="J11" s="3794"/>
      <c r="K11" s="3794"/>
      <c r="L11" s="3794"/>
      <c r="M11" s="3794"/>
      <c r="N11" s="3794"/>
      <c r="O11" s="3794"/>
      <c r="P11" s="3794"/>
      <c r="Q11" s="3794"/>
      <c r="R11" s="3794"/>
      <c r="S11" s="3795"/>
      <c r="T11" s="1535"/>
      <c r="U11" s="1535"/>
      <c r="V11" s="1535"/>
      <c r="W11" s="1535"/>
      <c r="X11" s="1535"/>
      <c r="Y11" s="1535"/>
      <c r="Z11" s="1535"/>
      <c r="AA11" s="1535"/>
      <c r="AB11" s="1535"/>
      <c r="AC11" s="1535"/>
      <c r="AD11" s="1535"/>
      <c r="AE11" s="1535"/>
      <c r="AF11" s="1535"/>
      <c r="AG11" s="1535"/>
      <c r="AH11" s="1535"/>
      <c r="AI11" s="1535"/>
      <c r="AJ11" s="1535"/>
      <c r="AK11" s="1535"/>
      <c r="AL11" s="1535"/>
      <c r="AM11" s="1535"/>
      <c r="AN11" s="1535"/>
      <c r="AO11" s="1536"/>
      <c r="AP11" s="1536"/>
      <c r="AQ11" s="1537"/>
      <c r="AR11" s="3800"/>
      <c r="AS11" s="3801"/>
      <c r="AT11" s="3801"/>
      <c r="AU11" s="3801"/>
      <c r="AV11" s="3801"/>
      <c r="AW11" s="3801"/>
      <c r="AX11" s="3801"/>
      <c r="AY11" s="3801"/>
      <c r="AZ11" s="3801"/>
      <c r="BA11" s="3801"/>
      <c r="BB11" s="3801"/>
      <c r="BC11" s="1538"/>
      <c r="BD11" s="1536"/>
      <c r="BE11" s="1536"/>
      <c r="BF11" s="1536"/>
      <c r="BG11" s="1536"/>
      <c r="BH11" s="1536"/>
      <c r="BI11" s="1536"/>
      <c r="BJ11" s="1539"/>
      <c r="BK11" s="1539"/>
      <c r="BL11" s="1539"/>
      <c r="BM11" s="1539"/>
      <c r="BN11" s="1539"/>
      <c r="BO11" s="1539"/>
      <c r="BP11" s="1539"/>
      <c r="BQ11" s="1539"/>
      <c r="BR11" s="1539"/>
      <c r="BS11" s="1539"/>
      <c r="BT11" s="1539"/>
      <c r="BU11" s="1539"/>
      <c r="BV11" s="1539"/>
      <c r="BW11" s="1539"/>
      <c r="BX11" s="1539"/>
      <c r="BY11" s="1539"/>
      <c r="BZ11" s="1539"/>
      <c r="CA11" s="1539"/>
      <c r="CB11" s="1539"/>
      <c r="CC11" s="1540"/>
    </row>
    <row r="12" spans="1:97" ht="15" customHeight="1">
      <c r="B12" s="3849" t="s">
        <v>3774</v>
      </c>
      <c r="C12" s="3850"/>
      <c r="D12" s="3850"/>
      <c r="E12" s="3850"/>
      <c r="F12" s="3850"/>
      <c r="G12" s="3850"/>
      <c r="H12" s="3851"/>
      <c r="I12" s="3827" t="s">
        <v>3775</v>
      </c>
      <c r="J12" s="3828"/>
      <c r="K12" s="3828"/>
      <c r="L12" s="3828"/>
      <c r="M12" s="3828"/>
      <c r="N12" s="3828"/>
      <c r="O12" s="3828"/>
      <c r="P12" s="3828"/>
      <c r="Q12" s="3828"/>
      <c r="R12" s="3828"/>
      <c r="S12" s="3829"/>
      <c r="T12" s="3820" t="s">
        <v>139</v>
      </c>
      <c r="U12" s="3810"/>
      <c r="V12" s="3811" t="s">
        <v>4855</v>
      </c>
      <c r="W12" s="3811"/>
      <c r="X12" s="3811"/>
      <c r="Y12" s="3811"/>
      <c r="Z12" s="3811"/>
      <c r="AA12" s="3811"/>
      <c r="AB12" s="3811"/>
      <c r="AC12" s="3811"/>
      <c r="AD12" s="3811"/>
      <c r="AE12" s="3811"/>
      <c r="AF12" s="3811"/>
      <c r="AG12" s="3811"/>
      <c r="AH12" s="3811"/>
      <c r="AI12" s="3811"/>
      <c r="AJ12" s="3811"/>
      <c r="AK12" s="3811"/>
      <c r="AL12" s="3811"/>
      <c r="AM12" s="3811"/>
      <c r="AN12" s="3811"/>
      <c r="AO12" s="3810" t="s">
        <v>139</v>
      </c>
      <c r="AP12" s="3810"/>
      <c r="AQ12" s="3811" t="s">
        <v>4889</v>
      </c>
      <c r="AR12" s="3811"/>
      <c r="AS12" s="3811"/>
      <c r="AT12" s="3811"/>
      <c r="AU12" s="3811"/>
      <c r="AV12" s="3811"/>
      <c r="AW12" s="3811"/>
      <c r="AX12" s="3810" t="s">
        <v>139</v>
      </c>
      <c r="AY12" s="3810"/>
      <c r="AZ12" s="3811" t="s">
        <v>2534</v>
      </c>
      <c r="BA12" s="3811"/>
      <c r="BB12" s="3811"/>
      <c r="BC12" s="3811"/>
      <c r="BD12" s="3811"/>
      <c r="BE12" s="3811"/>
      <c r="BF12" s="3811"/>
      <c r="BG12" s="3810" t="s">
        <v>139</v>
      </c>
      <c r="BH12" s="3810"/>
      <c r="BI12" s="3811" t="s">
        <v>3776</v>
      </c>
      <c r="BJ12" s="3811"/>
      <c r="BK12" s="3811"/>
      <c r="BL12" s="3811"/>
      <c r="BM12" s="3811"/>
      <c r="BN12" s="3811"/>
      <c r="BO12" s="3811"/>
      <c r="BP12" s="3810" t="s">
        <v>139</v>
      </c>
      <c r="BQ12" s="3810"/>
      <c r="BR12" s="3811" t="s">
        <v>4890</v>
      </c>
      <c r="BS12" s="3811"/>
      <c r="BT12" s="3811"/>
      <c r="BU12" s="3811"/>
      <c r="BV12" s="3811"/>
      <c r="BW12" s="3811"/>
      <c r="BX12" s="3811"/>
      <c r="BY12" s="3811"/>
      <c r="BZ12" s="3811"/>
      <c r="CA12" s="3811"/>
      <c r="CB12" s="3811"/>
      <c r="CC12" s="3812"/>
    </row>
    <row r="13" spans="1:97" ht="15" customHeight="1">
      <c r="B13" s="3839"/>
      <c r="C13" s="3837"/>
      <c r="D13" s="3837"/>
      <c r="E13" s="3837"/>
      <c r="F13" s="3837"/>
      <c r="G13" s="3837"/>
      <c r="H13" s="3838"/>
      <c r="I13" s="3830"/>
      <c r="J13" s="3831"/>
      <c r="K13" s="3831"/>
      <c r="L13" s="3831"/>
      <c r="M13" s="3831"/>
      <c r="N13" s="3831"/>
      <c r="O13" s="3831"/>
      <c r="P13" s="3831"/>
      <c r="Q13" s="3831"/>
      <c r="R13" s="3831"/>
      <c r="S13" s="3832"/>
      <c r="T13" s="3813" t="s">
        <v>139</v>
      </c>
      <c r="U13" s="3814"/>
      <c r="V13" s="3815" t="s">
        <v>2528</v>
      </c>
      <c r="W13" s="3815"/>
      <c r="X13" s="3815"/>
      <c r="Y13" s="3815"/>
      <c r="Z13" s="3815"/>
      <c r="AA13" s="3815"/>
      <c r="AB13" s="3816" t="s">
        <v>4515</v>
      </c>
      <c r="AC13" s="3816"/>
      <c r="AD13" s="3816"/>
      <c r="AE13" s="3816"/>
      <c r="AF13" s="3816"/>
      <c r="AG13" s="3816"/>
      <c r="AH13" s="3816"/>
      <c r="AI13" s="3816"/>
      <c r="AJ13" s="3816"/>
      <c r="AK13" s="3816"/>
      <c r="AL13" s="3816"/>
      <c r="AM13" s="3816"/>
      <c r="AN13" s="3816"/>
      <c r="AO13" s="3816"/>
      <c r="AP13" s="3816"/>
      <c r="AQ13" s="3816"/>
      <c r="AR13" s="3816"/>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7"/>
      <c r="BP13" s="3817"/>
      <c r="BQ13" s="3817"/>
      <c r="BR13" s="3817"/>
      <c r="BS13" s="3817"/>
      <c r="BT13" s="3817"/>
      <c r="BU13" s="3817"/>
      <c r="BV13" s="3817"/>
      <c r="BW13" s="3817"/>
      <c r="BX13" s="3817"/>
      <c r="BY13" s="3817"/>
      <c r="BZ13" s="3817"/>
      <c r="CA13" s="3818" t="s">
        <v>57</v>
      </c>
      <c r="CB13" s="3818"/>
      <c r="CC13" s="3819"/>
      <c r="CD13" s="1541"/>
      <c r="CE13" s="1542"/>
    </row>
    <row r="14" spans="1:97" ht="15" customHeight="1">
      <c r="B14" s="3839"/>
      <c r="C14" s="3837"/>
      <c r="D14" s="3837"/>
      <c r="E14" s="3837"/>
      <c r="F14" s="3837"/>
      <c r="G14" s="3837"/>
      <c r="H14" s="3838"/>
      <c r="I14" s="3827" t="s">
        <v>3777</v>
      </c>
      <c r="J14" s="3828"/>
      <c r="K14" s="3828"/>
      <c r="L14" s="3828"/>
      <c r="M14" s="3828"/>
      <c r="N14" s="3828"/>
      <c r="O14" s="3828"/>
      <c r="P14" s="3828"/>
      <c r="Q14" s="3828"/>
      <c r="R14" s="3828"/>
      <c r="S14" s="3829"/>
      <c r="T14" s="3833" t="s">
        <v>139</v>
      </c>
      <c r="U14" s="3834"/>
      <c r="V14" s="3811" t="s">
        <v>2577</v>
      </c>
      <c r="W14" s="3811"/>
      <c r="X14" s="3811"/>
      <c r="Y14" s="3811"/>
      <c r="Z14" s="3811"/>
      <c r="AA14" s="3811"/>
      <c r="AB14" s="3811"/>
      <c r="AC14" s="3811"/>
      <c r="AD14" s="3811"/>
      <c r="AE14" s="3835" t="s">
        <v>139</v>
      </c>
      <c r="AF14" s="3835"/>
      <c r="AG14" s="3811" t="s">
        <v>2529</v>
      </c>
      <c r="AH14" s="3811"/>
      <c r="AI14" s="3811"/>
      <c r="AJ14" s="3811"/>
      <c r="AK14" s="3811"/>
      <c r="AL14" s="3811"/>
      <c r="AM14" s="3811"/>
      <c r="AN14" s="3811"/>
      <c r="AO14" s="3811"/>
      <c r="AP14" s="3811"/>
      <c r="AQ14" s="3811"/>
      <c r="AR14" s="3827" t="s">
        <v>3778</v>
      </c>
      <c r="AS14" s="3828"/>
      <c r="AT14" s="3828"/>
      <c r="AU14" s="3828"/>
      <c r="AV14" s="3828"/>
      <c r="AW14" s="3828"/>
      <c r="AX14" s="3828"/>
      <c r="AY14" s="3828"/>
      <c r="AZ14" s="3828"/>
      <c r="BA14" s="3828"/>
      <c r="BB14" s="3829"/>
      <c r="BC14" s="3821" t="s">
        <v>139</v>
      </c>
      <c r="BD14" s="3821"/>
      <c r="BE14" s="3811" t="s">
        <v>2578</v>
      </c>
      <c r="BF14" s="3811"/>
      <c r="BG14" s="3811"/>
      <c r="BH14" s="3811"/>
      <c r="BI14" s="3811"/>
      <c r="BJ14" s="3811"/>
      <c r="BK14" s="3811"/>
      <c r="BL14" s="3811"/>
      <c r="BM14" s="3811"/>
      <c r="BN14" s="3811"/>
      <c r="BO14" s="3821" t="s">
        <v>139</v>
      </c>
      <c r="BP14" s="3821"/>
      <c r="BQ14" s="3811" t="s">
        <v>2530</v>
      </c>
      <c r="BR14" s="3811"/>
      <c r="BS14" s="3811"/>
      <c r="BT14" s="3811"/>
      <c r="BU14" s="3811"/>
      <c r="BV14" s="3811"/>
      <c r="BW14" s="3811"/>
      <c r="BX14" s="3811"/>
      <c r="BY14" s="3811"/>
      <c r="BZ14" s="3811"/>
      <c r="CA14" s="3811"/>
      <c r="CB14" s="3811"/>
      <c r="CC14" s="3812"/>
    </row>
    <row r="15" spans="1:97" ht="15" customHeight="1">
      <c r="B15" s="3839"/>
      <c r="C15" s="3837"/>
      <c r="D15" s="3837"/>
      <c r="E15" s="3837"/>
      <c r="F15" s="3837"/>
      <c r="G15" s="3837"/>
      <c r="H15" s="3838"/>
      <c r="I15" s="3830"/>
      <c r="J15" s="3831"/>
      <c r="K15" s="3831"/>
      <c r="L15" s="3831"/>
      <c r="M15" s="3831"/>
      <c r="N15" s="3831"/>
      <c r="O15" s="3831"/>
      <c r="P15" s="3831"/>
      <c r="Q15" s="3831"/>
      <c r="R15" s="3831"/>
      <c r="S15" s="3832"/>
      <c r="T15" s="3824" t="s">
        <v>139</v>
      </c>
      <c r="U15" s="3825"/>
      <c r="V15" s="3815" t="s">
        <v>2579</v>
      </c>
      <c r="W15" s="3815"/>
      <c r="X15" s="3815"/>
      <c r="Y15" s="3815"/>
      <c r="Z15" s="3815"/>
      <c r="AA15" s="3815"/>
      <c r="AB15" s="3815"/>
      <c r="AC15" s="3815"/>
      <c r="AD15" s="3815"/>
      <c r="AE15" s="3815"/>
      <c r="AF15" s="3815"/>
      <c r="AG15" s="3815"/>
      <c r="AH15" s="3815"/>
      <c r="AI15" s="3815"/>
      <c r="AJ15" s="3815"/>
      <c r="AK15" s="3815"/>
      <c r="AL15" s="3815"/>
      <c r="AM15" s="3815"/>
      <c r="AN15" s="3815"/>
      <c r="AO15" s="3815"/>
      <c r="AP15" s="3815"/>
      <c r="AQ15" s="3826"/>
      <c r="AR15" s="3830"/>
      <c r="AS15" s="3831"/>
      <c r="AT15" s="3831"/>
      <c r="AU15" s="3831"/>
      <c r="AV15" s="3831"/>
      <c r="AW15" s="3831"/>
      <c r="AX15" s="3831"/>
      <c r="AY15" s="3831"/>
      <c r="AZ15" s="3831"/>
      <c r="BA15" s="3831"/>
      <c r="BB15" s="3832"/>
      <c r="BC15" s="3822"/>
      <c r="BD15" s="3822"/>
      <c r="BE15" s="3815"/>
      <c r="BF15" s="3815"/>
      <c r="BG15" s="3815"/>
      <c r="BH15" s="3815"/>
      <c r="BI15" s="3815"/>
      <c r="BJ15" s="3815"/>
      <c r="BK15" s="3815"/>
      <c r="BL15" s="3815"/>
      <c r="BM15" s="3815"/>
      <c r="BN15" s="3815"/>
      <c r="BO15" s="3822"/>
      <c r="BP15" s="3822"/>
      <c r="BQ15" s="3815"/>
      <c r="BR15" s="3815"/>
      <c r="BS15" s="3815"/>
      <c r="BT15" s="3815"/>
      <c r="BU15" s="3815"/>
      <c r="BV15" s="3815"/>
      <c r="BW15" s="3815"/>
      <c r="BX15" s="3815"/>
      <c r="BY15" s="3815"/>
      <c r="BZ15" s="3815"/>
      <c r="CA15" s="3815"/>
      <c r="CB15" s="3815"/>
      <c r="CC15" s="3823"/>
    </row>
    <row r="16" spans="1:97" ht="10.5" customHeight="1">
      <c r="B16" s="3839"/>
      <c r="C16" s="3837"/>
      <c r="D16" s="3837"/>
      <c r="E16" s="3837"/>
      <c r="F16" s="3837"/>
      <c r="G16" s="3837"/>
      <c r="H16" s="3838"/>
      <c r="I16" s="3827" t="s">
        <v>3779</v>
      </c>
      <c r="J16" s="3828"/>
      <c r="K16" s="3828"/>
      <c r="L16" s="3828"/>
      <c r="M16" s="3828"/>
      <c r="N16" s="3828"/>
      <c r="O16" s="3828"/>
      <c r="P16" s="3828"/>
      <c r="Q16" s="3828"/>
      <c r="R16" s="3828"/>
      <c r="S16" s="3829"/>
      <c r="T16" s="3827" t="s">
        <v>3780</v>
      </c>
      <c r="U16" s="3828"/>
      <c r="V16" s="3828"/>
      <c r="W16" s="3828"/>
      <c r="X16" s="3828"/>
      <c r="Y16" s="3828"/>
      <c r="Z16" s="3843" t="str">
        <f>cst_wskakunin_KAISU_TIJYOU_SHINSEI</f>
        <v/>
      </c>
      <c r="AA16" s="3844"/>
      <c r="AB16" s="3844"/>
      <c r="AC16" s="3845"/>
      <c r="AD16" s="3827" t="s">
        <v>481</v>
      </c>
      <c r="AE16" s="3829"/>
      <c r="AF16" s="3827" t="s">
        <v>3781</v>
      </c>
      <c r="AG16" s="3828"/>
      <c r="AH16" s="3828"/>
      <c r="AI16" s="3828"/>
      <c r="AJ16" s="3828"/>
      <c r="AK16" s="3843">
        <f>cst_wskakunin_KAISU_TIKA_SHINSEI__zero</f>
        <v>0</v>
      </c>
      <c r="AL16" s="3844"/>
      <c r="AM16" s="3844"/>
      <c r="AN16" s="3844"/>
      <c r="AO16" s="3845"/>
      <c r="AP16" s="3827" t="s">
        <v>481</v>
      </c>
      <c r="AQ16" s="3829"/>
      <c r="AR16" s="3859"/>
      <c r="AS16" s="3860"/>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c r="BP16" s="3860"/>
      <c r="BQ16" s="3860"/>
      <c r="BR16" s="3860"/>
      <c r="BS16" s="3860"/>
      <c r="BT16" s="3860"/>
      <c r="BU16" s="3860"/>
      <c r="BV16" s="3860"/>
      <c r="BW16" s="3860"/>
      <c r="BX16" s="3860"/>
      <c r="BY16" s="3860"/>
      <c r="BZ16" s="3860"/>
      <c r="CA16" s="3860"/>
      <c r="CB16" s="3860"/>
      <c r="CC16" s="3861"/>
    </row>
    <row r="17" spans="2:96" ht="10.5" customHeight="1">
      <c r="B17" s="3852"/>
      <c r="C17" s="3853"/>
      <c r="D17" s="3853"/>
      <c r="E17" s="3853"/>
      <c r="F17" s="3853"/>
      <c r="G17" s="3853"/>
      <c r="H17" s="3854"/>
      <c r="I17" s="3830"/>
      <c r="J17" s="3831"/>
      <c r="K17" s="3831"/>
      <c r="L17" s="3831"/>
      <c r="M17" s="3831"/>
      <c r="N17" s="3831"/>
      <c r="O17" s="3831"/>
      <c r="P17" s="3831"/>
      <c r="Q17" s="3831"/>
      <c r="R17" s="3831"/>
      <c r="S17" s="3832"/>
      <c r="T17" s="3830"/>
      <c r="U17" s="3831"/>
      <c r="V17" s="3831"/>
      <c r="W17" s="3831"/>
      <c r="X17" s="3831"/>
      <c r="Y17" s="3831"/>
      <c r="Z17" s="3846"/>
      <c r="AA17" s="3847"/>
      <c r="AB17" s="3847"/>
      <c r="AC17" s="3848"/>
      <c r="AD17" s="3830"/>
      <c r="AE17" s="3832"/>
      <c r="AF17" s="3830"/>
      <c r="AG17" s="3831"/>
      <c r="AH17" s="3831"/>
      <c r="AI17" s="3831"/>
      <c r="AJ17" s="3831"/>
      <c r="AK17" s="3846"/>
      <c r="AL17" s="3847"/>
      <c r="AM17" s="3847"/>
      <c r="AN17" s="3847"/>
      <c r="AO17" s="3848"/>
      <c r="AP17" s="3830"/>
      <c r="AQ17" s="3832"/>
      <c r="AR17" s="3862"/>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3863"/>
      <c r="CA17" s="3863"/>
      <c r="CB17" s="3863"/>
      <c r="CC17" s="3864"/>
    </row>
    <row r="18" spans="2:96" ht="7.5" customHeight="1">
      <c r="B18" s="3836" t="s">
        <v>3782</v>
      </c>
      <c r="C18" s="3837"/>
      <c r="D18" s="3837"/>
      <c r="E18" s="3837"/>
      <c r="F18" s="3837"/>
      <c r="G18" s="3837"/>
      <c r="H18" s="3837"/>
      <c r="I18" s="3837"/>
      <c r="J18" s="3837"/>
      <c r="K18" s="3837"/>
      <c r="L18" s="3837"/>
      <c r="M18" s="3837"/>
      <c r="N18" s="3837"/>
      <c r="O18" s="3837"/>
      <c r="P18" s="3837"/>
      <c r="Q18" s="3837"/>
      <c r="R18" s="3837"/>
      <c r="S18" s="3838"/>
      <c r="T18" s="3840" t="s">
        <v>139</v>
      </c>
      <c r="U18" s="3835"/>
      <c r="V18" s="3811" t="s">
        <v>2531</v>
      </c>
      <c r="W18" s="3811"/>
      <c r="X18" s="3811"/>
      <c r="Y18" s="3811"/>
      <c r="Z18" s="3811"/>
      <c r="AA18" s="3811"/>
      <c r="AB18" s="3811"/>
      <c r="AC18" s="3811"/>
      <c r="AD18" s="3811"/>
      <c r="AE18" s="3821" t="s">
        <v>139</v>
      </c>
      <c r="AF18" s="3821"/>
      <c r="AG18" s="3811" t="s">
        <v>2532</v>
      </c>
      <c r="AH18" s="3811"/>
      <c r="AI18" s="3811"/>
      <c r="AJ18" s="3811"/>
      <c r="AK18" s="3811"/>
      <c r="AL18" s="3811"/>
      <c r="AM18" s="3811"/>
      <c r="AN18" s="3811"/>
      <c r="AO18" s="3811"/>
      <c r="AP18" s="3811"/>
      <c r="AQ18" s="3811"/>
      <c r="AR18" s="3811"/>
      <c r="AS18" s="3811"/>
      <c r="AT18" s="3811"/>
      <c r="AU18" s="3821" t="s">
        <v>139</v>
      </c>
      <c r="AV18" s="3821"/>
      <c r="AW18" s="3811" t="s">
        <v>2533</v>
      </c>
      <c r="AX18" s="3811"/>
      <c r="AY18" s="3811"/>
      <c r="AZ18" s="3811"/>
      <c r="BA18" s="3811"/>
      <c r="BB18" s="3811"/>
      <c r="BC18" s="3811"/>
      <c r="BD18" s="3811"/>
      <c r="BE18" s="3811"/>
      <c r="BF18" s="3811"/>
      <c r="BG18" s="3811"/>
      <c r="BH18" s="3811"/>
      <c r="BI18" s="3821" t="s">
        <v>139</v>
      </c>
      <c r="BJ18" s="3821"/>
      <c r="BK18" s="3811" t="s">
        <v>2605</v>
      </c>
      <c r="BL18" s="3811"/>
      <c r="BM18" s="3811"/>
      <c r="BN18" s="3811"/>
      <c r="BO18" s="3811"/>
      <c r="BP18" s="3811"/>
      <c r="BQ18" s="3811"/>
      <c r="BR18" s="3811"/>
      <c r="BS18" s="3811"/>
      <c r="BT18" s="3811"/>
      <c r="BU18" s="3811"/>
      <c r="BV18" s="3811"/>
      <c r="BW18" s="3811"/>
      <c r="BX18" s="3811"/>
      <c r="BY18" s="3811"/>
      <c r="BZ18" s="3811"/>
      <c r="CA18" s="3811"/>
      <c r="CB18" s="3811"/>
      <c r="CC18" s="3812"/>
    </row>
    <row r="19" spans="2:96" ht="8.25" customHeight="1">
      <c r="B19" s="3836"/>
      <c r="C19" s="3837"/>
      <c r="D19" s="3837"/>
      <c r="E19" s="3837"/>
      <c r="F19" s="3837"/>
      <c r="G19" s="3837"/>
      <c r="H19" s="3837"/>
      <c r="I19" s="3837"/>
      <c r="J19" s="3837"/>
      <c r="K19" s="3837"/>
      <c r="L19" s="3837"/>
      <c r="M19" s="3837"/>
      <c r="N19" s="3837"/>
      <c r="O19" s="3837"/>
      <c r="P19" s="3837"/>
      <c r="Q19" s="3837"/>
      <c r="R19" s="3837"/>
      <c r="S19" s="3838"/>
      <c r="T19" s="3833"/>
      <c r="U19" s="3834"/>
      <c r="V19" s="3841"/>
      <c r="W19" s="3841"/>
      <c r="X19" s="3841"/>
      <c r="Y19" s="3841"/>
      <c r="Z19" s="3841"/>
      <c r="AA19" s="3841"/>
      <c r="AB19" s="3841"/>
      <c r="AC19" s="3841"/>
      <c r="AD19" s="3841"/>
      <c r="AE19" s="3842"/>
      <c r="AF19" s="3842"/>
      <c r="AG19" s="3841"/>
      <c r="AH19" s="3841"/>
      <c r="AI19" s="3841"/>
      <c r="AJ19" s="3841"/>
      <c r="AK19" s="3841"/>
      <c r="AL19" s="3841"/>
      <c r="AM19" s="3841"/>
      <c r="AN19" s="3841"/>
      <c r="AO19" s="3841"/>
      <c r="AP19" s="3841"/>
      <c r="AQ19" s="3841"/>
      <c r="AR19" s="3841"/>
      <c r="AS19" s="3841"/>
      <c r="AT19" s="3841"/>
      <c r="AU19" s="3842"/>
      <c r="AV19" s="3842"/>
      <c r="AW19" s="3841"/>
      <c r="AX19" s="3841"/>
      <c r="AY19" s="3841"/>
      <c r="AZ19" s="3841"/>
      <c r="BA19" s="3841"/>
      <c r="BB19" s="3841"/>
      <c r="BC19" s="3841"/>
      <c r="BD19" s="3841"/>
      <c r="BE19" s="3841"/>
      <c r="BF19" s="3841"/>
      <c r="BG19" s="3841"/>
      <c r="BH19" s="3841"/>
      <c r="BI19" s="3842"/>
      <c r="BJ19" s="3842"/>
      <c r="BK19" s="3841"/>
      <c r="BL19" s="3841"/>
      <c r="BM19" s="3841"/>
      <c r="BN19" s="3841"/>
      <c r="BO19" s="3841"/>
      <c r="BP19" s="3841"/>
      <c r="BQ19" s="3841"/>
      <c r="BR19" s="3841"/>
      <c r="BS19" s="3841"/>
      <c r="BT19" s="3841"/>
      <c r="BU19" s="3841"/>
      <c r="BV19" s="3841"/>
      <c r="BW19" s="3841"/>
      <c r="BX19" s="3841"/>
      <c r="BY19" s="3841"/>
      <c r="BZ19" s="3841"/>
      <c r="CA19" s="3841"/>
      <c r="CB19" s="3841"/>
      <c r="CC19" s="3855"/>
    </row>
    <row r="20" spans="2:96" ht="7.5" customHeight="1">
      <c r="B20" s="3839"/>
      <c r="C20" s="3837"/>
      <c r="D20" s="3837"/>
      <c r="E20" s="3837"/>
      <c r="F20" s="3837"/>
      <c r="G20" s="3837"/>
      <c r="H20" s="3837"/>
      <c r="I20" s="3837"/>
      <c r="J20" s="3837"/>
      <c r="K20" s="3837"/>
      <c r="L20" s="3837"/>
      <c r="M20" s="3837"/>
      <c r="N20" s="3837"/>
      <c r="O20" s="3837"/>
      <c r="P20" s="3837"/>
      <c r="Q20" s="3837"/>
      <c r="R20" s="3837"/>
      <c r="S20" s="3838"/>
      <c r="T20" s="3833" t="s">
        <v>139</v>
      </c>
      <c r="U20" s="3834"/>
      <c r="V20" s="3841" t="s">
        <v>3783</v>
      </c>
      <c r="W20" s="3841"/>
      <c r="X20" s="3841"/>
      <c r="Y20" s="3841"/>
      <c r="Z20" s="3841"/>
      <c r="AA20" s="3841"/>
      <c r="AB20" s="3841"/>
      <c r="AC20" s="3841"/>
      <c r="AD20" s="3841"/>
      <c r="AE20" s="3841"/>
      <c r="AF20" s="3841"/>
      <c r="AG20" s="3841"/>
      <c r="AH20" s="3841"/>
      <c r="AI20" s="3841"/>
      <c r="AJ20" s="3841"/>
      <c r="AK20" s="3841"/>
      <c r="AL20" s="3841"/>
      <c r="AM20" s="3841"/>
      <c r="AN20" s="3841"/>
      <c r="AO20" s="3841"/>
      <c r="AP20" s="3841"/>
      <c r="AQ20" s="3841"/>
      <c r="AR20" s="3841"/>
      <c r="AS20" s="3841"/>
      <c r="AT20" s="1529"/>
      <c r="AU20" s="3834" t="s">
        <v>139</v>
      </c>
      <c r="AV20" s="3834"/>
      <c r="AW20" s="3841" t="s">
        <v>2581</v>
      </c>
      <c r="AX20" s="3841"/>
      <c r="AY20" s="3841"/>
      <c r="AZ20" s="3841"/>
      <c r="BA20" s="3841"/>
      <c r="BB20" s="3841"/>
      <c r="BC20" s="3841"/>
      <c r="BD20" s="3841"/>
      <c r="BE20" s="3841"/>
      <c r="BF20" s="3841"/>
      <c r="BG20" s="3841"/>
      <c r="BH20" s="3841"/>
      <c r="BI20" s="3834" t="s">
        <v>139</v>
      </c>
      <c r="BJ20" s="3834"/>
      <c r="BK20" s="3841" t="s">
        <v>2582</v>
      </c>
      <c r="BL20" s="3841"/>
      <c r="BM20" s="3841"/>
      <c r="BN20" s="3841"/>
      <c r="BO20" s="3841"/>
      <c r="BP20" s="3841"/>
      <c r="BQ20" s="3841"/>
      <c r="BR20" s="3841"/>
      <c r="BS20" s="3841"/>
      <c r="BT20" s="3841"/>
      <c r="BU20" s="3841"/>
      <c r="BV20" s="3841"/>
      <c r="BW20" s="3841"/>
      <c r="BX20" s="1543"/>
      <c r="BY20" s="1543"/>
      <c r="BZ20" s="1543"/>
      <c r="CA20" s="1543"/>
      <c r="CB20" s="1543"/>
      <c r="CC20" s="1534"/>
    </row>
    <row r="21" spans="2:96" ht="8.25" customHeight="1">
      <c r="B21" s="3839"/>
      <c r="C21" s="3837"/>
      <c r="D21" s="3837"/>
      <c r="E21" s="3837"/>
      <c r="F21" s="3837"/>
      <c r="G21" s="3837"/>
      <c r="H21" s="3837"/>
      <c r="I21" s="3837"/>
      <c r="J21" s="3837"/>
      <c r="K21" s="3837"/>
      <c r="L21" s="3837"/>
      <c r="M21" s="3837"/>
      <c r="N21" s="3837"/>
      <c r="O21" s="3837"/>
      <c r="P21" s="3837"/>
      <c r="Q21" s="3837"/>
      <c r="R21" s="3837"/>
      <c r="S21" s="3838"/>
      <c r="T21" s="3856"/>
      <c r="U21" s="3857"/>
      <c r="V21" s="3858"/>
      <c r="W21" s="3858"/>
      <c r="X21" s="3858"/>
      <c r="Y21" s="3858"/>
      <c r="Z21" s="3858"/>
      <c r="AA21" s="3858"/>
      <c r="AB21" s="3858"/>
      <c r="AC21" s="3858"/>
      <c r="AD21" s="3858"/>
      <c r="AE21" s="3858"/>
      <c r="AF21" s="3858"/>
      <c r="AG21" s="3858"/>
      <c r="AH21" s="3858"/>
      <c r="AI21" s="3858"/>
      <c r="AJ21" s="3858"/>
      <c r="AK21" s="3858"/>
      <c r="AL21" s="3858"/>
      <c r="AM21" s="3858"/>
      <c r="AN21" s="3858"/>
      <c r="AO21" s="3858"/>
      <c r="AP21" s="3858"/>
      <c r="AQ21" s="3858"/>
      <c r="AR21" s="3858"/>
      <c r="AS21" s="3858"/>
      <c r="AT21" s="1529"/>
      <c r="AU21" s="3857"/>
      <c r="AV21" s="3857"/>
      <c r="AW21" s="3858"/>
      <c r="AX21" s="3858"/>
      <c r="AY21" s="3858"/>
      <c r="AZ21" s="3858"/>
      <c r="BA21" s="3858"/>
      <c r="BB21" s="3858"/>
      <c r="BC21" s="3858"/>
      <c r="BD21" s="3858"/>
      <c r="BE21" s="3858"/>
      <c r="BF21" s="3858"/>
      <c r="BG21" s="3858"/>
      <c r="BH21" s="3858"/>
      <c r="BI21" s="3857"/>
      <c r="BJ21" s="3857"/>
      <c r="BK21" s="3858"/>
      <c r="BL21" s="3858"/>
      <c r="BM21" s="3858"/>
      <c r="BN21" s="3858"/>
      <c r="BO21" s="3858"/>
      <c r="BP21" s="3858"/>
      <c r="BQ21" s="3858"/>
      <c r="BR21" s="3858"/>
      <c r="BS21" s="3858"/>
      <c r="BT21" s="3858"/>
      <c r="BU21" s="3858"/>
      <c r="BV21" s="3858"/>
      <c r="BW21" s="3858"/>
      <c r="BX21" s="1543"/>
      <c r="BY21" s="1543"/>
      <c r="BZ21" s="1543"/>
      <c r="CA21" s="1543"/>
      <c r="CB21" s="1543"/>
      <c r="CC21" s="1534"/>
    </row>
    <row r="22" spans="2:96" ht="18" customHeight="1">
      <c r="B22" s="1544"/>
      <c r="C22" s="1545"/>
      <c r="D22" s="3882" t="s">
        <v>4857</v>
      </c>
      <c r="E22" s="3883"/>
      <c r="F22" s="3883"/>
      <c r="G22" s="3883"/>
      <c r="H22" s="3883"/>
      <c r="I22" s="3883"/>
      <c r="J22" s="3883"/>
      <c r="K22" s="3883"/>
      <c r="L22" s="3883"/>
      <c r="M22" s="3883"/>
      <c r="N22" s="3883"/>
      <c r="O22" s="3883"/>
      <c r="P22" s="3883"/>
      <c r="Q22" s="3883"/>
      <c r="R22" s="3883"/>
      <c r="S22" s="3884"/>
      <c r="T22" s="3888" t="s">
        <v>4858</v>
      </c>
      <c r="U22" s="3889"/>
      <c r="V22" s="3889"/>
      <c r="W22" s="3889"/>
      <c r="X22" s="3889"/>
      <c r="Y22" s="3889"/>
      <c r="Z22" s="3889"/>
      <c r="AA22" s="3889"/>
      <c r="AB22" s="3890"/>
      <c r="AC22" s="3890"/>
      <c r="AD22" s="3890"/>
      <c r="AE22" s="3890"/>
      <c r="AF22" s="3890"/>
      <c r="AG22" s="3890"/>
      <c r="AH22" s="3890"/>
      <c r="AI22" s="3890"/>
      <c r="AJ22" s="3890"/>
      <c r="AK22" s="3890"/>
      <c r="AL22" s="3890"/>
      <c r="AM22" s="3890"/>
      <c r="AN22" s="3890"/>
      <c r="AO22" s="3890"/>
      <c r="AP22" s="3890"/>
      <c r="AQ22" s="3890"/>
      <c r="AR22" s="3890"/>
      <c r="AS22" s="3890"/>
      <c r="AT22" s="3890"/>
      <c r="AU22" s="3890"/>
      <c r="AV22" s="3890"/>
      <c r="AW22" s="3890"/>
      <c r="AX22" s="3890"/>
      <c r="AY22" s="3891" t="s">
        <v>4891</v>
      </c>
      <c r="AZ22" s="3891"/>
      <c r="BA22" s="3891"/>
      <c r="BB22" s="3891"/>
      <c r="BC22" s="3891"/>
      <c r="BD22" s="3891"/>
      <c r="BE22" s="3891"/>
      <c r="BF22" s="3891"/>
      <c r="BG22" s="3891"/>
      <c r="BH22" s="3891"/>
      <c r="BI22" s="3890"/>
      <c r="BJ22" s="3890"/>
      <c r="BK22" s="3890"/>
      <c r="BL22" s="3890"/>
      <c r="BM22" s="3890"/>
      <c r="BN22" s="3890"/>
      <c r="BO22" s="3890"/>
      <c r="BP22" s="3890"/>
      <c r="BQ22" s="3890"/>
      <c r="BR22" s="3890"/>
      <c r="BS22" s="3890"/>
      <c r="BT22" s="3890"/>
      <c r="BU22" s="3890"/>
      <c r="BV22" s="3890"/>
      <c r="BW22" s="3890"/>
      <c r="BX22" s="3890"/>
      <c r="BY22" s="3890"/>
      <c r="BZ22" s="3890"/>
      <c r="CA22" s="3892" t="s">
        <v>10</v>
      </c>
      <c r="CB22" s="3892"/>
      <c r="CC22" s="3893"/>
    </row>
    <row r="23" spans="2:96" ht="17.25" customHeight="1" thickBot="1">
      <c r="B23" s="1546"/>
      <c r="C23" s="1547"/>
      <c r="D23" s="4093"/>
      <c r="E23" s="4094"/>
      <c r="F23" s="4094"/>
      <c r="G23" s="4094"/>
      <c r="H23" s="4094"/>
      <c r="I23" s="4094"/>
      <c r="J23" s="4094"/>
      <c r="K23" s="4094"/>
      <c r="L23" s="4094"/>
      <c r="M23" s="4094"/>
      <c r="N23" s="4094"/>
      <c r="O23" s="4094"/>
      <c r="P23" s="4094"/>
      <c r="Q23" s="4094"/>
      <c r="R23" s="4094"/>
      <c r="S23" s="4095"/>
      <c r="T23" s="4070" t="s">
        <v>4496</v>
      </c>
      <c r="U23" s="3896"/>
      <c r="V23" s="3896"/>
      <c r="W23" s="3896"/>
      <c r="X23" s="3896"/>
      <c r="Y23" s="3896"/>
      <c r="Z23" s="3896"/>
      <c r="AA23" s="3896"/>
      <c r="AB23" s="3896"/>
      <c r="AC23" s="3896"/>
      <c r="AD23" s="3896"/>
      <c r="AE23" s="3896"/>
      <c r="AF23" s="3896"/>
      <c r="AG23" s="3896"/>
      <c r="AH23" s="3896"/>
      <c r="AI23" s="3896"/>
      <c r="AJ23" s="3896"/>
      <c r="AK23" s="3896"/>
      <c r="AL23" s="3896"/>
      <c r="AM23" s="3896"/>
      <c r="AN23" s="3896"/>
      <c r="AO23" s="3896"/>
      <c r="AP23" s="3896"/>
      <c r="AQ23" s="3896"/>
      <c r="AR23" s="3896"/>
      <c r="AS23" s="3896"/>
      <c r="AT23" s="3896"/>
      <c r="AU23" s="3896"/>
      <c r="AV23" s="3896"/>
      <c r="AW23" s="3896"/>
      <c r="AX23" s="3896"/>
      <c r="AY23" s="3896"/>
      <c r="AZ23" s="3896"/>
      <c r="BA23" s="3896"/>
      <c r="BB23" s="4071"/>
      <c r="BC23" s="4072" t="s">
        <v>139</v>
      </c>
      <c r="BD23" s="4073"/>
      <c r="BE23" s="4073"/>
      <c r="BF23" s="4074" t="s">
        <v>4497</v>
      </c>
      <c r="BG23" s="4074"/>
      <c r="BH23" s="4074"/>
      <c r="BI23" s="4074"/>
      <c r="BJ23" s="4074"/>
      <c r="BK23" s="4074"/>
      <c r="BL23" s="4073" t="s">
        <v>139</v>
      </c>
      <c r="BM23" s="4073"/>
      <c r="BN23" s="4073"/>
      <c r="BO23" s="4074" t="s">
        <v>4498</v>
      </c>
      <c r="BP23" s="4074"/>
      <c r="BQ23" s="4074"/>
      <c r="BR23" s="4074"/>
      <c r="BS23" s="4074"/>
      <c r="BT23" s="4074"/>
      <c r="BU23" s="4074"/>
      <c r="BV23" s="4074"/>
      <c r="BW23" s="1543"/>
      <c r="BX23" s="1543"/>
      <c r="BY23" s="1543"/>
      <c r="BZ23" s="1543"/>
      <c r="CA23" s="1543"/>
      <c r="CB23" s="1543"/>
      <c r="CC23" s="1534"/>
    </row>
    <row r="24" spans="2:96" ht="24" customHeight="1">
      <c r="B24" s="4075" t="s">
        <v>4860</v>
      </c>
      <c r="C24" s="4076"/>
      <c r="D24" s="4076"/>
      <c r="E24" s="4076"/>
      <c r="F24" s="4076"/>
      <c r="G24" s="4076"/>
      <c r="H24" s="4076"/>
      <c r="I24" s="4076"/>
      <c r="J24" s="4076"/>
      <c r="K24" s="4076"/>
      <c r="L24" s="4076"/>
      <c r="M24" s="4076"/>
      <c r="N24" s="4076"/>
      <c r="O24" s="4076"/>
      <c r="P24" s="4076"/>
      <c r="Q24" s="4076"/>
      <c r="R24" s="4076"/>
      <c r="S24" s="4077"/>
      <c r="T24" s="4081" t="s">
        <v>4861</v>
      </c>
      <c r="U24" s="4082"/>
      <c r="V24" s="4082"/>
      <c r="W24" s="4082"/>
      <c r="X24" s="4082"/>
      <c r="Y24" s="4082"/>
      <c r="Z24" s="4082"/>
      <c r="AA24" s="4082"/>
      <c r="AB24" s="4082"/>
      <c r="AC24" s="4082"/>
      <c r="AD24" s="4082"/>
      <c r="AE24" s="4083"/>
      <c r="AF24" s="4084" t="s">
        <v>139</v>
      </c>
      <c r="AG24" s="4085"/>
      <c r="AH24" s="1548" t="s">
        <v>4497</v>
      </c>
      <c r="AI24" s="1548"/>
      <c r="AJ24" s="1548"/>
      <c r="AK24" s="1548"/>
      <c r="AL24" s="1548"/>
      <c r="AM24" s="1548"/>
      <c r="AN24" s="1549"/>
      <c r="AO24" s="4086" t="s">
        <v>139</v>
      </c>
      <c r="AP24" s="4087"/>
      <c r="AQ24" s="1550" t="s">
        <v>4498</v>
      </c>
      <c r="AR24" s="1550"/>
      <c r="AS24" s="1550"/>
      <c r="AT24" s="1550"/>
      <c r="AU24" s="1551"/>
      <c r="AV24" s="1552"/>
      <c r="AW24" s="1552"/>
      <c r="AX24" s="1552"/>
      <c r="AY24" s="1552"/>
      <c r="AZ24" s="1552"/>
      <c r="BA24" s="1552"/>
      <c r="BB24" s="1552"/>
      <c r="BC24" s="1552"/>
      <c r="BD24" s="1552"/>
      <c r="BE24" s="1552"/>
      <c r="BF24" s="1552"/>
      <c r="BG24" s="1552"/>
      <c r="BH24" s="1552"/>
      <c r="BI24" s="1551"/>
      <c r="BJ24" s="1551"/>
      <c r="BK24" s="1553"/>
      <c r="BL24" s="1553"/>
      <c r="BM24" s="1553"/>
      <c r="BN24" s="1553"/>
      <c r="BO24" s="1553"/>
      <c r="BP24" s="1553"/>
      <c r="BQ24" s="1553"/>
      <c r="BR24" s="1553"/>
      <c r="BS24" s="1553"/>
      <c r="BT24" s="1553"/>
      <c r="BU24" s="1553"/>
      <c r="BV24" s="1553"/>
      <c r="BW24" s="1553"/>
      <c r="BX24" s="1553"/>
      <c r="BY24" s="1554"/>
      <c r="BZ24" s="1554"/>
      <c r="CA24" s="1554"/>
      <c r="CB24" s="1554"/>
      <c r="CC24" s="1555"/>
    </row>
    <row r="25" spans="2:96" ht="24" customHeight="1" thickBot="1">
      <c r="B25" s="4078"/>
      <c r="C25" s="4079"/>
      <c r="D25" s="4079"/>
      <c r="E25" s="4079"/>
      <c r="F25" s="4079"/>
      <c r="G25" s="4079"/>
      <c r="H25" s="4079"/>
      <c r="I25" s="4079"/>
      <c r="J25" s="4079"/>
      <c r="K25" s="4079"/>
      <c r="L25" s="4079"/>
      <c r="M25" s="4079"/>
      <c r="N25" s="4079"/>
      <c r="O25" s="4079"/>
      <c r="P25" s="4079"/>
      <c r="Q25" s="4079"/>
      <c r="R25" s="4079"/>
      <c r="S25" s="4080"/>
      <c r="T25" s="4088" t="s">
        <v>4862</v>
      </c>
      <c r="U25" s="4089"/>
      <c r="V25" s="4089"/>
      <c r="W25" s="4089"/>
      <c r="X25" s="4089"/>
      <c r="Y25" s="4089"/>
      <c r="Z25" s="4089"/>
      <c r="AA25" s="4089"/>
      <c r="AB25" s="4089"/>
      <c r="AC25" s="4089"/>
      <c r="AD25" s="4089"/>
      <c r="AE25" s="4090"/>
      <c r="AF25" s="4091" t="str">
        <f>$X$40</f>
        <v>□</v>
      </c>
      <c r="AG25" s="4092"/>
      <c r="AH25" s="1556" t="s">
        <v>4497</v>
      </c>
      <c r="AI25" s="1556"/>
      <c r="AJ25" s="1556"/>
      <c r="AK25" s="1556"/>
      <c r="AL25" s="1556"/>
      <c r="AM25" s="1556"/>
      <c r="AN25" s="1557"/>
      <c r="AO25" s="3869" t="s">
        <v>139</v>
      </c>
      <c r="AP25" s="3870"/>
      <c r="AQ25" s="1558" t="s">
        <v>4498</v>
      </c>
      <c r="AR25" s="1558"/>
      <c r="AS25" s="1558"/>
      <c r="AT25" s="1558"/>
      <c r="AU25" s="1559"/>
      <c r="AV25" s="1560"/>
      <c r="AW25" s="1560"/>
      <c r="AX25" s="1560"/>
      <c r="AY25" s="1560"/>
      <c r="AZ25" s="1560"/>
      <c r="BA25" s="1560"/>
      <c r="BB25" s="1560"/>
      <c r="BC25" s="1560"/>
      <c r="BD25" s="1560"/>
      <c r="BE25" s="1560"/>
      <c r="BF25" s="1560"/>
      <c r="BG25" s="1560"/>
      <c r="BH25" s="1560"/>
      <c r="BI25" s="1559"/>
      <c r="BJ25" s="1559"/>
      <c r="BK25" s="1561"/>
      <c r="BL25" s="1561"/>
      <c r="BM25" s="1561"/>
      <c r="BN25" s="1561"/>
      <c r="BO25" s="1561"/>
      <c r="BP25" s="1561"/>
      <c r="BQ25" s="1561"/>
      <c r="BR25" s="1561"/>
      <c r="BS25" s="1561"/>
      <c r="BT25" s="1561"/>
      <c r="BU25" s="1561"/>
      <c r="BV25" s="1561"/>
      <c r="BW25" s="1561"/>
      <c r="BX25" s="1561"/>
      <c r="BY25" s="1562"/>
      <c r="BZ25" s="1562"/>
      <c r="CA25" s="1562"/>
      <c r="CB25" s="1562"/>
      <c r="CC25" s="1563"/>
    </row>
    <row r="26" spans="2:96" ht="21" customHeight="1">
      <c r="B26" s="3873"/>
      <c r="C26" s="3874" t="s">
        <v>4863</v>
      </c>
      <c r="D26" s="3875"/>
      <c r="E26" s="3875"/>
      <c r="F26" s="3875"/>
      <c r="G26" s="3875"/>
      <c r="H26" s="3875"/>
      <c r="I26" s="3875"/>
      <c r="J26" s="3875"/>
      <c r="K26" s="3875"/>
      <c r="L26" s="3875"/>
      <c r="M26" s="3875"/>
      <c r="N26" s="3875"/>
      <c r="O26" s="3875"/>
      <c r="P26" s="3875"/>
      <c r="Q26" s="3875"/>
      <c r="R26" s="3875"/>
      <c r="S26" s="3875"/>
      <c r="T26" s="3875"/>
      <c r="U26" s="3875"/>
      <c r="V26" s="3875"/>
      <c r="W26" s="3875"/>
      <c r="X26" s="3875"/>
      <c r="Y26" s="3875"/>
      <c r="Z26" s="3875"/>
      <c r="AA26" s="3875"/>
      <c r="AB26" s="3875"/>
      <c r="AC26" s="3875"/>
      <c r="AD26" s="3875"/>
      <c r="AE26" s="3875"/>
      <c r="AF26" s="3876"/>
      <c r="AG26" s="3876"/>
      <c r="AH26" s="3876"/>
      <c r="AI26" s="3876"/>
      <c r="AJ26" s="3876"/>
      <c r="AK26" s="3876"/>
      <c r="AL26" s="3876"/>
      <c r="AM26" s="3876"/>
      <c r="AN26" s="3876"/>
      <c r="AO26" s="3875"/>
      <c r="AP26" s="3875"/>
      <c r="AQ26" s="3875"/>
      <c r="AR26" s="3875"/>
      <c r="AS26" s="3875"/>
      <c r="AT26" s="3875"/>
      <c r="AU26" s="3875"/>
      <c r="AV26" s="3875"/>
      <c r="AW26" s="3875"/>
      <c r="AX26" s="3875"/>
      <c r="AY26" s="3875"/>
      <c r="AZ26" s="3875"/>
      <c r="BA26" s="3875"/>
      <c r="BB26" s="3875"/>
      <c r="BC26" s="3875"/>
      <c r="BD26" s="3875"/>
      <c r="BE26" s="3875"/>
      <c r="BF26" s="3875"/>
      <c r="BG26" s="3875"/>
      <c r="BH26" s="3875"/>
      <c r="BI26" s="3875"/>
      <c r="BJ26" s="3875"/>
      <c r="BK26" s="3875"/>
      <c r="BL26" s="3875"/>
      <c r="BM26" s="3875"/>
      <c r="BN26" s="3875"/>
      <c r="BO26" s="3875"/>
      <c r="BP26" s="3875"/>
      <c r="BQ26" s="3875"/>
      <c r="BR26" s="3875"/>
      <c r="BS26" s="3875"/>
      <c r="BT26" s="3875"/>
      <c r="BU26" s="3875"/>
      <c r="BV26" s="3875"/>
      <c r="BW26" s="3875"/>
      <c r="BX26" s="1564"/>
      <c r="BY26" s="1565"/>
      <c r="BZ26" s="1565"/>
      <c r="CA26" s="1565"/>
      <c r="CB26" s="1565"/>
      <c r="CC26" s="1566"/>
    </row>
    <row r="27" spans="2:96" ht="18.75" customHeight="1">
      <c r="B27" s="3873"/>
      <c r="C27" s="1567"/>
      <c r="D27" s="3877" t="s">
        <v>139</v>
      </c>
      <c r="E27" s="3878"/>
      <c r="F27" s="4096" t="s">
        <v>4864</v>
      </c>
      <c r="G27" s="4096"/>
      <c r="H27" s="4096"/>
      <c r="I27" s="4096"/>
      <c r="J27" s="4096"/>
      <c r="K27" s="4096"/>
      <c r="L27" s="4096"/>
      <c r="M27" s="4096"/>
      <c r="N27" s="4096"/>
      <c r="O27" s="4096"/>
      <c r="P27" s="4096"/>
      <c r="Q27" s="4096"/>
      <c r="R27" s="4096"/>
      <c r="S27" s="4096"/>
      <c r="T27" s="4096"/>
      <c r="U27" s="4096"/>
      <c r="V27" s="4096"/>
      <c r="W27" s="4096"/>
      <c r="X27" s="4096"/>
      <c r="Y27" s="4096"/>
      <c r="Z27" s="4096"/>
      <c r="AA27" s="4096"/>
      <c r="AB27" s="4096"/>
      <c r="AC27" s="4096"/>
      <c r="AD27" s="4096"/>
      <c r="AE27" s="4096"/>
      <c r="AF27" s="4096"/>
      <c r="AG27" s="4096"/>
      <c r="AH27" s="4096"/>
      <c r="AI27" s="4096"/>
      <c r="AJ27" s="4096"/>
      <c r="AK27" s="4096"/>
      <c r="AL27" s="4096"/>
      <c r="AM27" s="4096"/>
      <c r="AN27" s="4096"/>
      <c r="AO27" s="4096"/>
      <c r="AP27" s="4096"/>
      <c r="AQ27" s="4096"/>
      <c r="AR27" s="4096"/>
      <c r="AS27" s="4096"/>
      <c r="AT27" s="4096"/>
      <c r="AU27" s="4096"/>
      <c r="AV27" s="4096"/>
      <c r="AW27" s="4096"/>
      <c r="AX27" s="4096"/>
      <c r="AY27" s="4096"/>
      <c r="AZ27" s="4096"/>
      <c r="BA27" s="4096"/>
      <c r="BB27" s="4096"/>
      <c r="BC27" s="4096"/>
      <c r="BD27" s="4096"/>
      <c r="BE27" s="4096"/>
      <c r="BF27" s="4096"/>
      <c r="BG27" s="4096"/>
      <c r="BH27" s="4096"/>
      <c r="BI27" s="4096"/>
      <c r="BJ27" s="4096"/>
      <c r="BK27" s="4096"/>
      <c r="BL27" s="4096"/>
      <c r="BM27" s="4096"/>
      <c r="BN27" s="4096"/>
      <c r="BO27" s="4096"/>
      <c r="BP27" s="4096"/>
      <c r="BQ27" s="4096"/>
      <c r="BR27" s="4096"/>
      <c r="BS27" s="4096"/>
      <c r="BT27" s="4096"/>
      <c r="BU27" s="4096"/>
      <c r="BV27" s="4096"/>
      <c r="BW27" s="4096"/>
      <c r="BX27" s="4096"/>
      <c r="BY27" s="1568"/>
      <c r="BZ27" s="1568"/>
      <c r="CA27" s="1568"/>
      <c r="CB27" s="1568"/>
      <c r="CC27" s="1569"/>
    </row>
    <row r="28" spans="2:96" ht="14.25">
      <c r="B28" s="3873"/>
      <c r="C28" s="1567"/>
      <c r="D28" s="1570"/>
      <c r="E28" s="1571"/>
      <c r="F28" s="3880" t="s">
        <v>4865</v>
      </c>
      <c r="G28" s="3880"/>
      <c r="H28" s="3880"/>
      <c r="I28" s="3881" t="s">
        <v>4866</v>
      </c>
      <c r="J28" s="3881"/>
      <c r="K28" s="3881"/>
      <c r="L28" s="3881"/>
      <c r="M28" s="3881"/>
      <c r="N28" s="3881"/>
      <c r="O28" s="3881"/>
      <c r="P28" s="3881"/>
      <c r="Q28" s="3881"/>
      <c r="R28" s="3881"/>
      <c r="S28" s="3881"/>
      <c r="T28" s="3881"/>
      <c r="U28" s="3881"/>
      <c r="V28" s="3881"/>
      <c r="W28" s="3881"/>
      <c r="X28" s="3881"/>
      <c r="Y28" s="3881"/>
      <c r="Z28" s="3881"/>
      <c r="AA28" s="3881"/>
      <c r="AB28" s="3881"/>
      <c r="AC28" s="3881"/>
      <c r="AD28" s="3881"/>
      <c r="AE28" s="3881"/>
      <c r="AF28" s="3881"/>
      <c r="AG28" s="3881"/>
      <c r="AH28" s="3881"/>
      <c r="AI28" s="3881"/>
      <c r="AJ28" s="3881"/>
      <c r="AK28" s="3881"/>
      <c r="AL28" s="3881"/>
      <c r="AM28" s="3881"/>
      <c r="AN28" s="3881"/>
      <c r="AO28" s="3881"/>
      <c r="AP28" s="3881"/>
      <c r="AQ28" s="3881"/>
      <c r="AR28" s="3881"/>
      <c r="AS28" s="3881"/>
      <c r="AT28" s="3881"/>
      <c r="AU28" s="3881"/>
      <c r="AV28" s="3881"/>
      <c r="AW28" s="3881"/>
      <c r="AX28" s="3881"/>
      <c r="AY28" s="3881"/>
      <c r="AZ28" s="3881"/>
      <c r="BA28" s="3881"/>
      <c r="BB28" s="3881"/>
      <c r="BC28" s="3881"/>
      <c r="BD28" s="3881"/>
      <c r="BE28" s="3881"/>
      <c r="BF28" s="3881"/>
      <c r="BG28" s="3881"/>
      <c r="BH28" s="3881"/>
      <c r="BI28" s="3881"/>
      <c r="BJ28" s="3881"/>
      <c r="BK28" s="3881"/>
      <c r="BL28" s="3881"/>
      <c r="BM28" s="3881"/>
      <c r="BN28" s="3881"/>
      <c r="BO28" s="3881"/>
      <c r="BP28" s="3881"/>
      <c r="BQ28" s="3881"/>
      <c r="BR28" s="3881"/>
      <c r="BS28" s="3881"/>
      <c r="BT28" s="3881"/>
      <c r="BU28" s="3881"/>
      <c r="BV28" s="3881"/>
      <c r="BW28" s="3881"/>
      <c r="BX28" s="3881"/>
      <c r="BY28" s="1572"/>
      <c r="BZ28" s="1572"/>
      <c r="CA28" s="1572"/>
      <c r="CB28" s="1572"/>
      <c r="CC28" s="1573"/>
    </row>
    <row r="29" spans="2:96" ht="16.5" customHeight="1">
      <c r="B29" s="3873"/>
      <c r="C29" s="1574"/>
      <c r="D29" s="3923" t="s">
        <v>4867</v>
      </c>
      <c r="E29" s="3924"/>
      <c r="F29" s="3924"/>
      <c r="G29" s="3924"/>
      <c r="H29" s="3924"/>
      <c r="I29" s="3924"/>
      <c r="J29" s="3924"/>
      <c r="K29" s="3924"/>
      <c r="L29" s="3924"/>
      <c r="M29" s="3924"/>
      <c r="N29" s="3924"/>
      <c r="O29" s="3924"/>
      <c r="P29" s="3924"/>
      <c r="Q29" s="3925"/>
      <c r="R29" s="3929" t="s">
        <v>4868</v>
      </c>
      <c r="S29" s="3930"/>
      <c r="T29" s="3930"/>
      <c r="U29" s="3930"/>
      <c r="V29" s="3930"/>
      <c r="W29" s="3931"/>
      <c r="X29" s="4097" t="s">
        <v>139</v>
      </c>
      <c r="Y29" s="4098"/>
      <c r="Z29" s="3940" t="s">
        <v>4869</v>
      </c>
      <c r="AA29" s="3940"/>
      <c r="AB29" s="3940"/>
      <c r="AC29" s="3940"/>
      <c r="AD29" s="3940"/>
      <c r="AE29" s="3940"/>
      <c r="AF29" s="3940"/>
      <c r="AG29" s="3940"/>
      <c r="AH29" s="3940"/>
      <c r="AI29" s="3940"/>
      <c r="AJ29" s="3941"/>
      <c r="AK29" s="3942" t="s">
        <v>139</v>
      </c>
      <c r="AL29" s="3943"/>
      <c r="AM29" s="3943"/>
      <c r="AN29" s="1575" t="s">
        <v>5063</v>
      </c>
      <c r="AO29" s="1575"/>
      <c r="AP29" s="1575"/>
      <c r="AQ29" s="1575"/>
      <c r="AR29" s="1575"/>
      <c r="AS29" s="1575"/>
      <c r="AT29" s="1575"/>
      <c r="AU29" s="1575"/>
      <c r="AV29" s="1575"/>
      <c r="AW29" s="1575"/>
      <c r="AX29" s="1575"/>
      <c r="AY29" s="1575"/>
      <c r="AZ29" s="1575"/>
      <c r="BA29" s="1575"/>
      <c r="BB29" s="1575"/>
      <c r="BC29" s="1575"/>
      <c r="BD29" s="1575"/>
      <c r="BE29" s="1575"/>
      <c r="BF29" s="1575"/>
      <c r="BG29" s="1575"/>
      <c r="BH29" s="1575"/>
      <c r="BI29" s="1575"/>
      <c r="BJ29" s="1575"/>
      <c r="BK29" s="1575"/>
      <c r="BL29" s="1575"/>
      <c r="BM29" s="1575"/>
      <c r="BN29" s="1575"/>
      <c r="BO29" s="1575"/>
      <c r="BP29" s="1575"/>
      <c r="BQ29" s="1575"/>
      <c r="BR29" s="1575"/>
      <c r="BS29" s="1575"/>
      <c r="BT29" s="1575"/>
      <c r="BU29" s="1568"/>
      <c r="BV29" s="1568"/>
      <c r="BW29" s="1568"/>
      <c r="BX29" s="1568"/>
      <c r="CC29" s="1576"/>
      <c r="CE29" s="3915"/>
      <c r="CF29" s="3915"/>
      <c r="CG29" s="3915"/>
      <c r="CH29" s="3915"/>
      <c r="CI29" s="3915"/>
      <c r="CJ29" s="3915"/>
      <c r="CK29" s="3915"/>
      <c r="CL29" s="3915"/>
      <c r="CM29" s="3915"/>
      <c r="CN29" s="3915"/>
      <c r="CO29" s="3915"/>
      <c r="CP29" s="3915"/>
      <c r="CQ29" s="3915"/>
      <c r="CR29" s="3915"/>
    </row>
    <row r="30" spans="2:96" ht="16.5" customHeight="1">
      <c r="B30" s="3873"/>
      <c r="C30" s="1574"/>
      <c r="D30" s="3926"/>
      <c r="E30" s="3927"/>
      <c r="F30" s="3927"/>
      <c r="G30" s="3927"/>
      <c r="H30" s="3927"/>
      <c r="I30" s="3927"/>
      <c r="J30" s="3927"/>
      <c r="K30" s="3927"/>
      <c r="L30" s="3927"/>
      <c r="M30" s="3927"/>
      <c r="N30" s="3927"/>
      <c r="O30" s="3927"/>
      <c r="P30" s="3927"/>
      <c r="Q30" s="3928"/>
      <c r="R30" s="3932"/>
      <c r="S30" s="3933"/>
      <c r="T30" s="3933"/>
      <c r="U30" s="3933"/>
      <c r="V30" s="3933"/>
      <c r="W30" s="3934"/>
      <c r="X30" s="4099"/>
      <c r="Y30" s="4100"/>
      <c r="Z30" s="3913"/>
      <c r="AA30" s="3913"/>
      <c r="AB30" s="3913"/>
      <c r="AC30" s="3913"/>
      <c r="AD30" s="3913"/>
      <c r="AE30" s="3913"/>
      <c r="AF30" s="3913"/>
      <c r="AG30" s="3913"/>
      <c r="AH30" s="3913"/>
      <c r="AI30" s="3913"/>
      <c r="AJ30" s="3914"/>
      <c r="AK30" s="3916" t="s">
        <v>139</v>
      </c>
      <c r="AL30" s="3917"/>
      <c r="AM30" s="3917"/>
      <c r="AN30" s="1577" t="s">
        <v>5064</v>
      </c>
      <c r="AO30" s="1577"/>
      <c r="AP30" s="1577"/>
      <c r="AQ30" s="1577"/>
      <c r="AR30" s="1577"/>
      <c r="AS30" s="1577"/>
      <c r="AT30" s="1577"/>
      <c r="AU30" s="1577"/>
      <c r="AV30" s="1577"/>
      <c r="AW30" s="1577"/>
      <c r="AX30" s="1577"/>
      <c r="AY30" s="1577"/>
      <c r="AZ30" s="1577"/>
      <c r="BA30" s="1577"/>
      <c r="BB30" s="1577"/>
      <c r="BC30" s="1577"/>
      <c r="BD30" s="1577"/>
      <c r="BE30" s="1577"/>
      <c r="BF30" s="1577"/>
      <c r="BG30" s="1577"/>
      <c r="BH30" s="1577"/>
      <c r="BI30" s="1577"/>
      <c r="BJ30" s="1577"/>
      <c r="BK30" s="1577"/>
      <c r="BL30" s="1577"/>
      <c r="BM30" s="1577"/>
      <c r="BN30" s="1577"/>
      <c r="BO30" s="1577"/>
      <c r="BP30" s="1577"/>
      <c r="BQ30" s="1577"/>
      <c r="BR30" s="1577"/>
      <c r="BS30" s="1577"/>
      <c r="BT30" s="1577"/>
      <c r="BU30" s="1578"/>
      <c r="BV30" s="1578"/>
      <c r="BW30" s="1578"/>
      <c r="BX30" s="1578"/>
      <c r="CC30" s="1576"/>
    </row>
    <row r="31" spans="2:96" ht="16.5" customHeight="1">
      <c r="B31" s="3873"/>
      <c r="C31" s="1574"/>
      <c r="D31" s="3926"/>
      <c r="E31" s="3927"/>
      <c r="F31" s="3927"/>
      <c r="G31" s="3927"/>
      <c r="H31" s="3927"/>
      <c r="I31" s="3927"/>
      <c r="J31" s="3927"/>
      <c r="K31" s="3927"/>
      <c r="L31" s="3927"/>
      <c r="M31" s="3927"/>
      <c r="N31" s="3927"/>
      <c r="O31" s="3927"/>
      <c r="P31" s="3927"/>
      <c r="Q31" s="3928"/>
      <c r="R31" s="3932"/>
      <c r="S31" s="3933"/>
      <c r="T31" s="3933"/>
      <c r="U31" s="3933"/>
      <c r="V31" s="3933"/>
      <c r="W31" s="3934"/>
      <c r="X31" s="3919" t="s">
        <v>139</v>
      </c>
      <c r="Y31" s="3920"/>
      <c r="Z31" s="3909" t="s">
        <v>4526</v>
      </c>
      <c r="AA31" s="3909"/>
      <c r="AB31" s="3909"/>
      <c r="AC31" s="3909"/>
      <c r="AD31" s="3909"/>
      <c r="AE31" s="3909"/>
      <c r="AF31" s="3909"/>
      <c r="AG31" s="3909"/>
      <c r="AH31" s="3909"/>
      <c r="AI31" s="3909"/>
      <c r="AJ31" s="3910"/>
      <c r="AK31" s="3921"/>
      <c r="AL31" s="3922"/>
      <c r="AM31" s="3922"/>
      <c r="AN31" s="1579" t="s">
        <v>5037</v>
      </c>
      <c r="AO31" s="1579"/>
      <c r="AP31" s="1579"/>
      <c r="AQ31" s="1579"/>
      <c r="AR31" s="1579"/>
      <c r="AS31" s="1579"/>
      <c r="AT31" s="1579"/>
      <c r="AU31" s="1579"/>
      <c r="AV31" s="1579"/>
      <c r="AW31" s="1579"/>
      <c r="AX31" s="1579"/>
      <c r="AY31" s="1579"/>
      <c r="AZ31" s="1579"/>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80"/>
      <c r="BV31" s="1580"/>
      <c r="BW31" s="1580"/>
      <c r="BX31" s="1585"/>
      <c r="BY31" s="1585"/>
      <c r="BZ31" s="1585"/>
      <c r="CA31" s="1585"/>
      <c r="CB31" s="1585"/>
      <c r="CC31" s="1588"/>
    </row>
    <row r="32" spans="2:96" ht="18" customHeight="1">
      <c r="B32" s="3873"/>
      <c r="C32" s="1574"/>
      <c r="D32" s="3926"/>
      <c r="E32" s="3927"/>
      <c r="F32" s="3927"/>
      <c r="G32" s="3927"/>
      <c r="H32" s="3927"/>
      <c r="I32" s="3927"/>
      <c r="J32" s="3927"/>
      <c r="K32" s="3927"/>
      <c r="L32" s="3927"/>
      <c r="M32" s="3927"/>
      <c r="N32" s="3927"/>
      <c r="O32" s="3927"/>
      <c r="P32" s="3927"/>
      <c r="Q32" s="3928"/>
      <c r="R32" s="3932"/>
      <c r="S32" s="3933"/>
      <c r="T32" s="3933"/>
      <c r="U32" s="3933"/>
      <c r="V32" s="3933"/>
      <c r="W32" s="3934"/>
      <c r="X32" s="3945" t="s">
        <v>139</v>
      </c>
      <c r="Y32" s="3946"/>
      <c r="Z32" s="1583" t="s">
        <v>4870</v>
      </c>
      <c r="AA32" s="1583"/>
      <c r="AB32" s="1583"/>
      <c r="AC32" s="1583"/>
      <c r="AD32" s="1583"/>
      <c r="AE32" s="1583"/>
      <c r="AF32" s="1583"/>
      <c r="AG32" s="1583"/>
      <c r="AH32" s="1583"/>
      <c r="AI32" s="1583"/>
      <c r="AJ32" s="1584"/>
      <c r="AK32" s="1585"/>
      <c r="AL32" s="1586"/>
      <c r="AM32" s="1586"/>
      <c r="AN32" s="1583" t="s">
        <v>5038</v>
      </c>
      <c r="AO32" s="1583"/>
      <c r="AP32" s="1583"/>
      <c r="AQ32" s="1583"/>
      <c r="AR32" s="1583"/>
      <c r="AS32" s="1583"/>
      <c r="AT32" s="1583"/>
      <c r="AU32" s="1583"/>
      <c r="AV32" s="1583"/>
      <c r="AW32" s="1583"/>
      <c r="AX32" s="1583"/>
      <c r="AY32" s="1583"/>
      <c r="AZ32" s="1583"/>
      <c r="BA32" s="1583"/>
      <c r="BB32" s="1583"/>
      <c r="BC32" s="1583"/>
      <c r="BD32" s="1583"/>
      <c r="BE32" s="1583"/>
      <c r="BF32" s="1583"/>
      <c r="BG32" s="1583"/>
      <c r="BH32" s="1583"/>
      <c r="BI32" s="1583"/>
      <c r="BJ32" s="1583"/>
      <c r="BK32" s="1583"/>
      <c r="BL32" s="1583"/>
      <c r="BM32" s="1583"/>
      <c r="BN32" s="1583"/>
      <c r="BO32" s="1583"/>
      <c r="BP32" s="1583"/>
      <c r="BQ32" s="1583"/>
      <c r="BR32" s="1583"/>
      <c r="BS32" s="1583"/>
      <c r="BT32" s="1583"/>
      <c r="BU32" s="1585"/>
      <c r="BV32" s="1585"/>
      <c r="BW32" s="1585"/>
      <c r="BX32" s="1578"/>
      <c r="CC32" s="1576"/>
    </row>
    <row r="33" spans="2:112" ht="18" customHeight="1">
      <c r="B33" s="3873"/>
      <c r="C33" s="1574"/>
      <c r="D33" s="3926"/>
      <c r="E33" s="3927"/>
      <c r="F33" s="3927"/>
      <c r="G33" s="3927"/>
      <c r="H33" s="3927"/>
      <c r="I33" s="3927"/>
      <c r="J33" s="3927"/>
      <c r="K33" s="3927"/>
      <c r="L33" s="3927"/>
      <c r="M33" s="3927"/>
      <c r="N33" s="3927"/>
      <c r="O33" s="3927"/>
      <c r="P33" s="3927"/>
      <c r="Q33" s="3928"/>
      <c r="R33" s="3935"/>
      <c r="S33" s="3936"/>
      <c r="T33" s="3936"/>
      <c r="U33" s="3936"/>
      <c r="V33" s="3936"/>
      <c r="W33" s="3937"/>
      <c r="X33" s="3945" t="s">
        <v>139</v>
      </c>
      <c r="Y33" s="3946"/>
      <c r="Z33" s="1583" t="s">
        <v>4871</v>
      </c>
      <c r="AA33" s="1583"/>
      <c r="AB33" s="1583"/>
      <c r="AC33" s="1583"/>
      <c r="AD33" s="1583"/>
      <c r="AE33" s="1583"/>
      <c r="AF33" s="1583"/>
      <c r="AG33" s="1583"/>
      <c r="AH33" s="1583"/>
      <c r="AI33" s="1583"/>
      <c r="AJ33" s="1584"/>
      <c r="AK33" s="1585"/>
      <c r="AL33" s="1586"/>
      <c r="AM33" s="1586"/>
      <c r="AN33" s="1583" t="s">
        <v>5039</v>
      </c>
      <c r="AO33" s="1587"/>
      <c r="AP33" s="1587"/>
      <c r="AQ33" s="1587"/>
      <c r="AR33" s="1587"/>
      <c r="AS33" s="1587"/>
      <c r="AT33" s="1587"/>
      <c r="AU33" s="1587"/>
      <c r="AV33" s="1587"/>
      <c r="AW33" s="1587"/>
      <c r="AX33" s="1587"/>
      <c r="AY33" s="1587"/>
      <c r="AZ33" s="1587"/>
      <c r="BA33" s="1587"/>
      <c r="BB33" s="1587"/>
      <c r="BC33" s="1587"/>
      <c r="BD33" s="1587"/>
      <c r="BE33" s="1587"/>
      <c r="BF33" s="1587"/>
      <c r="BG33" s="1587"/>
      <c r="BH33" s="1587"/>
      <c r="BI33" s="1587"/>
      <c r="BJ33" s="1587"/>
      <c r="BK33" s="1587"/>
      <c r="BL33" s="1587"/>
      <c r="BM33" s="1587"/>
      <c r="BN33" s="1587"/>
      <c r="BO33" s="1587"/>
      <c r="BP33" s="1587"/>
      <c r="BQ33" s="1587"/>
      <c r="BR33" s="1587"/>
      <c r="BS33" s="1587"/>
      <c r="BT33" s="1587"/>
      <c r="BU33" s="1585"/>
      <c r="BV33" s="1585"/>
      <c r="BW33" s="1585"/>
      <c r="BX33" s="1585"/>
      <c r="BY33" s="1585"/>
      <c r="BZ33" s="1585"/>
      <c r="CA33" s="1585"/>
      <c r="CB33" s="1585"/>
      <c r="CC33" s="1588"/>
    </row>
    <row r="34" spans="2:112" ht="16.5" customHeight="1">
      <c r="B34" s="3873"/>
      <c r="C34" s="1574"/>
      <c r="D34" s="3926"/>
      <c r="E34" s="3927"/>
      <c r="F34" s="3927"/>
      <c r="G34" s="3927"/>
      <c r="H34" s="3927"/>
      <c r="I34" s="3927"/>
      <c r="J34" s="3927"/>
      <c r="K34" s="3927"/>
      <c r="L34" s="3927"/>
      <c r="M34" s="3927"/>
      <c r="N34" s="3927"/>
      <c r="O34" s="3927"/>
      <c r="P34" s="3927"/>
      <c r="Q34" s="3928"/>
      <c r="R34" s="3950" t="s">
        <v>4873</v>
      </c>
      <c r="S34" s="3951"/>
      <c r="T34" s="3951"/>
      <c r="U34" s="3951"/>
      <c r="V34" s="3951"/>
      <c r="W34" s="3952"/>
      <c r="X34" s="3919" t="s">
        <v>139</v>
      </c>
      <c r="Y34" s="3920"/>
      <c r="Z34" s="3909" t="s">
        <v>3784</v>
      </c>
      <c r="AA34" s="3909"/>
      <c r="AB34" s="3909"/>
      <c r="AC34" s="3909"/>
      <c r="AD34" s="3909"/>
      <c r="AE34" s="3909"/>
      <c r="AF34" s="3909"/>
      <c r="AG34" s="3909"/>
      <c r="AH34" s="3909"/>
      <c r="AI34" s="3909"/>
      <c r="AJ34" s="3910"/>
      <c r="AK34" s="3956" t="s">
        <v>139</v>
      </c>
      <c r="AL34" s="3957"/>
      <c r="AM34" s="3957"/>
      <c r="AN34" s="1579" t="s">
        <v>5040</v>
      </c>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0"/>
      <c r="BV34" s="1580"/>
      <c r="BW34" s="1580"/>
      <c r="BX34" s="1580"/>
      <c r="CC34" s="1576"/>
    </row>
    <row r="35" spans="2:112" ht="15" customHeight="1">
      <c r="B35" s="3873"/>
      <c r="C35" s="1574"/>
      <c r="D35" s="3926"/>
      <c r="E35" s="3927"/>
      <c r="F35" s="3927"/>
      <c r="G35" s="3927"/>
      <c r="H35" s="3927"/>
      <c r="I35" s="3927"/>
      <c r="J35" s="3927"/>
      <c r="K35" s="3927"/>
      <c r="L35" s="3927"/>
      <c r="M35" s="3927"/>
      <c r="N35" s="3927"/>
      <c r="O35" s="3927"/>
      <c r="P35" s="3927"/>
      <c r="Q35" s="3928"/>
      <c r="R35" s="3932"/>
      <c r="S35" s="3933"/>
      <c r="T35" s="3933"/>
      <c r="U35" s="3933"/>
      <c r="V35" s="3933"/>
      <c r="W35" s="3934"/>
      <c r="X35" s="4101"/>
      <c r="Y35" s="4102"/>
      <c r="Z35" s="3911"/>
      <c r="AA35" s="3911"/>
      <c r="AB35" s="3911"/>
      <c r="AC35" s="3911"/>
      <c r="AD35" s="3911"/>
      <c r="AE35" s="3911"/>
      <c r="AF35" s="3911"/>
      <c r="AG35" s="3911"/>
      <c r="AH35" s="3911"/>
      <c r="AI35" s="3911"/>
      <c r="AJ35" s="3912"/>
      <c r="AK35" s="3947" t="s">
        <v>139</v>
      </c>
      <c r="AL35" s="3948"/>
      <c r="AM35" s="3948"/>
      <c r="AN35" s="1590" t="s">
        <v>5041</v>
      </c>
      <c r="AO35" s="1591"/>
      <c r="AP35" s="1591"/>
      <c r="AQ35" s="1591"/>
      <c r="AR35" s="1591"/>
      <c r="AS35" s="1591"/>
      <c r="AT35" s="1591"/>
      <c r="AU35" s="1591"/>
      <c r="AV35" s="1591"/>
      <c r="AW35" s="1591"/>
      <c r="AX35" s="1591"/>
      <c r="AY35" s="1591"/>
      <c r="AZ35" s="1591"/>
      <c r="BA35" s="1591"/>
      <c r="BB35" s="1591"/>
      <c r="BC35" s="1591"/>
      <c r="BD35" s="1591"/>
      <c r="BE35" s="1591"/>
      <c r="BF35" s="1591"/>
      <c r="BG35" s="1591"/>
      <c r="BH35" s="1591"/>
      <c r="BI35" s="1591"/>
      <c r="BJ35" s="1591"/>
      <c r="BK35" s="1591"/>
      <c r="BL35" s="1591"/>
      <c r="BM35" s="1591"/>
      <c r="BN35" s="1591"/>
      <c r="BO35" s="1591"/>
      <c r="BP35" s="1591"/>
      <c r="BQ35" s="1591"/>
      <c r="BR35" s="1591"/>
      <c r="BS35" s="1591"/>
      <c r="BT35" s="1591"/>
      <c r="CC35" s="1576"/>
    </row>
    <row r="36" spans="2:112" ht="15" customHeight="1">
      <c r="B36" s="3873"/>
      <c r="C36" s="1574"/>
      <c r="D36" s="3926"/>
      <c r="E36" s="3927"/>
      <c r="F36" s="3927"/>
      <c r="G36" s="3927"/>
      <c r="H36" s="3927"/>
      <c r="I36" s="3927"/>
      <c r="J36" s="3927"/>
      <c r="K36" s="3927"/>
      <c r="L36" s="3927"/>
      <c r="M36" s="3927"/>
      <c r="N36" s="3927"/>
      <c r="O36" s="3927"/>
      <c r="P36" s="3927"/>
      <c r="Q36" s="3928"/>
      <c r="R36" s="3932"/>
      <c r="S36" s="3933"/>
      <c r="T36" s="3933"/>
      <c r="U36" s="3933"/>
      <c r="V36" s="3933"/>
      <c r="W36" s="3934"/>
      <c r="X36" s="4099"/>
      <c r="Y36" s="4100"/>
      <c r="Z36" s="3913"/>
      <c r="AA36" s="3913"/>
      <c r="AB36" s="3913"/>
      <c r="AC36" s="3913"/>
      <c r="AD36" s="3913"/>
      <c r="AE36" s="3913"/>
      <c r="AF36" s="3913"/>
      <c r="AG36" s="3913"/>
      <c r="AH36" s="3913"/>
      <c r="AI36" s="3913"/>
      <c r="AJ36" s="3914"/>
      <c r="AK36" s="3916" t="s">
        <v>139</v>
      </c>
      <c r="AL36" s="3917"/>
      <c r="AM36" s="3917"/>
      <c r="AN36" s="1577" t="s">
        <v>5042</v>
      </c>
      <c r="AO36" s="1592"/>
      <c r="AP36" s="1592"/>
      <c r="AQ36" s="1592"/>
      <c r="AR36" s="1592"/>
      <c r="AS36" s="1592"/>
      <c r="AT36" s="1592"/>
      <c r="AU36" s="1592"/>
      <c r="AV36" s="1592"/>
      <c r="AW36" s="1592"/>
      <c r="AX36" s="1592"/>
      <c r="AY36" s="1592"/>
      <c r="AZ36" s="1592"/>
      <c r="BA36" s="1592"/>
      <c r="BB36" s="1592"/>
      <c r="BC36" s="1592"/>
      <c r="BD36" s="1592"/>
      <c r="BE36" s="1592"/>
      <c r="BF36" s="1592"/>
      <c r="BG36" s="1592"/>
      <c r="BH36" s="1592"/>
      <c r="BI36" s="1592"/>
      <c r="BJ36" s="1592"/>
      <c r="BK36" s="1592"/>
      <c r="BL36" s="1592"/>
      <c r="BM36" s="1592"/>
      <c r="BN36" s="1592"/>
      <c r="BO36" s="1592"/>
      <c r="BP36" s="1592"/>
      <c r="BQ36" s="1592"/>
      <c r="BR36" s="1592"/>
      <c r="BS36" s="1592"/>
      <c r="BT36" s="1592"/>
      <c r="BU36" s="1578"/>
      <c r="BV36" s="1578"/>
      <c r="BW36" s="1578"/>
      <c r="BX36" s="1578"/>
      <c r="CC36" s="1576"/>
    </row>
    <row r="37" spans="2:112" ht="18" customHeight="1">
      <c r="B37" s="3873"/>
      <c r="C37" s="1574"/>
      <c r="D37" s="3926"/>
      <c r="E37" s="3927"/>
      <c r="F37" s="3927"/>
      <c r="G37" s="3927"/>
      <c r="H37" s="3927"/>
      <c r="I37" s="3927"/>
      <c r="J37" s="3927"/>
      <c r="K37" s="3927"/>
      <c r="L37" s="3927"/>
      <c r="M37" s="3927"/>
      <c r="N37" s="3927"/>
      <c r="O37" s="3927"/>
      <c r="P37" s="3927"/>
      <c r="Q37" s="3928"/>
      <c r="R37" s="3932"/>
      <c r="S37" s="3933"/>
      <c r="T37" s="3933"/>
      <c r="U37" s="3933"/>
      <c r="V37" s="3933"/>
      <c r="W37" s="3934"/>
      <c r="X37" s="3919" t="s">
        <v>139</v>
      </c>
      <c r="Y37" s="3920"/>
      <c r="Z37" s="3909" t="s">
        <v>4874</v>
      </c>
      <c r="AA37" s="3909"/>
      <c r="AB37" s="3909"/>
      <c r="AC37" s="3909"/>
      <c r="AD37" s="3909"/>
      <c r="AE37" s="3909"/>
      <c r="AF37" s="3909"/>
      <c r="AG37" s="3909"/>
      <c r="AH37" s="3909"/>
      <c r="AI37" s="3909"/>
      <c r="AJ37" s="3910"/>
      <c r="AK37" s="3947" t="s">
        <v>139</v>
      </c>
      <c r="AL37" s="3948"/>
      <c r="AM37" s="3948"/>
      <c r="AN37" s="1579" t="s">
        <v>5043</v>
      </c>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0"/>
      <c r="BV37" s="1580"/>
      <c r="BW37" s="1580"/>
      <c r="BX37" s="1580"/>
      <c r="BY37" s="1580"/>
      <c r="BZ37" s="1580"/>
      <c r="CA37" s="1580"/>
      <c r="CB37" s="1580"/>
      <c r="CC37" s="1581"/>
      <c r="DH37" s="1593"/>
    </row>
    <row r="38" spans="2:112" ht="18" customHeight="1">
      <c r="B38" s="3873"/>
      <c r="C38" s="1574"/>
      <c r="D38" s="3926"/>
      <c r="E38" s="3927"/>
      <c r="F38" s="3927"/>
      <c r="G38" s="3927"/>
      <c r="H38" s="3927"/>
      <c r="I38" s="3927"/>
      <c r="J38" s="3927"/>
      <c r="K38" s="3927"/>
      <c r="L38" s="3927"/>
      <c r="M38" s="3927"/>
      <c r="N38" s="3927"/>
      <c r="O38" s="3927"/>
      <c r="P38" s="3927"/>
      <c r="Q38" s="3928"/>
      <c r="R38" s="3932"/>
      <c r="S38" s="3933"/>
      <c r="T38" s="3933"/>
      <c r="U38" s="3933"/>
      <c r="V38" s="3933"/>
      <c r="W38" s="3934"/>
      <c r="X38" s="4099"/>
      <c r="Y38" s="4100"/>
      <c r="Z38" s="3913"/>
      <c r="AA38" s="3913"/>
      <c r="AB38" s="3913"/>
      <c r="AC38" s="3913"/>
      <c r="AD38" s="3913"/>
      <c r="AE38" s="3913"/>
      <c r="AF38" s="3913"/>
      <c r="AG38" s="3913"/>
      <c r="AH38" s="3913"/>
      <c r="AI38" s="3913"/>
      <c r="AJ38" s="3914"/>
      <c r="AK38" s="3916" t="s">
        <v>139</v>
      </c>
      <c r="AL38" s="3917"/>
      <c r="AM38" s="3917"/>
      <c r="AN38" s="1577" t="s">
        <v>5044</v>
      </c>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1592"/>
      <c r="BK38" s="1592"/>
      <c r="BL38" s="1592"/>
      <c r="BM38" s="1592"/>
      <c r="BN38" s="1592"/>
      <c r="BO38" s="1592"/>
      <c r="BP38" s="1592"/>
      <c r="BQ38" s="1592"/>
      <c r="BR38" s="1592"/>
      <c r="BS38" s="1592"/>
      <c r="BT38" s="1592"/>
      <c r="BU38" s="1578"/>
      <c r="BV38" s="1578"/>
      <c r="BW38" s="1578"/>
      <c r="BX38" s="1578"/>
      <c r="BY38" s="1578"/>
      <c r="BZ38" s="1578"/>
      <c r="CA38" s="1578"/>
      <c r="CB38" s="1578"/>
      <c r="CC38" s="1582"/>
      <c r="DH38" s="1593"/>
    </row>
    <row r="39" spans="2:112" ht="18" customHeight="1">
      <c r="B39" s="3873"/>
      <c r="C39" s="1574"/>
      <c r="D39" s="3926"/>
      <c r="E39" s="3927"/>
      <c r="F39" s="3927"/>
      <c r="G39" s="3927"/>
      <c r="H39" s="3927"/>
      <c r="I39" s="3927"/>
      <c r="J39" s="3927"/>
      <c r="K39" s="3927"/>
      <c r="L39" s="3927"/>
      <c r="M39" s="3927"/>
      <c r="N39" s="3927"/>
      <c r="O39" s="3927"/>
      <c r="P39" s="3927"/>
      <c r="Q39" s="3928"/>
      <c r="R39" s="3932"/>
      <c r="S39" s="3933"/>
      <c r="T39" s="3933"/>
      <c r="U39" s="3933"/>
      <c r="V39" s="3933"/>
      <c r="W39" s="3934"/>
      <c r="X39" s="3945" t="s">
        <v>139</v>
      </c>
      <c r="Y39" s="3946"/>
      <c r="Z39" s="1583" t="s">
        <v>4875</v>
      </c>
      <c r="AA39" s="1583"/>
      <c r="AB39" s="1583"/>
      <c r="AC39" s="1583"/>
      <c r="AD39" s="1583"/>
      <c r="AE39" s="1583"/>
      <c r="AF39" s="1583"/>
      <c r="AG39" s="1583"/>
      <c r="AH39" s="1583"/>
      <c r="AI39" s="1583"/>
      <c r="AJ39" s="1584"/>
      <c r="AK39" s="1585"/>
      <c r="AL39" s="1586"/>
      <c r="AM39" s="1586"/>
      <c r="AN39" s="1583" t="s">
        <v>5045</v>
      </c>
      <c r="AO39" s="1587"/>
      <c r="AP39" s="1587"/>
      <c r="AQ39" s="1587"/>
      <c r="AR39" s="1587"/>
      <c r="AS39" s="1587"/>
      <c r="AT39" s="1587"/>
      <c r="AU39" s="1587"/>
      <c r="AV39" s="1587"/>
      <c r="AW39" s="1587"/>
      <c r="AX39" s="1587"/>
      <c r="AY39" s="1587"/>
      <c r="AZ39" s="1587"/>
      <c r="BA39" s="1587"/>
      <c r="BB39" s="1587"/>
      <c r="BC39" s="1587"/>
      <c r="BD39" s="1587"/>
      <c r="BE39" s="1587"/>
      <c r="BF39" s="1587"/>
      <c r="BG39" s="1587"/>
      <c r="BH39" s="1587"/>
      <c r="BI39" s="1587"/>
      <c r="BJ39" s="1587"/>
      <c r="BK39" s="1587"/>
      <c r="BL39" s="1587"/>
      <c r="BM39" s="1587"/>
      <c r="BN39" s="1587"/>
      <c r="BO39" s="1587"/>
      <c r="BP39" s="1587"/>
      <c r="BQ39" s="1587"/>
      <c r="BR39" s="1587"/>
      <c r="BS39" s="1587"/>
      <c r="BT39" s="1587"/>
      <c r="BU39" s="1585"/>
      <c r="BV39" s="1585"/>
      <c r="BW39" s="1585"/>
      <c r="BX39" s="1578"/>
      <c r="CC39" s="1576"/>
    </row>
    <row r="40" spans="2:112" ht="18" customHeight="1">
      <c r="B40" s="3873"/>
      <c r="C40" s="1574"/>
      <c r="D40" s="3926"/>
      <c r="E40" s="3927"/>
      <c r="F40" s="3927"/>
      <c r="G40" s="3927"/>
      <c r="H40" s="3927"/>
      <c r="I40" s="3927"/>
      <c r="J40" s="3927"/>
      <c r="K40" s="3927"/>
      <c r="L40" s="3927"/>
      <c r="M40" s="3927"/>
      <c r="N40" s="3927"/>
      <c r="O40" s="3927"/>
      <c r="P40" s="3927"/>
      <c r="Q40" s="3928"/>
      <c r="R40" s="3953"/>
      <c r="S40" s="3954"/>
      <c r="T40" s="3954"/>
      <c r="U40" s="3954"/>
      <c r="V40" s="3954"/>
      <c r="W40" s="3955"/>
      <c r="X40" s="3961" t="s">
        <v>139</v>
      </c>
      <c r="Y40" s="3962"/>
      <c r="Z40" s="1594" t="s">
        <v>4877</v>
      </c>
      <c r="AA40" s="1594"/>
      <c r="AB40" s="1594"/>
      <c r="AC40" s="1594"/>
      <c r="AD40" s="1594"/>
      <c r="AE40" s="1594"/>
      <c r="AF40" s="1594"/>
      <c r="AG40" s="1594"/>
      <c r="AH40" s="1594"/>
      <c r="AI40" s="1594"/>
      <c r="AJ40" s="1595"/>
      <c r="AK40" s="1572"/>
      <c r="AL40" s="1596"/>
      <c r="AM40" s="1596"/>
      <c r="AN40" s="1594" t="s">
        <v>4878</v>
      </c>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72"/>
      <c r="BV40" s="1572"/>
      <c r="BW40" s="1572"/>
      <c r="BX40" s="1572"/>
      <c r="BY40" s="1580"/>
      <c r="BZ40" s="1580"/>
      <c r="CA40" s="1580"/>
      <c r="CB40" s="1580"/>
      <c r="CC40" s="1581"/>
    </row>
    <row r="41" spans="2:112" ht="18" customHeight="1">
      <c r="B41" s="3873"/>
      <c r="C41" s="1574"/>
      <c r="D41" s="1788"/>
      <c r="E41" s="1789"/>
      <c r="F41" s="1789"/>
      <c r="G41" s="1789"/>
      <c r="H41" s="1789"/>
      <c r="I41" s="1789"/>
      <c r="J41" s="1789"/>
      <c r="K41" s="1789"/>
      <c r="L41" s="1789"/>
      <c r="M41" s="1789"/>
      <c r="N41" s="1789"/>
      <c r="O41" s="1789"/>
      <c r="P41" s="1789"/>
      <c r="Q41" s="1789"/>
      <c r="R41" s="3992" t="s">
        <v>5046</v>
      </c>
      <c r="S41" s="3993"/>
      <c r="T41" s="3993"/>
      <c r="U41" s="3993"/>
      <c r="V41" s="3993"/>
      <c r="W41" s="3994"/>
      <c r="X41" s="3995" t="s">
        <v>5065</v>
      </c>
      <c r="Y41" s="3996"/>
      <c r="Z41" s="3996"/>
      <c r="AA41" s="3996"/>
      <c r="AB41" s="3996"/>
      <c r="AC41" s="3996"/>
      <c r="AD41" s="3996"/>
      <c r="AE41" s="3996"/>
      <c r="AF41" s="3996"/>
      <c r="AG41" s="3996"/>
      <c r="AH41" s="3996"/>
      <c r="AI41" s="3996"/>
      <c r="AJ41" s="3997"/>
      <c r="AK41" s="4001" t="s">
        <v>139</v>
      </c>
      <c r="AL41" s="4001"/>
      <c r="AM41" s="4001"/>
      <c r="AN41" s="4002" t="s">
        <v>5048</v>
      </c>
      <c r="AO41" s="4002"/>
      <c r="AP41" s="4002"/>
      <c r="AQ41" s="4002"/>
      <c r="AR41" s="4002"/>
      <c r="AS41" s="4002"/>
      <c r="AT41" s="4002"/>
      <c r="AU41" s="4002"/>
      <c r="AV41" s="4002"/>
      <c r="AW41" s="4002"/>
      <c r="AX41" s="4002"/>
      <c r="AY41" s="4002"/>
      <c r="AZ41" s="4002"/>
      <c r="BA41" s="4002"/>
      <c r="BB41" s="4002"/>
      <c r="BC41" s="4002"/>
      <c r="BD41" s="4002"/>
      <c r="BE41" s="4001" t="s">
        <v>139</v>
      </c>
      <c r="BF41" s="4001"/>
      <c r="BG41" s="4001"/>
      <c r="BH41" s="4003" t="s">
        <v>5049</v>
      </c>
      <c r="BI41" s="4003"/>
      <c r="BJ41" s="4003"/>
      <c r="BK41" s="4003"/>
      <c r="BL41" s="4003"/>
      <c r="BM41" s="4003"/>
      <c r="BN41" s="4003"/>
      <c r="BO41" s="4003"/>
      <c r="BP41" s="4003"/>
      <c r="BQ41" s="4003"/>
      <c r="BR41" s="4003"/>
      <c r="BS41" s="4003"/>
      <c r="BT41" s="4003"/>
      <c r="BU41" s="4003"/>
      <c r="BV41" s="4003"/>
      <c r="BW41" s="4003"/>
      <c r="BX41" s="4003"/>
      <c r="BY41" s="4003"/>
      <c r="BZ41" s="4003"/>
      <c r="CA41" s="4003"/>
      <c r="CB41" s="4003"/>
      <c r="CC41" s="4004"/>
    </row>
    <row r="42" spans="2:112" ht="18" customHeight="1">
      <c r="B42" s="3873"/>
      <c r="C42" s="1574"/>
      <c r="D42" s="1788"/>
      <c r="E42" s="1789"/>
      <c r="F42" s="1789"/>
      <c r="G42" s="1789"/>
      <c r="H42" s="1789"/>
      <c r="I42" s="1789"/>
      <c r="J42" s="1789"/>
      <c r="K42" s="1789"/>
      <c r="L42" s="1789"/>
      <c r="M42" s="1789"/>
      <c r="N42" s="1789"/>
      <c r="O42" s="1789"/>
      <c r="P42" s="1789"/>
      <c r="Q42" s="1789"/>
      <c r="R42" s="3384"/>
      <c r="S42" s="3385"/>
      <c r="T42" s="3385"/>
      <c r="U42" s="3385"/>
      <c r="V42" s="3385"/>
      <c r="W42" s="3386"/>
      <c r="X42" s="3998"/>
      <c r="Y42" s="3999"/>
      <c r="Z42" s="3999"/>
      <c r="AA42" s="3999"/>
      <c r="AB42" s="3999"/>
      <c r="AC42" s="3999"/>
      <c r="AD42" s="3999"/>
      <c r="AE42" s="3999"/>
      <c r="AF42" s="3999"/>
      <c r="AG42" s="3999"/>
      <c r="AH42" s="3999"/>
      <c r="AI42" s="3999"/>
      <c r="AJ42" s="4000"/>
      <c r="AK42" s="3392" t="s">
        <v>139</v>
      </c>
      <c r="AL42" s="3392"/>
      <c r="AM42" s="3392"/>
      <c r="AN42" s="3393" t="s">
        <v>5050</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5051</v>
      </c>
      <c r="BI42" s="3394"/>
      <c r="BJ42" s="3394"/>
      <c r="BK42" s="3394"/>
      <c r="BL42" s="3394"/>
      <c r="BM42" s="3394"/>
      <c r="BN42" s="3394"/>
      <c r="BO42" s="3394"/>
      <c r="BP42" s="3394"/>
      <c r="BQ42" s="3394"/>
      <c r="BR42" s="3394"/>
      <c r="BS42" s="3394"/>
      <c r="BT42" s="3394"/>
      <c r="BU42" s="3394"/>
      <c r="BV42" s="3394"/>
      <c r="BW42" s="3394"/>
      <c r="BX42" s="3394"/>
      <c r="BY42" s="3959"/>
      <c r="BZ42" s="3959"/>
      <c r="CA42" s="3959"/>
      <c r="CB42" s="3959"/>
      <c r="CC42" s="3960"/>
    </row>
    <row r="43" spans="2:112" ht="18" customHeight="1">
      <c r="B43" s="3873"/>
      <c r="C43" s="1574"/>
      <c r="D43" s="1788"/>
      <c r="E43" s="1789"/>
      <c r="F43" s="1789"/>
      <c r="G43" s="1789"/>
      <c r="H43" s="1789"/>
      <c r="I43" s="1789"/>
      <c r="J43" s="1789"/>
      <c r="K43" s="1789"/>
      <c r="L43" s="1789"/>
      <c r="M43" s="1789"/>
      <c r="N43" s="1789"/>
      <c r="O43" s="1789"/>
      <c r="P43" s="1789"/>
      <c r="Q43" s="1789"/>
      <c r="R43" s="3387"/>
      <c r="S43" s="3388"/>
      <c r="T43" s="3388"/>
      <c r="U43" s="3388"/>
      <c r="V43" s="3388"/>
      <c r="W43" s="3389"/>
      <c r="X43" s="3399" t="s">
        <v>5052</v>
      </c>
      <c r="Y43" s="3400"/>
      <c r="Z43" s="3400"/>
      <c r="AA43" s="3400"/>
      <c r="AB43" s="3400"/>
      <c r="AC43" s="3400"/>
      <c r="AD43" s="3400"/>
      <c r="AE43" s="3400"/>
      <c r="AF43" s="3400"/>
      <c r="AG43" s="3400"/>
      <c r="AH43" s="3400"/>
      <c r="AI43" s="3400"/>
      <c r="AJ43" s="3401"/>
      <c r="AK43" s="3402" t="s">
        <v>139</v>
      </c>
      <c r="AL43" s="3403"/>
      <c r="AM43" s="3403"/>
      <c r="AN43" s="3404" t="s">
        <v>243</v>
      </c>
      <c r="AO43" s="3404"/>
      <c r="AP43" s="3404"/>
      <c r="AQ43" s="3403" t="s">
        <v>139</v>
      </c>
      <c r="AR43" s="3403"/>
      <c r="AS43" s="3405" t="s">
        <v>5053</v>
      </c>
      <c r="AT43" s="3405"/>
      <c r="AU43" s="3405"/>
      <c r="AV43" s="3405"/>
      <c r="AW43" s="3405"/>
      <c r="AX43" s="3403" t="s">
        <v>139</v>
      </c>
      <c r="AY43" s="3403"/>
      <c r="AZ43" s="3405" t="s">
        <v>5054</v>
      </c>
      <c r="BA43" s="3405"/>
      <c r="BB43" s="3405"/>
      <c r="BC43" s="3405"/>
      <c r="BD43" s="3405"/>
      <c r="BE43" s="3405"/>
      <c r="BF43" s="3403" t="s">
        <v>139</v>
      </c>
      <c r="BG43" s="3403"/>
      <c r="BH43" s="3405" t="s">
        <v>5055</v>
      </c>
      <c r="BI43" s="3405"/>
      <c r="BJ43" s="3405"/>
      <c r="BK43" s="3405"/>
      <c r="BL43" s="3405"/>
      <c r="BM43" s="3403" t="s">
        <v>139</v>
      </c>
      <c r="BN43" s="3403"/>
      <c r="BO43" s="3405" t="s">
        <v>5056</v>
      </c>
      <c r="BP43" s="3405"/>
      <c r="BQ43" s="3405"/>
      <c r="BR43" s="3405"/>
      <c r="BS43" s="3405"/>
      <c r="BT43" s="3405"/>
      <c r="BU43" s="3405"/>
      <c r="BV43" s="3405"/>
      <c r="BW43" s="3405"/>
      <c r="BX43" s="3405"/>
      <c r="BY43" s="3405"/>
      <c r="BZ43" s="3405"/>
      <c r="CA43" s="3405"/>
      <c r="CB43" s="3405"/>
      <c r="CC43" s="3446"/>
    </row>
    <row r="44" spans="2:112" ht="21.95" customHeight="1" thickBot="1">
      <c r="B44" s="3873"/>
      <c r="C44" s="1598"/>
      <c r="D44" s="3987" t="s">
        <v>4879</v>
      </c>
      <c r="E44" s="3988"/>
      <c r="F44" s="3988"/>
      <c r="G44" s="3988"/>
      <c r="H44" s="3988"/>
      <c r="I44" s="3988"/>
      <c r="J44" s="3988"/>
      <c r="K44" s="3988"/>
      <c r="L44" s="3988"/>
      <c r="M44" s="3988"/>
      <c r="N44" s="3988"/>
      <c r="O44" s="3988"/>
      <c r="P44" s="3988"/>
      <c r="Q44" s="3988"/>
      <c r="R44" s="3988"/>
      <c r="S44" s="3988"/>
      <c r="T44" s="3988"/>
      <c r="U44" s="3988"/>
      <c r="V44" s="3988"/>
      <c r="W44" s="3989"/>
      <c r="X44" s="3990" t="str">
        <f>$AF$25</f>
        <v>□</v>
      </c>
      <c r="Y44" s="3990"/>
      <c r="Z44" s="3991" t="s">
        <v>4878</v>
      </c>
      <c r="AA44" s="3991"/>
      <c r="AB44" s="3991"/>
      <c r="AC44" s="3991"/>
      <c r="AD44" s="3991"/>
      <c r="AE44" s="3991"/>
      <c r="AF44" s="3991"/>
      <c r="AG44" s="3991"/>
      <c r="AH44" s="3991"/>
      <c r="AI44" s="3991"/>
      <c r="AJ44" s="3991"/>
      <c r="AK44" s="3991"/>
      <c r="AL44" s="3991"/>
      <c r="AM44" s="3991"/>
      <c r="AN44" s="3991"/>
      <c r="AO44" s="3991"/>
      <c r="AP44" s="3991"/>
      <c r="AQ44" s="3991"/>
      <c r="AR44" s="3991"/>
      <c r="AS44" s="3991"/>
      <c r="AT44" s="3991"/>
      <c r="AU44" s="3991"/>
      <c r="AV44" s="3991"/>
      <c r="AW44" s="3991"/>
      <c r="AX44" s="3991"/>
      <c r="AY44" s="3991"/>
      <c r="AZ44" s="3991"/>
      <c r="BA44" s="3991"/>
      <c r="BB44" s="3991"/>
      <c r="BC44" s="3991"/>
      <c r="BD44" s="3991"/>
      <c r="BE44" s="3991"/>
      <c r="BF44" s="3991"/>
      <c r="BG44" s="3991"/>
      <c r="BH44" s="3991"/>
      <c r="BI44" s="3991"/>
      <c r="BJ44" s="3991"/>
      <c r="BK44" s="3991"/>
      <c r="BL44" s="3991"/>
      <c r="BM44" s="3991"/>
      <c r="BN44" s="1599"/>
      <c r="BO44" s="1599"/>
      <c r="BP44" s="1599"/>
      <c r="BQ44" s="1599"/>
      <c r="BR44" s="1599"/>
      <c r="BS44" s="1599"/>
      <c r="BT44" s="1599"/>
      <c r="BU44" s="1599"/>
      <c r="BY44" s="1600"/>
      <c r="BZ44" s="1600"/>
      <c r="CA44" s="1600"/>
      <c r="CB44" s="1600"/>
      <c r="CC44" s="1601"/>
    </row>
    <row r="45" spans="2:112" ht="5.0999999999999996" customHeight="1" thickBot="1">
      <c r="B45" s="1602"/>
      <c r="C45" s="1603"/>
      <c r="D45" s="1604"/>
      <c r="E45" s="1604"/>
      <c r="F45" s="1604"/>
      <c r="G45" s="1604"/>
      <c r="H45" s="1604"/>
      <c r="I45" s="1604"/>
      <c r="J45" s="1604"/>
      <c r="K45" s="1604"/>
      <c r="L45" s="1604"/>
      <c r="M45" s="1604"/>
      <c r="N45" s="1604"/>
      <c r="O45" s="1604"/>
      <c r="P45" s="1604"/>
      <c r="Q45" s="1604"/>
      <c r="R45" s="1604"/>
      <c r="S45" s="1604"/>
      <c r="T45" s="1604"/>
      <c r="U45" s="1604"/>
      <c r="V45" s="1604"/>
      <c r="W45" s="1604"/>
      <c r="X45" s="1605"/>
      <c r="Y45" s="1605"/>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6"/>
      <c r="AZ45" s="1606"/>
      <c r="BA45" s="1606"/>
      <c r="BB45" s="1606"/>
      <c r="BC45" s="1606"/>
      <c r="BD45" s="1606"/>
      <c r="BE45" s="1606"/>
      <c r="BF45" s="1606"/>
      <c r="BG45" s="1606"/>
      <c r="BH45" s="1606"/>
      <c r="BI45" s="1606"/>
      <c r="BJ45" s="1606"/>
      <c r="BK45" s="1606"/>
      <c r="BL45" s="1606"/>
      <c r="BM45" s="1606"/>
      <c r="BN45" s="1607"/>
      <c r="BO45" s="1607"/>
      <c r="BP45" s="1607"/>
      <c r="BQ45" s="1607"/>
      <c r="BR45" s="1607"/>
      <c r="BS45" s="1607"/>
      <c r="BT45" s="1607"/>
      <c r="BU45" s="1607"/>
      <c r="BV45" s="1608"/>
      <c r="BW45" s="1608"/>
      <c r="BX45" s="1608"/>
      <c r="BY45" s="1608"/>
      <c r="BZ45" s="1608"/>
      <c r="CA45" s="1608"/>
      <c r="CB45" s="1608"/>
      <c r="CC45" s="1608"/>
    </row>
    <row r="46" spans="2:112" ht="3" customHeight="1">
      <c r="B46" s="3965" t="s">
        <v>5066</v>
      </c>
      <c r="C46" s="3966"/>
      <c r="D46" s="3966"/>
      <c r="E46" s="3966"/>
      <c r="F46" s="3966"/>
      <c r="G46" s="3966"/>
      <c r="H46" s="3966"/>
      <c r="I46" s="3966"/>
      <c r="J46" s="3966"/>
      <c r="K46" s="3966"/>
      <c r="L46" s="3966"/>
      <c r="M46" s="3966"/>
      <c r="N46" s="3966"/>
      <c r="O46" s="3966"/>
      <c r="P46" s="3966"/>
      <c r="Q46" s="3966"/>
      <c r="R46" s="3966"/>
      <c r="S46" s="3967"/>
      <c r="T46" s="3421" t="s">
        <v>3785</v>
      </c>
      <c r="U46" s="3042"/>
      <c r="V46" s="3042"/>
      <c r="W46" s="3042"/>
      <c r="X46" s="3042"/>
      <c r="Y46" s="3042"/>
      <c r="Z46" s="3042"/>
      <c r="AA46" s="3042"/>
      <c r="AB46" s="3042"/>
      <c r="AC46" s="3042"/>
      <c r="AD46" s="3042"/>
      <c r="AE46" s="3042"/>
      <c r="AF46" s="3042"/>
      <c r="AG46" s="3042"/>
      <c r="AH46" s="3043"/>
      <c r="AI46" s="888"/>
      <c r="AJ46" s="888"/>
      <c r="AM46" s="888"/>
      <c r="AN46" s="888"/>
      <c r="AO46" s="888"/>
      <c r="AP46" s="888"/>
      <c r="AQ46" s="888"/>
      <c r="AR46" s="888"/>
      <c r="AS46" s="3906" t="s">
        <v>108</v>
      </c>
      <c r="AT46" s="3906"/>
      <c r="AU46" s="3906"/>
      <c r="AV46" s="1530"/>
      <c r="AW46" s="1530"/>
      <c r="AX46" s="3421" t="s">
        <v>3786</v>
      </c>
      <c r="AY46" s="3042"/>
      <c r="AZ46" s="3042"/>
      <c r="BA46" s="3042"/>
      <c r="BB46" s="3042"/>
      <c r="BC46" s="3042"/>
      <c r="BD46" s="3042"/>
      <c r="BE46" s="3042"/>
      <c r="BF46" s="3042"/>
      <c r="BG46" s="3043"/>
      <c r="BH46" s="3972"/>
      <c r="BI46" s="3973"/>
      <c r="BJ46" s="3973"/>
      <c r="BK46" s="3973"/>
      <c r="BL46" s="3973"/>
      <c r="BM46" s="3973"/>
      <c r="BN46" s="3973"/>
      <c r="BO46" s="3973"/>
      <c r="BP46" s="3973"/>
      <c r="BQ46" s="3973"/>
      <c r="BR46" s="3973"/>
      <c r="BS46" s="3973"/>
      <c r="BT46" s="3973"/>
      <c r="BU46" s="3973"/>
      <c r="BV46" s="3973"/>
      <c r="BW46" s="3973"/>
      <c r="BX46" s="3973"/>
      <c r="BY46" s="3973"/>
      <c r="BZ46" s="3973"/>
      <c r="CA46" s="3973"/>
      <c r="CB46" s="3973"/>
      <c r="CC46" s="3974"/>
    </row>
    <row r="47" spans="2:112" ht="9.75" customHeight="1">
      <c r="B47" s="3968"/>
      <c r="C47" s="3966"/>
      <c r="D47" s="3966"/>
      <c r="E47" s="3966"/>
      <c r="F47" s="3966"/>
      <c r="G47" s="3966"/>
      <c r="H47" s="3966"/>
      <c r="I47" s="3966"/>
      <c r="J47" s="3966"/>
      <c r="K47" s="3966"/>
      <c r="L47" s="3966"/>
      <c r="M47" s="3966"/>
      <c r="N47" s="3966"/>
      <c r="O47" s="3966"/>
      <c r="P47" s="3966"/>
      <c r="Q47" s="3966"/>
      <c r="R47" s="3966"/>
      <c r="S47" s="3967"/>
      <c r="T47" s="3421"/>
      <c r="U47" s="3042"/>
      <c r="V47" s="3042"/>
      <c r="W47" s="3042"/>
      <c r="X47" s="3042"/>
      <c r="Y47" s="3042"/>
      <c r="Z47" s="3042"/>
      <c r="AA47" s="3042"/>
      <c r="AB47" s="3042"/>
      <c r="AC47" s="3042"/>
      <c r="AD47" s="3042"/>
      <c r="AE47" s="3042"/>
      <c r="AF47" s="3042"/>
      <c r="AG47" s="3042"/>
      <c r="AH47" s="3043"/>
      <c r="AI47" s="888"/>
      <c r="AJ47" s="888"/>
      <c r="AM47" s="3981"/>
      <c r="AN47" s="3982"/>
      <c r="AO47" s="3982"/>
      <c r="AP47" s="3982"/>
      <c r="AQ47" s="3982"/>
      <c r="AR47" s="3983"/>
      <c r="AS47" s="3906"/>
      <c r="AT47" s="3906"/>
      <c r="AU47" s="3906"/>
      <c r="AV47" s="1530"/>
      <c r="AW47" s="1530"/>
      <c r="AX47" s="3421"/>
      <c r="AY47" s="3042"/>
      <c r="AZ47" s="3042"/>
      <c r="BA47" s="3042"/>
      <c r="BB47" s="3042"/>
      <c r="BC47" s="3042"/>
      <c r="BD47" s="3042"/>
      <c r="BE47" s="3042"/>
      <c r="BF47" s="3042"/>
      <c r="BG47" s="3043"/>
      <c r="BH47" s="3975"/>
      <c r="BI47" s="3976"/>
      <c r="BJ47" s="3976"/>
      <c r="BK47" s="3976"/>
      <c r="BL47" s="3976"/>
      <c r="BM47" s="3976"/>
      <c r="BN47" s="3976"/>
      <c r="BO47" s="3976"/>
      <c r="BP47" s="3976"/>
      <c r="BQ47" s="3976"/>
      <c r="BR47" s="3976"/>
      <c r="BS47" s="3976"/>
      <c r="BT47" s="3976"/>
      <c r="BU47" s="3976"/>
      <c r="BV47" s="3976"/>
      <c r="BW47" s="3976"/>
      <c r="BX47" s="3976"/>
      <c r="BY47" s="3976"/>
      <c r="BZ47" s="3976"/>
      <c r="CA47" s="3976"/>
      <c r="CB47" s="3976"/>
      <c r="CC47" s="3977"/>
    </row>
    <row r="48" spans="2:112" ht="9.75" customHeight="1">
      <c r="B48" s="3968"/>
      <c r="C48" s="3966"/>
      <c r="D48" s="3966"/>
      <c r="E48" s="3966"/>
      <c r="F48" s="3966"/>
      <c r="G48" s="3966"/>
      <c r="H48" s="3966"/>
      <c r="I48" s="3966"/>
      <c r="J48" s="3966"/>
      <c r="K48" s="3966"/>
      <c r="L48" s="3966"/>
      <c r="M48" s="3966"/>
      <c r="N48" s="3966"/>
      <c r="O48" s="3966"/>
      <c r="P48" s="3966"/>
      <c r="Q48" s="3966"/>
      <c r="R48" s="3966"/>
      <c r="S48" s="3967"/>
      <c r="T48" s="3421"/>
      <c r="U48" s="3042"/>
      <c r="V48" s="3042"/>
      <c r="W48" s="3042"/>
      <c r="X48" s="3042"/>
      <c r="Y48" s="3042"/>
      <c r="Z48" s="3042"/>
      <c r="AA48" s="3042"/>
      <c r="AB48" s="3042"/>
      <c r="AC48" s="3042"/>
      <c r="AD48" s="3042"/>
      <c r="AE48" s="3042"/>
      <c r="AF48" s="3042"/>
      <c r="AG48" s="3042"/>
      <c r="AH48" s="3043"/>
      <c r="AI48" s="888"/>
      <c r="AJ48" s="888"/>
      <c r="AM48" s="3984"/>
      <c r="AN48" s="3985"/>
      <c r="AO48" s="3985"/>
      <c r="AP48" s="3985"/>
      <c r="AQ48" s="3985"/>
      <c r="AR48" s="3986"/>
      <c r="AS48" s="3906"/>
      <c r="AT48" s="3906"/>
      <c r="AU48" s="3906"/>
      <c r="AV48" s="1530"/>
      <c r="AW48" s="1530"/>
      <c r="AX48" s="3421"/>
      <c r="AY48" s="3042"/>
      <c r="AZ48" s="3042"/>
      <c r="BA48" s="3042"/>
      <c r="BB48" s="3042"/>
      <c r="BC48" s="3042"/>
      <c r="BD48" s="3042"/>
      <c r="BE48" s="3042"/>
      <c r="BF48" s="3042"/>
      <c r="BG48" s="3043"/>
      <c r="BH48" s="3975"/>
      <c r="BI48" s="3976"/>
      <c r="BJ48" s="3976"/>
      <c r="BK48" s="3976"/>
      <c r="BL48" s="3976"/>
      <c r="BM48" s="3976"/>
      <c r="BN48" s="3976"/>
      <c r="BO48" s="3976"/>
      <c r="BP48" s="3976"/>
      <c r="BQ48" s="3976"/>
      <c r="BR48" s="3976"/>
      <c r="BS48" s="3976"/>
      <c r="BT48" s="3976"/>
      <c r="BU48" s="3976"/>
      <c r="BV48" s="3976"/>
      <c r="BW48" s="3976"/>
      <c r="BX48" s="3976"/>
      <c r="BY48" s="3976"/>
      <c r="BZ48" s="3976"/>
      <c r="CA48" s="3976"/>
      <c r="CB48" s="3976"/>
      <c r="CC48" s="3977"/>
    </row>
    <row r="49" spans="2:152" ht="3" customHeight="1" thickBot="1">
      <c r="B49" s="3969"/>
      <c r="C49" s="3970"/>
      <c r="D49" s="3970"/>
      <c r="E49" s="3970"/>
      <c r="F49" s="3970"/>
      <c r="G49" s="3970"/>
      <c r="H49" s="3970"/>
      <c r="I49" s="3970"/>
      <c r="J49" s="3970"/>
      <c r="K49" s="3970"/>
      <c r="L49" s="3970"/>
      <c r="M49" s="3970"/>
      <c r="N49" s="3970"/>
      <c r="O49" s="3970"/>
      <c r="P49" s="3970"/>
      <c r="Q49" s="3970"/>
      <c r="R49" s="3970"/>
      <c r="S49" s="3971"/>
      <c r="T49" s="3424"/>
      <c r="U49" s="3425"/>
      <c r="V49" s="3425"/>
      <c r="W49" s="3425"/>
      <c r="X49" s="3425"/>
      <c r="Y49" s="3425"/>
      <c r="Z49" s="3425"/>
      <c r="AA49" s="3425"/>
      <c r="AB49" s="3425"/>
      <c r="AC49" s="3425"/>
      <c r="AD49" s="3425"/>
      <c r="AE49" s="3425"/>
      <c r="AF49" s="3425"/>
      <c r="AG49" s="3425"/>
      <c r="AH49" s="3430"/>
      <c r="AI49" s="889"/>
      <c r="AJ49" s="889"/>
      <c r="AK49" s="889"/>
      <c r="AL49" s="889"/>
      <c r="AM49" s="889"/>
      <c r="AN49" s="889"/>
      <c r="AO49" s="889"/>
      <c r="AP49" s="889"/>
      <c r="AQ49" s="889"/>
      <c r="AR49" s="889"/>
      <c r="AS49" s="1609"/>
      <c r="AT49" s="1609"/>
      <c r="AU49" s="1609"/>
      <c r="AV49" s="1609"/>
      <c r="AW49" s="1609"/>
      <c r="AX49" s="3424"/>
      <c r="AY49" s="3425"/>
      <c r="AZ49" s="3425"/>
      <c r="BA49" s="3425"/>
      <c r="BB49" s="3425"/>
      <c r="BC49" s="3425"/>
      <c r="BD49" s="3425"/>
      <c r="BE49" s="3425"/>
      <c r="BF49" s="3425"/>
      <c r="BG49" s="3430"/>
      <c r="BH49" s="3978"/>
      <c r="BI49" s="3979"/>
      <c r="BJ49" s="3979"/>
      <c r="BK49" s="3979"/>
      <c r="BL49" s="3979"/>
      <c r="BM49" s="3979"/>
      <c r="BN49" s="3979"/>
      <c r="BO49" s="3979"/>
      <c r="BP49" s="3979"/>
      <c r="BQ49" s="3979"/>
      <c r="BR49" s="3979"/>
      <c r="BS49" s="3979"/>
      <c r="BT49" s="3979"/>
      <c r="BU49" s="3979"/>
      <c r="BV49" s="3979"/>
      <c r="BW49" s="3979"/>
      <c r="BX49" s="3979"/>
      <c r="BY49" s="3979"/>
      <c r="BZ49" s="3979"/>
      <c r="CA49" s="3979"/>
      <c r="CB49" s="3979"/>
      <c r="CC49" s="3980"/>
    </row>
    <row r="50" spans="2:152" ht="6.6" customHeight="1">
      <c r="B50" s="1529"/>
      <c r="C50" s="1529"/>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c r="AF50" s="1610"/>
      <c r="AG50" s="1610"/>
      <c r="AH50" s="1610"/>
      <c r="AI50" s="1610"/>
      <c r="AJ50" s="1610"/>
      <c r="AK50" s="1611"/>
      <c r="AL50" s="1611"/>
      <c r="AM50" s="1611"/>
      <c r="AN50" s="1610"/>
      <c r="AO50" s="1610"/>
      <c r="AP50" s="1610"/>
      <c r="AQ50" s="1610"/>
      <c r="AR50" s="1610"/>
      <c r="AS50" s="1610"/>
      <c r="AT50" s="1610"/>
      <c r="AU50" s="1610"/>
      <c r="AV50" s="1610"/>
      <c r="AW50" s="1610"/>
      <c r="AX50" s="1610"/>
      <c r="AY50" s="1610"/>
      <c r="AZ50" s="1610"/>
      <c r="BA50" s="1610"/>
      <c r="BB50" s="1610"/>
      <c r="BC50" s="1610"/>
      <c r="BD50" s="1610"/>
      <c r="BE50" s="1610"/>
      <c r="BF50" s="1610"/>
      <c r="BG50" s="1610"/>
      <c r="BH50" s="1610"/>
      <c r="BI50" s="1610"/>
      <c r="BJ50" s="1610"/>
      <c r="BK50" s="1610"/>
      <c r="BL50" s="1610"/>
      <c r="BM50" s="1610"/>
      <c r="BN50" s="1610"/>
      <c r="BO50" s="1610"/>
      <c r="BP50" s="1610"/>
      <c r="BQ50" s="1610"/>
      <c r="BR50" s="1610"/>
      <c r="BS50" s="1529"/>
      <c r="BT50" s="1529"/>
      <c r="BU50" s="1529"/>
      <c r="BV50" s="1529"/>
      <c r="BW50" s="1529"/>
      <c r="BX50" s="1529"/>
      <c r="BY50" s="1529"/>
      <c r="BZ50" s="1529"/>
      <c r="CA50" s="1529"/>
      <c r="CB50" s="1529"/>
      <c r="CC50" s="1529"/>
    </row>
    <row r="51" spans="2:152" ht="13.5">
      <c r="B51" s="3451" t="s">
        <v>4499</v>
      </c>
      <c r="C51" s="3451"/>
      <c r="D51" s="3451"/>
      <c r="E51" s="3452" t="s">
        <v>4500</v>
      </c>
      <c r="F51" s="3452"/>
      <c r="G51" s="3452"/>
      <c r="H51" s="3452"/>
      <c r="I51" s="3452"/>
      <c r="J51" s="3452"/>
      <c r="K51" s="3452"/>
      <c r="L51" s="3452"/>
      <c r="M51" s="3452"/>
      <c r="N51" s="3452"/>
      <c r="O51" s="3452"/>
      <c r="P51" s="3452"/>
      <c r="Q51" s="3452"/>
      <c r="R51" s="3452"/>
      <c r="S51" s="3452"/>
      <c r="T51" s="3452"/>
      <c r="U51" s="3452"/>
      <c r="V51" s="3452"/>
      <c r="W51" s="3452"/>
      <c r="X51" s="3452"/>
      <c r="Y51" s="3452"/>
      <c r="Z51" s="3452"/>
      <c r="AA51" s="3452"/>
      <c r="AB51" s="3452"/>
      <c r="AC51" s="3452"/>
      <c r="AD51" s="3452"/>
      <c r="AE51" s="3452"/>
      <c r="AF51" s="3452"/>
      <c r="AG51" s="3452"/>
      <c r="AH51" s="3452"/>
      <c r="AI51" s="3452"/>
      <c r="AJ51" s="3452"/>
      <c r="AK51" s="3452"/>
      <c r="AL51" s="3452"/>
      <c r="AM51" s="3452"/>
      <c r="AN51" s="3452"/>
      <c r="AO51" s="3452"/>
      <c r="AP51" s="3452"/>
      <c r="AQ51" s="3452"/>
      <c r="AR51" s="3452"/>
      <c r="AS51" s="3452"/>
      <c r="AT51" s="3452"/>
      <c r="AU51" s="3452"/>
      <c r="AV51" s="3452"/>
      <c r="AW51" s="3452"/>
      <c r="AX51" s="3452"/>
      <c r="AY51" s="3452"/>
      <c r="AZ51" s="3452"/>
      <c r="BA51" s="3452"/>
      <c r="BB51" s="3452"/>
      <c r="BC51" s="3452"/>
      <c r="BD51" s="3452"/>
      <c r="BE51" s="3452"/>
      <c r="BF51" s="3452"/>
      <c r="BG51" s="3452"/>
      <c r="BH51" s="3452"/>
      <c r="BI51" s="3452"/>
      <c r="BJ51" s="3452"/>
      <c r="BK51" s="3452"/>
      <c r="BL51" s="3452"/>
      <c r="BM51" s="3452"/>
      <c r="BN51" s="3452"/>
      <c r="BO51" s="3452"/>
      <c r="BP51" s="3452"/>
      <c r="BQ51" s="3452"/>
      <c r="BR51" s="3452"/>
      <c r="BS51" s="3452"/>
      <c r="BT51" s="3452"/>
      <c r="BU51" s="3452"/>
      <c r="BV51" s="3452"/>
      <c r="BW51" s="1418"/>
      <c r="BX51" s="1418"/>
      <c r="BY51" s="1418"/>
      <c r="BZ51" s="1418"/>
      <c r="CA51" s="1418"/>
      <c r="CB51" s="1418"/>
      <c r="CC51" s="1418"/>
    </row>
    <row r="52" spans="2:152" ht="13.5">
      <c r="B52" s="3451" t="s">
        <v>4501</v>
      </c>
      <c r="C52" s="3451"/>
      <c r="D52" s="3451"/>
      <c r="E52" s="3452" t="s">
        <v>5067</v>
      </c>
      <c r="F52" s="3452"/>
      <c r="G52" s="3452"/>
      <c r="H52" s="3452"/>
      <c r="I52" s="3452"/>
      <c r="J52" s="3452"/>
      <c r="K52" s="3452"/>
      <c r="L52" s="3452"/>
      <c r="M52" s="3452"/>
      <c r="N52" s="3452"/>
      <c r="O52" s="3452"/>
      <c r="P52" s="3452"/>
      <c r="Q52" s="3452"/>
      <c r="R52" s="3452"/>
      <c r="S52" s="3452"/>
      <c r="T52" s="3452"/>
      <c r="U52" s="3452"/>
      <c r="V52" s="3452"/>
      <c r="W52" s="3452"/>
      <c r="X52" s="3452"/>
      <c r="Y52" s="3452"/>
      <c r="Z52" s="3452"/>
      <c r="AA52" s="3452"/>
      <c r="AB52" s="3452"/>
      <c r="AC52" s="3452"/>
      <c r="AD52" s="3452"/>
      <c r="AE52" s="3452"/>
      <c r="AF52" s="3452"/>
      <c r="AG52" s="3452"/>
      <c r="AH52" s="3452"/>
      <c r="AI52" s="3452"/>
      <c r="AJ52" s="3452"/>
      <c r="AK52" s="3452"/>
      <c r="AL52" s="3452"/>
      <c r="AM52" s="3452"/>
      <c r="AN52" s="3452"/>
      <c r="AO52" s="3452"/>
      <c r="AP52" s="3452"/>
      <c r="AQ52" s="3452"/>
      <c r="AR52" s="3452"/>
      <c r="AS52" s="3452"/>
      <c r="AT52" s="3452"/>
      <c r="AU52" s="3452"/>
      <c r="AV52" s="3452"/>
      <c r="AW52" s="3452"/>
      <c r="AX52" s="3452"/>
      <c r="AY52" s="3452"/>
      <c r="AZ52" s="3452"/>
      <c r="BA52" s="3452"/>
      <c r="BB52" s="3452"/>
      <c r="BC52" s="3452"/>
      <c r="BD52" s="3452"/>
      <c r="BE52" s="3452"/>
      <c r="BF52" s="3452"/>
      <c r="BG52" s="3452"/>
      <c r="BH52" s="3452"/>
      <c r="BI52" s="3452"/>
      <c r="BJ52" s="3452"/>
      <c r="BK52" s="3452"/>
      <c r="BL52" s="3452"/>
      <c r="BM52" s="3452"/>
      <c r="BN52" s="3452"/>
      <c r="BO52" s="3452"/>
      <c r="BP52" s="3452"/>
      <c r="BQ52" s="3452"/>
      <c r="BR52" s="3452"/>
      <c r="BS52" s="3452"/>
      <c r="BT52" s="3452"/>
      <c r="BU52" s="3452"/>
      <c r="BV52" s="3452"/>
      <c r="BW52" s="1418"/>
      <c r="BX52" s="1418"/>
      <c r="BY52" s="1418"/>
      <c r="BZ52" s="1418"/>
      <c r="CA52" s="1418"/>
      <c r="CB52" s="1418"/>
      <c r="CC52" s="1418"/>
      <c r="CD52" s="985"/>
      <c r="CE52" s="985"/>
      <c r="CF52" s="985"/>
      <c r="CG52" s="98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row>
    <row r="53" spans="2:152" ht="13.5">
      <c r="B53" s="3451" t="s">
        <v>4502</v>
      </c>
      <c r="C53" s="3451"/>
      <c r="D53" s="3451"/>
      <c r="E53" s="3452" t="s">
        <v>5068</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3452"/>
      <c r="BZ53" s="3452"/>
      <c r="CA53" s="3452"/>
      <c r="CB53" s="3452"/>
      <c r="CC53" s="3452"/>
      <c r="CD53" s="986"/>
      <c r="CE53" s="986"/>
      <c r="CF53" s="986"/>
      <c r="CG53" s="986"/>
      <c r="CH53" s="986"/>
      <c r="CI53" s="986"/>
      <c r="CJ53" s="986"/>
      <c r="CK53" s="986"/>
      <c r="CL53" s="986"/>
      <c r="CM53" s="986"/>
      <c r="CN53" s="986"/>
      <c r="CO53" s="986"/>
      <c r="CP53" s="986"/>
      <c r="CQ53" s="986"/>
      <c r="CR53" s="986"/>
      <c r="CS53" s="986"/>
      <c r="CT53" s="986"/>
      <c r="CU53" s="987"/>
      <c r="CV53" s="987"/>
      <c r="CW53" s="987"/>
      <c r="CX53" s="987"/>
      <c r="CY53" s="987"/>
      <c r="CZ53" s="987"/>
      <c r="DA53" s="987"/>
      <c r="DB53" s="987"/>
      <c r="DC53" s="987"/>
      <c r="DD53" s="987"/>
      <c r="DE53" s="987"/>
      <c r="DF53" s="987"/>
      <c r="DG53" s="987"/>
      <c r="DH53" s="987"/>
      <c r="DI53" s="987"/>
      <c r="DJ53" s="987"/>
      <c r="DK53" s="987"/>
      <c r="DL53" s="987"/>
      <c r="DM53" s="987"/>
      <c r="DN53" s="987"/>
      <c r="DO53" s="987"/>
      <c r="DP53" s="987"/>
      <c r="DQ53" s="987"/>
      <c r="DR53" s="987"/>
      <c r="DS53" s="987"/>
      <c r="DT53" s="987"/>
      <c r="DU53" s="987"/>
      <c r="DV53" s="987"/>
      <c r="DW53" s="987"/>
      <c r="DX53" s="987"/>
      <c r="DY53" s="987"/>
      <c r="DZ53" s="987"/>
      <c r="EA53" s="987"/>
      <c r="EB53" s="987"/>
      <c r="EC53" s="987"/>
      <c r="ED53" s="987"/>
      <c r="EE53" s="987"/>
      <c r="EF53" s="987"/>
      <c r="EG53" s="987"/>
      <c r="EH53" s="987"/>
      <c r="EI53" s="987"/>
      <c r="EJ53" s="987"/>
      <c r="EK53" s="987"/>
      <c r="EL53" s="987"/>
      <c r="EM53" s="987"/>
      <c r="EN53" s="987"/>
      <c r="EO53" s="987"/>
      <c r="EP53" s="987"/>
      <c r="EQ53" s="987"/>
      <c r="ER53" s="987"/>
      <c r="ES53" s="987"/>
      <c r="ET53" s="987"/>
      <c r="EU53" s="987"/>
      <c r="EV53" s="987"/>
    </row>
    <row r="54" spans="2:152" ht="13.5">
      <c r="B54" s="1794"/>
      <c r="C54" s="1794"/>
      <c r="D54" s="1794"/>
      <c r="E54" s="3452" t="s">
        <v>4519</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3452"/>
      <c r="BZ54" s="1791"/>
      <c r="CA54" s="1791"/>
      <c r="CB54" s="1791"/>
      <c r="CC54" s="1794"/>
      <c r="CD54" s="985"/>
      <c r="CE54" s="985"/>
      <c r="CF54" s="985"/>
      <c r="CG54" s="98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row>
    <row r="55" spans="2:152" ht="13.5">
      <c r="B55" s="3451" t="s">
        <v>4503</v>
      </c>
      <c r="C55" s="3451"/>
      <c r="D55" s="3451"/>
      <c r="E55" s="3452" t="s">
        <v>4504</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3452"/>
      <c r="BZ55" s="3452"/>
      <c r="CA55" s="3452"/>
      <c r="CB55" s="3452"/>
      <c r="CC55" s="3452"/>
      <c r="CD55" s="985"/>
      <c r="CE55" s="985"/>
      <c r="CF55" s="985"/>
      <c r="CG55" s="98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row>
    <row r="56" spans="2:152" ht="13.5">
      <c r="B56" s="3451" t="s">
        <v>4505</v>
      </c>
      <c r="C56" s="3451"/>
      <c r="D56" s="3451"/>
      <c r="E56" s="3452" t="s">
        <v>4516</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3452"/>
      <c r="BZ56" s="3452"/>
      <c r="CA56" s="3452"/>
      <c r="CB56" s="3452"/>
      <c r="CC56" s="3452"/>
      <c r="CD56" s="985"/>
      <c r="CE56" s="985"/>
      <c r="CF56" s="985"/>
      <c r="CG56" s="985"/>
      <c r="CH56" s="985"/>
      <c r="CI56" s="985"/>
      <c r="CJ56" s="985"/>
      <c r="CK56" s="985"/>
      <c r="CL56" s="985"/>
      <c r="CM56" s="985"/>
      <c r="CN56" s="985"/>
      <c r="CO56" s="985"/>
      <c r="CP56" s="985"/>
      <c r="CQ56" s="985"/>
      <c r="CR56" s="985"/>
      <c r="CS56" s="985"/>
      <c r="CT56" s="985"/>
      <c r="CU56" s="985"/>
      <c r="CV56" s="985"/>
      <c r="CW56" s="985"/>
      <c r="CX56" s="985"/>
      <c r="CY56" s="985"/>
      <c r="CZ56" s="985"/>
      <c r="DA56" s="985"/>
      <c r="DB56" s="985"/>
      <c r="DC56" s="985"/>
      <c r="DD56" s="985"/>
      <c r="DE56" s="985"/>
      <c r="DF56" s="985"/>
      <c r="DG56" s="985"/>
      <c r="DH56" s="985"/>
      <c r="DI56" s="985"/>
      <c r="DJ56" s="985"/>
      <c r="DK56" s="985"/>
      <c r="DL56" s="985"/>
      <c r="DM56" s="985"/>
      <c r="DN56" s="985"/>
      <c r="DO56" s="985"/>
      <c r="DP56" s="985"/>
      <c r="DQ56" s="985"/>
      <c r="DR56" s="985"/>
      <c r="DS56" s="985"/>
      <c r="DT56" s="985"/>
      <c r="DU56" s="985"/>
      <c r="DV56" s="985"/>
      <c r="DW56" s="985"/>
      <c r="DX56" s="985"/>
      <c r="DY56" s="985"/>
      <c r="DZ56" s="985"/>
      <c r="EA56" s="985"/>
      <c r="EB56" s="985"/>
      <c r="EC56" s="985"/>
      <c r="ED56" s="985"/>
      <c r="EE56" s="985"/>
      <c r="EF56" s="985"/>
      <c r="EG56" s="985"/>
      <c r="EH56" s="985"/>
      <c r="EI56" s="985"/>
      <c r="EJ56" s="985"/>
      <c r="EK56" s="985"/>
      <c r="EL56" s="985"/>
      <c r="EM56" s="985"/>
      <c r="EN56" s="985"/>
      <c r="EO56" s="985"/>
      <c r="EP56" s="985"/>
      <c r="EQ56" s="985"/>
      <c r="ER56" s="985"/>
      <c r="ES56" s="985"/>
      <c r="ET56" s="985"/>
      <c r="EU56" s="985"/>
      <c r="EV56" s="985"/>
    </row>
    <row r="57" spans="2:152" ht="13.5">
      <c r="B57" s="3451" t="s">
        <v>5059</v>
      </c>
      <c r="C57" s="3451"/>
      <c r="D57" s="3451"/>
      <c r="E57" s="3452" t="s">
        <v>5069</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1791"/>
      <c r="BZ57" s="1791"/>
      <c r="CA57" s="1791"/>
      <c r="CB57" s="1791"/>
      <c r="CC57" s="1791"/>
      <c r="CD57" s="985"/>
      <c r="CE57" s="985"/>
      <c r="CF57" s="985"/>
      <c r="CG57" s="985"/>
      <c r="CH57" s="985"/>
      <c r="CI57" s="985"/>
      <c r="CJ57" s="985"/>
      <c r="CK57" s="985"/>
      <c r="CL57" s="985"/>
      <c r="CM57" s="985"/>
      <c r="CN57" s="985"/>
      <c r="CO57" s="985"/>
      <c r="CP57" s="985"/>
      <c r="CQ57" s="985"/>
      <c r="CR57" s="985"/>
      <c r="CS57" s="985"/>
      <c r="CT57" s="985"/>
      <c r="CU57" s="985"/>
      <c r="CV57" s="985"/>
      <c r="CW57" s="985"/>
      <c r="CX57" s="985"/>
      <c r="CY57" s="985"/>
      <c r="CZ57" s="985"/>
      <c r="DA57" s="985"/>
      <c r="DB57" s="985"/>
      <c r="DC57" s="985"/>
      <c r="DD57" s="985"/>
      <c r="DE57" s="985"/>
      <c r="DF57" s="985"/>
      <c r="DG57" s="985"/>
      <c r="DH57" s="985"/>
      <c r="DI57" s="985"/>
      <c r="DJ57" s="985"/>
      <c r="DK57" s="985"/>
      <c r="DL57" s="985"/>
      <c r="DM57" s="985"/>
      <c r="DN57" s="985"/>
      <c r="DO57" s="985"/>
      <c r="DP57" s="985"/>
      <c r="DQ57" s="985"/>
      <c r="DR57" s="985"/>
      <c r="DS57" s="985"/>
      <c r="DT57" s="985"/>
      <c r="DU57" s="985"/>
      <c r="DV57" s="985"/>
      <c r="DW57" s="985"/>
      <c r="DX57" s="985"/>
      <c r="DY57" s="985"/>
      <c r="DZ57" s="985"/>
      <c r="EA57" s="985"/>
      <c r="EB57" s="985"/>
      <c r="EC57" s="985"/>
      <c r="ED57" s="985"/>
      <c r="EE57" s="985"/>
      <c r="EF57" s="985"/>
      <c r="EG57" s="985"/>
      <c r="EH57" s="985"/>
      <c r="EI57" s="985"/>
      <c r="EJ57" s="985"/>
      <c r="EK57" s="985"/>
      <c r="EL57" s="985"/>
      <c r="EM57" s="985"/>
      <c r="EN57" s="985"/>
      <c r="EO57" s="985"/>
      <c r="EP57" s="985"/>
      <c r="EQ57" s="985"/>
      <c r="ER57" s="985"/>
      <c r="ES57" s="985"/>
      <c r="ET57" s="985"/>
      <c r="EU57" s="985"/>
      <c r="EV57" s="985"/>
    </row>
    <row r="58" spans="2:152" ht="13.5">
      <c r="B58" s="3451" t="s">
        <v>5061</v>
      </c>
      <c r="C58" s="3451"/>
      <c r="D58" s="3451"/>
      <c r="E58" s="3452" t="s">
        <v>4517</v>
      </c>
      <c r="F58" s="3452"/>
      <c r="G58" s="3452"/>
      <c r="H58" s="3452"/>
      <c r="I58" s="3452"/>
      <c r="J58" s="3452"/>
      <c r="K58" s="3452"/>
      <c r="L58" s="3452"/>
      <c r="M58" s="3452"/>
      <c r="N58" s="3452"/>
      <c r="O58" s="3452"/>
      <c r="P58" s="3452"/>
      <c r="Q58" s="3452"/>
      <c r="R58" s="3452"/>
      <c r="S58" s="3452"/>
      <c r="T58" s="3452"/>
      <c r="U58" s="3452"/>
      <c r="V58" s="3452"/>
      <c r="W58" s="3452"/>
      <c r="X58" s="3452"/>
      <c r="Y58" s="3452"/>
      <c r="Z58" s="3452"/>
      <c r="AA58" s="3452"/>
      <c r="AB58" s="3452"/>
      <c r="AC58" s="3452"/>
      <c r="AD58" s="3452"/>
      <c r="AE58" s="3452"/>
      <c r="AF58" s="3452"/>
      <c r="AG58" s="3452"/>
      <c r="AH58" s="3452"/>
      <c r="AI58" s="3452"/>
      <c r="AJ58" s="3452"/>
      <c r="AK58" s="3452"/>
      <c r="AL58" s="3452"/>
      <c r="AM58" s="3452"/>
      <c r="AN58" s="3452"/>
      <c r="AO58" s="3452"/>
      <c r="AP58" s="3452"/>
      <c r="AQ58" s="3452"/>
      <c r="AR58" s="3452"/>
      <c r="AS58" s="3452"/>
      <c r="AT58" s="3452"/>
      <c r="AU58" s="3452"/>
      <c r="AV58" s="3452"/>
      <c r="AW58" s="3452"/>
      <c r="AX58" s="3452"/>
      <c r="AY58" s="3452"/>
      <c r="AZ58" s="3452"/>
      <c r="BA58" s="3452"/>
      <c r="BB58" s="3452"/>
      <c r="BC58" s="3452"/>
      <c r="BD58" s="3452"/>
      <c r="BE58" s="3452"/>
      <c r="BF58" s="3452"/>
      <c r="BG58" s="3452"/>
      <c r="BH58" s="3452"/>
      <c r="BI58" s="3452"/>
      <c r="BJ58" s="3452"/>
      <c r="BK58" s="3452"/>
      <c r="BL58" s="3452"/>
      <c r="BM58" s="3452"/>
      <c r="BN58" s="3452"/>
      <c r="BO58" s="3452"/>
      <c r="BP58" s="3452"/>
      <c r="BQ58" s="3452"/>
      <c r="BR58" s="3452"/>
      <c r="BS58" s="3452"/>
      <c r="BT58" s="3452"/>
      <c r="BU58" s="3452"/>
      <c r="BV58" s="3452"/>
      <c r="BW58" s="3452"/>
      <c r="BX58" s="3452"/>
      <c r="BY58" s="3452"/>
      <c r="BZ58" s="3452"/>
      <c r="CA58" s="3452"/>
      <c r="CB58" s="3452"/>
      <c r="CC58" s="3452"/>
      <c r="CD58" s="985"/>
      <c r="CE58" s="985"/>
      <c r="CF58" s="985"/>
      <c r="CG58" s="985"/>
      <c r="CH58" s="985"/>
      <c r="CI58" s="985"/>
      <c r="CJ58" s="985"/>
      <c r="CK58" s="985"/>
      <c r="CL58" s="985"/>
      <c r="CM58" s="985"/>
      <c r="CN58" s="985"/>
      <c r="CO58" s="985"/>
      <c r="CP58" s="985"/>
      <c r="CQ58" s="985"/>
      <c r="CR58" s="985"/>
      <c r="CS58" s="985"/>
      <c r="CT58" s="985"/>
      <c r="CU58" s="985"/>
      <c r="CV58" s="985"/>
      <c r="CW58" s="985"/>
      <c r="CX58" s="985"/>
      <c r="CY58" s="985"/>
      <c r="CZ58" s="985"/>
      <c r="DA58" s="985"/>
      <c r="DB58" s="985"/>
      <c r="DC58" s="985"/>
      <c r="DD58" s="985"/>
      <c r="DE58" s="985"/>
      <c r="DF58" s="985"/>
      <c r="DG58" s="985"/>
      <c r="DH58" s="985"/>
      <c r="DI58" s="985"/>
      <c r="DJ58" s="985"/>
      <c r="DK58" s="985"/>
      <c r="DL58" s="985"/>
      <c r="DM58" s="985"/>
      <c r="DN58" s="985"/>
      <c r="DO58" s="985"/>
      <c r="DP58" s="985"/>
      <c r="DQ58" s="985"/>
      <c r="DR58" s="985"/>
      <c r="DS58" s="985"/>
      <c r="DT58" s="985"/>
      <c r="DU58" s="985"/>
      <c r="DV58" s="985"/>
      <c r="DW58" s="985"/>
      <c r="DX58" s="985"/>
      <c r="DY58" s="985"/>
      <c r="DZ58" s="985"/>
      <c r="EA58" s="985"/>
      <c r="EB58" s="985"/>
      <c r="EC58" s="985"/>
      <c r="ED58" s="985"/>
      <c r="EE58" s="985"/>
      <c r="EF58" s="985"/>
      <c r="EG58" s="985"/>
      <c r="EH58" s="985"/>
      <c r="EI58" s="985"/>
      <c r="EJ58" s="985"/>
      <c r="EK58" s="985"/>
      <c r="EL58" s="985"/>
      <c r="EM58" s="985"/>
      <c r="EN58" s="985"/>
      <c r="EO58" s="985"/>
      <c r="EP58" s="985"/>
      <c r="EQ58" s="985"/>
      <c r="ER58" s="985"/>
      <c r="ES58" s="985"/>
      <c r="ET58" s="985"/>
      <c r="EU58" s="985"/>
      <c r="EV58" s="985"/>
    </row>
    <row r="59" spans="2:152" ht="4.5" customHeight="1">
      <c r="B59" s="986"/>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1529"/>
      <c r="BQ59" s="1529"/>
      <c r="BR59" s="1529"/>
      <c r="BS59" s="1529"/>
      <c r="BT59" s="1529"/>
      <c r="BU59" s="1529"/>
      <c r="BV59" s="1529"/>
      <c r="BW59" s="1529"/>
      <c r="BX59" s="1529"/>
      <c r="BY59" s="1529"/>
      <c r="BZ59" s="1529"/>
      <c r="CA59" s="1529"/>
      <c r="CB59" s="1529"/>
      <c r="CC59" s="1529"/>
    </row>
    <row r="60" spans="2:152" ht="12.75" customHeight="1">
      <c r="B60" s="4009" t="s">
        <v>3787</v>
      </c>
      <c r="C60" s="4010"/>
      <c r="D60" s="4010"/>
      <c r="E60" s="4010"/>
      <c r="F60" s="4010"/>
      <c r="G60" s="4010"/>
      <c r="H60" s="4010"/>
      <c r="I60" s="4010"/>
      <c r="J60" s="4010"/>
      <c r="K60" s="4010"/>
      <c r="L60" s="4010"/>
      <c r="M60" s="4010"/>
      <c r="N60" s="4010"/>
      <c r="O60" s="4010"/>
      <c r="P60" s="4010"/>
      <c r="Q60" s="4010"/>
      <c r="R60" s="4010"/>
      <c r="S60" s="4010"/>
      <c r="T60" s="4010"/>
      <c r="U60" s="4010"/>
      <c r="V60" s="4010"/>
      <c r="W60" s="4010"/>
      <c r="X60" s="4010"/>
      <c r="Y60" s="4010"/>
      <c r="Z60" s="4010"/>
      <c r="AA60" s="4010"/>
      <c r="AB60" s="4010"/>
      <c r="AC60" s="4010"/>
      <c r="AD60" s="4010"/>
      <c r="AE60" s="4010"/>
      <c r="AF60" s="4010"/>
      <c r="AG60" s="4010"/>
      <c r="AH60" s="4010"/>
      <c r="AI60" s="4010"/>
      <c r="AJ60" s="4010"/>
      <c r="AK60" s="4010"/>
      <c r="AL60" s="4010"/>
      <c r="AM60" s="4010"/>
      <c r="AN60" s="4010"/>
      <c r="AO60" s="4010"/>
      <c r="AP60" s="4010"/>
      <c r="AQ60" s="4010"/>
      <c r="AR60" s="4010"/>
      <c r="AS60" s="4010"/>
      <c r="AT60" s="4010"/>
      <c r="AU60" s="4010"/>
      <c r="AV60" s="4010"/>
      <c r="AW60" s="4010"/>
      <c r="AX60" s="4010"/>
      <c r="AY60" s="4010"/>
      <c r="AZ60" s="4010"/>
      <c r="BA60" s="4010"/>
      <c r="BB60" s="4010"/>
      <c r="BC60" s="4010"/>
      <c r="BD60" s="4010"/>
      <c r="BE60" s="4010"/>
      <c r="BF60" s="4010"/>
      <c r="BG60" s="4010"/>
      <c r="BH60" s="4010"/>
      <c r="BI60" s="4010"/>
      <c r="BJ60" s="4010"/>
      <c r="BK60" s="4010"/>
      <c r="BL60" s="4010"/>
      <c r="BM60" s="4010"/>
      <c r="BN60" s="4010"/>
      <c r="BO60" s="4010"/>
      <c r="BP60" s="4010"/>
      <c r="BQ60" s="4010"/>
      <c r="BR60" s="4010"/>
      <c r="BS60" s="4010"/>
      <c r="BT60" s="4010"/>
      <c r="BU60" s="4010"/>
      <c r="BV60" s="4010"/>
      <c r="BW60" s="4010"/>
      <c r="BX60" s="1612"/>
      <c r="BY60" s="1612"/>
      <c r="BZ60" s="1612"/>
      <c r="CA60" s="1612"/>
      <c r="CB60" s="1612"/>
      <c r="CC60" s="1613"/>
    </row>
    <row r="61" spans="2:152" ht="36.6" customHeight="1">
      <c r="B61" s="4011">
        <v>1</v>
      </c>
      <c r="C61" s="4012"/>
      <c r="D61" s="4013" t="s">
        <v>4508</v>
      </c>
      <c r="E61" s="4013"/>
      <c r="F61" s="4013"/>
      <c r="G61" s="4013"/>
      <c r="H61" s="4013"/>
      <c r="I61" s="4013"/>
      <c r="J61" s="4013"/>
      <c r="K61" s="4013"/>
      <c r="L61" s="4013"/>
      <c r="M61" s="4013"/>
      <c r="N61" s="4013"/>
      <c r="O61" s="4013"/>
      <c r="P61" s="4013"/>
      <c r="Q61" s="4013"/>
      <c r="R61" s="4013"/>
      <c r="S61" s="4013"/>
      <c r="T61" s="4013"/>
      <c r="U61" s="4013"/>
      <c r="V61" s="4013"/>
      <c r="W61" s="4013"/>
      <c r="X61" s="4013"/>
      <c r="Y61" s="4013"/>
      <c r="Z61" s="4013"/>
      <c r="AA61" s="4013"/>
      <c r="AB61" s="4013"/>
      <c r="AC61" s="4013"/>
      <c r="AD61" s="4013"/>
      <c r="AE61" s="4013"/>
      <c r="AF61" s="4013"/>
      <c r="AG61" s="4013"/>
      <c r="AH61" s="4013"/>
      <c r="AI61" s="4013"/>
      <c r="AJ61" s="4013"/>
      <c r="AK61" s="4013"/>
      <c r="AL61" s="4013"/>
      <c r="AM61" s="4013"/>
      <c r="AN61" s="4013"/>
      <c r="AO61" s="4013"/>
      <c r="AP61" s="4013"/>
      <c r="AQ61" s="4013"/>
      <c r="AR61" s="4013"/>
      <c r="AS61" s="4013"/>
      <c r="AT61" s="4013"/>
      <c r="AU61" s="4013"/>
      <c r="AV61" s="4013"/>
      <c r="AW61" s="4013"/>
      <c r="AX61" s="4013"/>
      <c r="AY61" s="4013"/>
      <c r="AZ61" s="4013"/>
      <c r="BA61" s="4013"/>
      <c r="BB61" s="4013"/>
      <c r="BC61" s="4013"/>
      <c r="BD61" s="4013"/>
      <c r="BE61" s="4013"/>
      <c r="BF61" s="4013"/>
      <c r="BG61" s="4013"/>
      <c r="BH61" s="4013"/>
      <c r="BI61" s="4013"/>
      <c r="BJ61" s="4013"/>
      <c r="BK61" s="4013"/>
      <c r="BL61" s="4013"/>
      <c r="BM61" s="4013"/>
      <c r="BN61" s="4013"/>
      <c r="BO61" s="4013"/>
      <c r="BP61" s="4013"/>
      <c r="BQ61" s="4013"/>
      <c r="BR61" s="4013"/>
      <c r="BS61" s="4013"/>
      <c r="BT61" s="4013"/>
      <c r="BU61" s="4013"/>
      <c r="BV61" s="4013"/>
      <c r="BW61" s="4013"/>
      <c r="BX61" s="4013"/>
      <c r="BY61" s="4013"/>
      <c r="BZ61" s="4013"/>
      <c r="CA61" s="4013"/>
      <c r="CB61" s="4013"/>
      <c r="CC61" s="4014"/>
    </row>
    <row r="62" spans="2:152" ht="11.45" customHeight="1">
      <c r="B62" s="1614"/>
      <c r="C62" s="1615"/>
      <c r="D62" s="4015" t="s">
        <v>3788</v>
      </c>
      <c r="E62" s="4015"/>
      <c r="F62" s="4015"/>
      <c r="G62" s="4015"/>
      <c r="H62" s="4015"/>
      <c r="I62" s="4015"/>
      <c r="J62" s="4015"/>
      <c r="K62" s="4015"/>
      <c r="L62" s="4015"/>
      <c r="M62" s="4015"/>
      <c r="N62" s="4015"/>
      <c r="O62" s="4015"/>
      <c r="P62" s="4015"/>
      <c r="Q62" s="4015"/>
      <c r="R62" s="4015"/>
      <c r="S62" s="4015"/>
      <c r="T62" s="4015"/>
      <c r="U62" s="4015"/>
      <c r="V62" s="4015"/>
      <c r="W62" s="4015"/>
      <c r="X62" s="4015"/>
      <c r="Y62" s="4015"/>
      <c r="Z62" s="4015"/>
      <c r="AA62" s="4015"/>
      <c r="AB62" s="4015"/>
      <c r="AC62" s="4015"/>
      <c r="AD62" s="4015"/>
      <c r="AE62" s="4015"/>
      <c r="AF62" s="4015"/>
      <c r="AG62" s="4015"/>
      <c r="AH62" s="4015"/>
      <c r="AI62" s="4015"/>
      <c r="AJ62" s="4015"/>
      <c r="AK62" s="4015"/>
      <c r="AL62" s="4015"/>
      <c r="AM62" s="4015"/>
      <c r="AN62" s="4015"/>
      <c r="AO62" s="4015"/>
      <c r="AP62" s="4015"/>
      <c r="AQ62" s="4015"/>
      <c r="AR62" s="4015"/>
      <c r="AS62" s="4015"/>
      <c r="AT62" s="4015"/>
      <c r="AU62" s="4015"/>
      <c r="AV62" s="4015"/>
      <c r="AW62" s="4015"/>
      <c r="AX62" s="4015"/>
      <c r="AY62" s="4015"/>
      <c r="AZ62" s="4015"/>
      <c r="BA62" s="4015"/>
      <c r="BB62" s="4015"/>
      <c r="BC62" s="4015"/>
      <c r="BD62" s="4015"/>
      <c r="BE62" s="4015"/>
      <c r="BF62" s="4015"/>
      <c r="BG62" s="4015"/>
      <c r="BH62" s="4015"/>
      <c r="BI62" s="4015"/>
      <c r="BJ62" s="4015"/>
      <c r="BK62" s="4015"/>
      <c r="BL62" s="4015"/>
      <c r="BM62" s="4015"/>
      <c r="BN62" s="4015"/>
      <c r="BO62" s="4015"/>
      <c r="BP62" s="4015"/>
      <c r="BQ62" s="4015"/>
      <c r="BR62" s="4015"/>
      <c r="BS62" s="4015"/>
      <c r="BT62" s="4015"/>
      <c r="BU62" s="4015"/>
      <c r="BV62" s="1616"/>
      <c r="BW62" s="1616"/>
      <c r="BX62" s="1616"/>
      <c r="BY62" s="1616"/>
      <c r="BZ62" s="1616"/>
      <c r="CA62" s="1616"/>
      <c r="CB62" s="1616"/>
      <c r="CC62" s="1617"/>
    </row>
    <row r="63" spans="2:152" ht="13.5">
      <c r="B63" s="1614"/>
      <c r="C63" s="1616"/>
      <c r="D63" s="4016" t="s">
        <v>3789</v>
      </c>
      <c r="E63" s="4016"/>
      <c r="F63" s="4016"/>
      <c r="G63" s="4016"/>
      <c r="H63" s="4016"/>
      <c r="I63" s="4016"/>
      <c r="J63" s="4016"/>
      <c r="K63" s="4016"/>
      <c r="L63" s="4016"/>
      <c r="M63" s="4016"/>
      <c r="N63" s="4016"/>
      <c r="O63" s="4016"/>
      <c r="P63" s="4016"/>
      <c r="Q63" s="4016"/>
      <c r="R63" s="4016"/>
      <c r="S63" s="4016"/>
      <c r="T63" s="4016"/>
      <c r="U63" s="4016"/>
      <c r="V63" s="4016"/>
      <c r="W63" s="4016"/>
      <c r="X63" s="4016"/>
      <c r="Y63" s="4016"/>
      <c r="Z63" s="4016"/>
      <c r="AA63" s="4016"/>
      <c r="AB63" s="4016"/>
      <c r="AC63" s="4016"/>
      <c r="AD63" s="4016"/>
      <c r="AE63" s="4016"/>
      <c r="AF63" s="4016"/>
      <c r="AG63" s="4016"/>
      <c r="AH63" s="4016"/>
      <c r="AI63" s="4016"/>
      <c r="AJ63" s="4016"/>
      <c r="AK63" s="4016"/>
      <c r="AL63" s="4016"/>
      <c r="AM63" s="4016"/>
      <c r="AN63" s="4016"/>
      <c r="AO63" s="4016"/>
      <c r="AP63" s="4016"/>
      <c r="AQ63" s="4016"/>
      <c r="AR63" s="4016"/>
      <c r="AS63" s="4016"/>
      <c r="AT63" s="4016"/>
      <c r="AU63" s="4016"/>
      <c r="AV63" s="4016"/>
      <c r="AW63" s="4016"/>
      <c r="AX63" s="4016"/>
      <c r="AY63" s="4016"/>
      <c r="AZ63" s="4016"/>
      <c r="BA63" s="4016"/>
      <c r="BB63" s="4016"/>
      <c r="BC63" s="4016"/>
      <c r="BD63" s="4016"/>
      <c r="BE63" s="4016"/>
      <c r="BF63" s="4016"/>
      <c r="BG63" s="4016"/>
      <c r="BH63" s="4016"/>
      <c r="BI63" s="4016"/>
      <c r="BJ63" s="4016"/>
      <c r="BK63" s="4016"/>
      <c r="BL63" s="4016"/>
      <c r="BM63" s="4016"/>
      <c r="BN63" s="4016"/>
      <c r="BO63" s="4016"/>
      <c r="BP63" s="4016"/>
      <c r="BQ63" s="4016"/>
      <c r="BR63" s="4016"/>
      <c r="BS63" s="4016"/>
      <c r="BT63" s="4016"/>
      <c r="BU63" s="4016"/>
      <c r="BV63" s="1616"/>
      <c r="BW63" s="1616"/>
      <c r="BX63" s="1616"/>
      <c r="BY63" s="1616"/>
      <c r="BZ63" s="1616"/>
      <c r="CA63" s="1616"/>
      <c r="CB63" s="1616"/>
      <c r="CC63" s="1617"/>
    </row>
    <row r="64" spans="2:152" ht="12.95" customHeight="1">
      <c r="B64" s="1614"/>
      <c r="C64" s="1616"/>
      <c r="D64" s="1616"/>
      <c r="E64" s="4016" t="s">
        <v>3790</v>
      </c>
      <c r="F64" s="4016"/>
      <c r="G64" s="4016"/>
      <c r="H64" s="4016"/>
      <c r="I64" s="4016"/>
      <c r="J64" s="4016"/>
      <c r="K64" s="4016"/>
      <c r="L64" s="4016"/>
      <c r="M64" s="4016"/>
      <c r="N64" s="4016"/>
      <c r="O64" s="4016"/>
      <c r="P64" s="4016"/>
      <c r="Q64" s="4016"/>
      <c r="R64" s="4016"/>
      <c r="S64" s="4016"/>
      <c r="T64" s="4016"/>
      <c r="U64" s="4016"/>
      <c r="V64" s="4016"/>
      <c r="W64" s="4016"/>
      <c r="X64" s="4016"/>
      <c r="Y64" s="4016"/>
      <c r="Z64" s="4016"/>
      <c r="AA64" s="4016"/>
      <c r="AB64" s="4016"/>
      <c r="AC64" s="4016"/>
      <c r="AD64" s="4016"/>
      <c r="AE64" s="4016"/>
      <c r="AF64" s="4016"/>
      <c r="AG64" s="4016"/>
      <c r="AH64" s="4016"/>
      <c r="AI64" s="4016"/>
      <c r="AJ64" s="4016"/>
      <c r="AK64" s="4016"/>
      <c r="AL64" s="4016"/>
      <c r="AM64" s="4016"/>
      <c r="AN64" s="4016"/>
      <c r="AO64" s="4016"/>
      <c r="AP64" s="4016"/>
      <c r="AQ64" s="4016"/>
      <c r="AR64" s="4016"/>
      <c r="AS64" s="4016"/>
      <c r="AT64" s="4016"/>
      <c r="AU64" s="4016"/>
      <c r="AV64" s="4016"/>
      <c r="AW64" s="4016"/>
      <c r="AX64" s="4016"/>
      <c r="AY64" s="4016"/>
      <c r="AZ64" s="4016"/>
      <c r="BA64" s="4016"/>
      <c r="BB64" s="4016"/>
      <c r="BC64" s="4016"/>
      <c r="BD64" s="4016"/>
      <c r="BE64" s="4016"/>
      <c r="BF64" s="4016"/>
      <c r="BG64" s="4016"/>
      <c r="BH64" s="4016"/>
      <c r="BI64" s="4016"/>
      <c r="BJ64" s="4016"/>
      <c r="BK64" s="4016"/>
      <c r="BL64" s="4016"/>
      <c r="BM64" s="4016"/>
      <c r="BN64" s="4016"/>
      <c r="BO64" s="4016"/>
      <c r="BP64" s="4016"/>
      <c r="BQ64" s="4016"/>
      <c r="BR64" s="4016"/>
      <c r="BS64" s="4016"/>
      <c r="BT64" s="4016"/>
      <c r="BU64" s="4016"/>
      <c r="BV64" s="1616"/>
      <c r="BW64" s="1616"/>
      <c r="BX64" s="1616"/>
      <c r="BY64" s="1616"/>
      <c r="BZ64" s="1616"/>
      <c r="CA64" s="1616"/>
      <c r="CB64" s="1616"/>
      <c r="CC64" s="1617"/>
    </row>
    <row r="65" spans="2:81" ht="11.1" customHeight="1">
      <c r="B65" s="1618"/>
      <c r="C65" s="1529"/>
      <c r="D65" s="1529"/>
      <c r="E65" s="1529"/>
      <c r="F65" s="4005"/>
      <c r="G65" s="4005"/>
      <c r="H65" s="4005"/>
      <c r="I65" s="4005"/>
      <c r="J65" s="4005"/>
      <c r="K65" s="4005"/>
      <c r="L65" s="4005"/>
      <c r="M65" s="4007" t="s">
        <v>3791</v>
      </c>
      <c r="N65" s="4007"/>
      <c r="O65" s="4007"/>
      <c r="P65" s="4007"/>
      <c r="Q65" s="4007"/>
      <c r="R65" s="4007"/>
      <c r="S65" s="4007"/>
      <c r="T65" s="4007"/>
      <c r="U65" s="4007"/>
      <c r="V65" s="4007"/>
      <c r="W65" s="4007"/>
      <c r="X65" s="4007"/>
      <c r="Y65" s="4007" t="s">
        <v>3792</v>
      </c>
      <c r="Z65" s="4007"/>
      <c r="AA65" s="4007"/>
      <c r="AB65" s="4007"/>
      <c r="AC65" s="4007"/>
      <c r="AD65" s="4007"/>
      <c r="AE65" s="4007"/>
      <c r="AF65" s="4007"/>
      <c r="AG65" s="4007"/>
      <c r="AH65" s="4007"/>
      <c r="AI65" s="4007"/>
      <c r="AJ65" s="4007"/>
      <c r="AK65" s="4007"/>
      <c r="AL65" s="1619"/>
      <c r="AM65" s="161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c r="BV65" s="1529"/>
      <c r="BW65" s="1529"/>
      <c r="BX65" s="1529"/>
      <c r="BY65" s="1529"/>
      <c r="BZ65" s="1529"/>
      <c r="CA65" s="1529"/>
      <c r="CB65" s="1529"/>
      <c r="CC65" s="1617"/>
    </row>
    <row r="66" spans="2:81" ht="11.1" customHeight="1" thickBot="1">
      <c r="B66" s="1618"/>
      <c r="C66" s="1529"/>
      <c r="D66" s="1529"/>
      <c r="E66" s="1529"/>
      <c r="F66" s="4006"/>
      <c r="G66" s="4006"/>
      <c r="H66" s="4006"/>
      <c r="I66" s="4006"/>
      <c r="J66" s="4006"/>
      <c r="K66" s="4006"/>
      <c r="L66" s="4006"/>
      <c r="M66" s="4008" t="s">
        <v>3793</v>
      </c>
      <c r="N66" s="4008"/>
      <c r="O66" s="4008"/>
      <c r="P66" s="4008"/>
      <c r="Q66" s="4008"/>
      <c r="R66" s="4008"/>
      <c r="S66" s="4008" t="s">
        <v>3794</v>
      </c>
      <c r="T66" s="4008"/>
      <c r="U66" s="4008"/>
      <c r="V66" s="4008"/>
      <c r="W66" s="4008"/>
      <c r="X66" s="4008"/>
      <c r="Y66" s="4008" t="s">
        <v>3793</v>
      </c>
      <c r="Z66" s="4008"/>
      <c r="AA66" s="4008"/>
      <c r="AB66" s="4008"/>
      <c r="AC66" s="4008"/>
      <c r="AD66" s="4008"/>
      <c r="AE66" s="4008"/>
      <c r="AF66" s="4008" t="s">
        <v>3794</v>
      </c>
      <c r="AG66" s="4008"/>
      <c r="AH66" s="4008"/>
      <c r="AI66" s="4008"/>
      <c r="AJ66" s="4008"/>
      <c r="AK66" s="4008"/>
      <c r="AL66" s="1619"/>
      <c r="AM66" s="161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c r="BV66" s="1529"/>
      <c r="BW66" s="1529"/>
      <c r="BX66" s="1529"/>
      <c r="BY66" s="1529"/>
      <c r="BZ66" s="1529"/>
      <c r="CA66" s="1529"/>
      <c r="CB66" s="1529"/>
      <c r="CC66" s="1617"/>
    </row>
    <row r="67" spans="2:81" ht="6" customHeight="1" thickTop="1">
      <c r="B67" s="1618"/>
      <c r="C67" s="1529"/>
      <c r="D67" s="1529"/>
      <c r="E67" s="1529"/>
      <c r="F67" s="4017" t="s">
        <v>2583</v>
      </c>
      <c r="G67" s="4018"/>
      <c r="H67" s="4018"/>
      <c r="I67" s="4018"/>
      <c r="J67" s="4018"/>
      <c r="K67" s="4018"/>
      <c r="L67" s="4019"/>
      <c r="M67" s="4023" t="s">
        <v>3795</v>
      </c>
      <c r="N67" s="4023"/>
      <c r="O67" s="4023"/>
      <c r="P67" s="4023"/>
      <c r="Q67" s="4023"/>
      <c r="R67" s="4023"/>
      <c r="S67" s="4023" t="s">
        <v>243</v>
      </c>
      <c r="T67" s="4023"/>
      <c r="U67" s="4023"/>
      <c r="V67" s="4023"/>
      <c r="W67" s="4023"/>
      <c r="X67" s="4023"/>
      <c r="Y67" s="4023" t="s">
        <v>3796</v>
      </c>
      <c r="Z67" s="4023"/>
      <c r="AA67" s="4023"/>
      <c r="AB67" s="4023"/>
      <c r="AC67" s="4023"/>
      <c r="AD67" s="4023"/>
      <c r="AE67" s="4023"/>
      <c r="AF67" s="4023" t="s">
        <v>243</v>
      </c>
      <c r="AG67" s="4023"/>
      <c r="AH67" s="4023"/>
      <c r="AI67" s="4023"/>
      <c r="AJ67" s="4023"/>
      <c r="AK67" s="4023"/>
      <c r="AL67" s="1619"/>
      <c r="AM67" s="161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c r="BV67" s="1529"/>
      <c r="BW67" s="1529"/>
      <c r="BX67" s="1529"/>
      <c r="BY67" s="1529"/>
      <c r="BZ67" s="1529"/>
      <c r="CA67" s="1529"/>
      <c r="CB67" s="1529"/>
      <c r="CC67" s="1617"/>
    </row>
    <row r="68" spans="2:81" ht="6" customHeight="1">
      <c r="B68" s="1618"/>
      <c r="C68" s="1529"/>
      <c r="D68" s="1529"/>
      <c r="E68" s="1529"/>
      <c r="F68" s="4020"/>
      <c r="G68" s="4021"/>
      <c r="H68" s="4021"/>
      <c r="I68" s="4021"/>
      <c r="J68" s="4021"/>
      <c r="K68" s="4021"/>
      <c r="L68" s="4022"/>
      <c r="M68" s="4007"/>
      <c r="N68" s="4007"/>
      <c r="O68" s="4007"/>
      <c r="P68" s="4007"/>
      <c r="Q68" s="4007"/>
      <c r="R68" s="4007"/>
      <c r="S68" s="4007"/>
      <c r="T68" s="4007"/>
      <c r="U68" s="4007"/>
      <c r="V68" s="4007"/>
      <c r="W68" s="4007"/>
      <c r="X68" s="4007"/>
      <c r="Y68" s="4007"/>
      <c r="Z68" s="4007"/>
      <c r="AA68" s="4007"/>
      <c r="AB68" s="4007"/>
      <c r="AC68" s="4007"/>
      <c r="AD68" s="4007"/>
      <c r="AE68" s="4007"/>
      <c r="AF68" s="4007"/>
      <c r="AG68" s="4007"/>
      <c r="AH68" s="4007"/>
      <c r="AI68" s="4007"/>
      <c r="AJ68" s="4007"/>
      <c r="AK68" s="4007"/>
      <c r="AL68" s="1619"/>
      <c r="AM68" s="1619"/>
      <c r="AN68" s="1529"/>
      <c r="AO68" s="1529"/>
      <c r="AP68" s="1529"/>
      <c r="AQ68" s="1529"/>
      <c r="AR68" s="1529"/>
      <c r="AS68" s="1529"/>
      <c r="AT68" s="1529"/>
      <c r="AU68" s="1529"/>
      <c r="AV68" s="1529"/>
      <c r="AW68" s="1529"/>
      <c r="AX68" s="1529"/>
      <c r="AY68" s="1529"/>
      <c r="AZ68" s="1529"/>
      <c r="BA68" s="1529"/>
      <c r="BB68" s="1529"/>
      <c r="BC68" s="1529"/>
      <c r="BD68" s="1529"/>
      <c r="BE68" s="1529"/>
      <c r="BF68" s="1529"/>
      <c r="BG68" s="1529"/>
      <c r="BH68" s="1529"/>
      <c r="BI68" s="1529"/>
      <c r="BJ68" s="1529"/>
      <c r="BK68" s="1529"/>
      <c r="BL68" s="1529"/>
      <c r="BM68" s="1529"/>
      <c r="BN68" s="1529"/>
      <c r="BO68" s="1529"/>
      <c r="BP68" s="1529"/>
      <c r="BQ68" s="1529"/>
      <c r="BR68" s="1529"/>
      <c r="BS68" s="1529"/>
      <c r="BT68" s="1529"/>
      <c r="BU68" s="1529"/>
      <c r="BV68" s="1529"/>
      <c r="BW68" s="1529"/>
      <c r="BX68" s="1529"/>
      <c r="BY68" s="1529"/>
      <c r="BZ68" s="1529"/>
      <c r="CA68" s="1529"/>
      <c r="CB68" s="1529"/>
      <c r="CC68" s="1617"/>
    </row>
    <row r="69" spans="2:81" ht="6" customHeight="1">
      <c r="B69" s="1618"/>
      <c r="C69" s="1529"/>
      <c r="D69" s="1529"/>
      <c r="E69" s="1529"/>
      <c r="F69" s="4007" t="s">
        <v>3797</v>
      </c>
      <c r="G69" s="4007"/>
      <c r="H69" s="4007"/>
      <c r="I69" s="4007"/>
      <c r="J69" s="4007"/>
      <c r="K69" s="4007"/>
      <c r="L69" s="4007"/>
      <c r="M69" s="4007" t="s">
        <v>3795</v>
      </c>
      <c r="N69" s="4007"/>
      <c r="O69" s="4007"/>
      <c r="P69" s="4007"/>
      <c r="Q69" s="4007"/>
      <c r="R69" s="4007"/>
      <c r="S69" s="4007" t="s">
        <v>3798</v>
      </c>
      <c r="T69" s="4007"/>
      <c r="U69" s="4007"/>
      <c r="V69" s="4007"/>
      <c r="W69" s="4007"/>
      <c r="X69" s="4007"/>
      <c r="Y69" s="4007" t="s">
        <v>3799</v>
      </c>
      <c r="Z69" s="4007"/>
      <c r="AA69" s="4007"/>
      <c r="AB69" s="4007"/>
      <c r="AC69" s="4007"/>
      <c r="AD69" s="4007"/>
      <c r="AE69" s="4007"/>
      <c r="AF69" s="4007" t="s">
        <v>3798</v>
      </c>
      <c r="AG69" s="4007"/>
      <c r="AH69" s="4007"/>
      <c r="AI69" s="4007"/>
      <c r="AJ69" s="4007"/>
      <c r="AK69" s="4007"/>
      <c r="AL69" s="1619"/>
      <c r="AM69" s="1619"/>
      <c r="AN69" s="1529"/>
      <c r="AO69" s="1529"/>
      <c r="AP69" s="1529"/>
      <c r="AQ69" s="1529"/>
      <c r="AR69" s="1529"/>
      <c r="AS69" s="1529"/>
      <c r="AT69" s="1529"/>
      <c r="AU69" s="1529"/>
      <c r="AV69" s="1529"/>
      <c r="AW69" s="1529"/>
      <c r="AX69" s="1529"/>
      <c r="AY69" s="1529"/>
      <c r="AZ69" s="1529"/>
      <c r="BA69" s="1529"/>
      <c r="BB69" s="1529"/>
      <c r="BC69" s="1529"/>
      <c r="BD69" s="1529"/>
      <c r="BE69" s="1529"/>
      <c r="BF69" s="1529"/>
      <c r="BG69" s="1529"/>
      <c r="BH69" s="1529"/>
      <c r="BI69" s="1529"/>
      <c r="BJ69" s="1529"/>
      <c r="BK69" s="1529"/>
      <c r="BL69" s="1529"/>
      <c r="BM69" s="1529"/>
      <c r="BN69" s="1529"/>
      <c r="BO69" s="1529"/>
      <c r="BP69" s="1529"/>
      <c r="BQ69" s="1529"/>
      <c r="BR69" s="1529"/>
      <c r="BS69" s="1529"/>
      <c r="BT69" s="1529"/>
      <c r="BU69" s="1529"/>
      <c r="BV69" s="1529"/>
      <c r="BW69" s="1529"/>
      <c r="BX69" s="1529"/>
      <c r="BY69" s="1529"/>
      <c r="BZ69" s="1529"/>
      <c r="CA69" s="1529"/>
      <c r="CB69" s="1529"/>
      <c r="CC69" s="1617"/>
    </row>
    <row r="70" spans="2:81" ht="6" customHeight="1">
      <c r="B70" s="1618"/>
      <c r="C70" s="1529"/>
      <c r="D70" s="1529"/>
      <c r="E70" s="1529"/>
      <c r="F70" s="4007"/>
      <c r="G70" s="4007"/>
      <c r="H70" s="4007"/>
      <c r="I70" s="4007"/>
      <c r="J70" s="4007"/>
      <c r="K70" s="4007"/>
      <c r="L70" s="4007"/>
      <c r="M70" s="4007"/>
      <c r="N70" s="4007"/>
      <c r="O70" s="4007"/>
      <c r="P70" s="4007"/>
      <c r="Q70" s="4007"/>
      <c r="R70" s="4007"/>
      <c r="S70" s="4007"/>
      <c r="T70" s="4007"/>
      <c r="U70" s="4007"/>
      <c r="V70" s="4007"/>
      <c r="W70" s="4007"/>
      <c r="X70" s="4007"/>
      <c r="Y70" s="4007"/>
      <c r="Z70" s="4007"/>
      <c r="AA70" s="4007"/>
      <c r="AB70" s="4007"/>
      <c r="AC70" s="4007"/>
      <c r="AD70" s="4007"/>
      <c r="AE70" s="4007"/>
      <c r="AF70" s="4007"/>
      <c r="AG70" s="4007"/>
      <c r="AH70" s="4007"/>
      <c r="AI70" s="4007"/>
      <c r="AJ70" s="4007"/>
      <c r="AK70" s="4007"/>
      <c r="AL70" s="1619"/>
      <c r="AM70" s="1619"/>
      <c r="AN70" s="1529"/>
      <c r="AO70" s="1529"/>
      <c r="AP70" s="1529"/>
      <c r="AQ70" s="1529"/>
      <c r="AR70" s="1529"/>
      <c r="AS70" s="1529"/>
      <c r="AT70" s="1529"/>
      <c r="AU70" s="1529"/>
      <c r="AV70" s="1529"/>
      <c r="AW70" s="1529"/>
      <c r="AX70" s="1529"/>
      <c r="AY70" s="1529"/>
      <c r="AZ70" s="1529"/>
      <c r="BA70" s="1529"/>
      <c r="BB70" s="1529"/>
      <c r="BC70" s="1529"/>
      <c r="BD70" s="1529"/>
      <c r="BE70" s="1529"/>
      <c r="BF70" s="1529"/>
      <c r="BG70" s="1529"/>
      <c r="BH70" s="1529"/>
      <c r="BI70" s="1529"/>
      <c r="BJ70" s="1529"/>
      <c r="BK70" s="1529"/>
      <c r="BL70" s="1529"/>
      <c r="BM70" s="1529"/>
      <c r="BN70" s="1529"/>
      <c r="BO70" s="1529"/>
      <c r="BP70" s="1529"/>
      <c r="BQ70" s="1529"/>
      <c r="BR70" s="1529"/>
      <c r="BS70" s="1529"/>
      <c r="BT70" s="1529"/>
      <c r="BU70" s="1529"/>
      <c r="BV70" s="1529"/>
      <c r="BW70" s="1529"/>
      <c r="BX70" s="1529"/>
      <c r="BY70" s="1529"/>
      <c r="BZ70" s="1529"/>
      <c r="CA70" s="1529"/>
      <c r="CB70" s="1529"/>
      <c r="CC70" s="1617"/>
    </row>
    <row r="71" spans="2:81" ht="4.5" customHeight="1">
      <c r="B71" s="1618"/>
      <c r="C71" s="1529"/>
      <c r="D71" s="1529"/>
      <c r="E71" s="1529"/>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1619"/>
      <c r="AB71" s="1619"/>
      <c r="AC71" s="1619"/>
      <c r="AD71" s="1619"/>
      <c r="AE71" s="1619"/>
      <c r="AF71" s="1619"/>
      <c r="AG71" s="1619"/>
      <c r="AH71" s="1619"/>
      <c r="AI71" s="1619"/>
      <c r="AJ71" s="1619"/>
      <c r="AK71" s="1619"/>
      <c r="AL71" s="1619"/>
      <c r="AM71" s="1619"/>
      <c r="AN71" s="1529"/>
      <c r="AO71" s="1529"/>
      <c r="AP71" s="1529"/>
      <c r="AQ71" s="1529"/>
      <c r="AR71" s="1529"/>
      <c r="AS71" s="1529"/>
      <c r="AT71" s="1529"/>
      <c r="AU71" s="1529"/>
      <c r="AV71" s="1529"/>
      <c r="AW71" s="1529"/>
      <c r="AX71" s="1529"/>
      <c r="AY71" s="1529"/>
      <c r="AZ71" s="1529"/>
      <c r="BA71" s="1529"/>
      <c r="BB71" s="1529"/>
      <c r="BC71" s="1529"/>
      <c r="BD71" s="1529"/>
      <c r="BE71" s="1529"/>
      <c r="BF71" s="1529"/>
      <c r="BG71" s="1529"/>
      <c r="BH71" s="1529"/>
      <c r="BI71" s="1529"/>
      <c r="BJ71" s="1529"/>
      <c r="BK71" s="1529"/>
      <c r="BL71" s="1529"/>
      <c r="BM71" s="1529"/>
      <c r="BN71" s="1529"/>
      <c r="BO71" s="1529"/>
      <c r="BP71" s="1529"/>
      <c r="BQ71" s="1529"/>
      <c r="BR71" s="1529"/>
      <c r="BS71" s="1529"/>
      <c r="BT71" s="1529"/>
      <c r="BU71" s="1529"/>
      <c r="BV71" s="1529"/>
      <c r="BW71" s="1529"/>
      <c r="BX71" s="1529"/>
      <c r="BY71" s="1529"/>
      <c r="BZ71" s="1529"/>
      <c r="CA71" s="1529"/>
      <c r="CB71" s="1529"/>
      <c r="CC71" s="1617"/>
    </row>
    <row r="72" spans="2:81" ht="24.6" customHeight="1">
      <c r="B72" s="4030">
        <v>2</v>
      </c>
      <c r="C72" s="4031"/>
      <c r="D72" s="4032" t="s">
        <v>4509</v>
      </c>
      <c r="E72" s="4032"/>
      <c r="F72" s="4032"/>
      <c r="G72" s="4032"/>
      <c r="H72" s="4032"/>
      <c r="I72" s="4032"/>
      <c r="J72" s="4032"/>
      <c r="K72" s="4032"/>
      <c r="L72" s="4032"/>
      <c r="M72" s="4032"/>
      <c r="N72" s="4032"/>
      <c r="O72" s="4032"/>
      <c r="P72" s="4032"/>
      <c r="Q72" s="4032"/>
      <c r="R72" s="4032"/>
      <c r="S72" s="4032"/>
      <c r="T72" s="4032"/>
      <c r="U72" s="4032"/>
      <c r="V72" s="4032"/>
      <c r="W72" s="4032"/>
      <c r="X72" s="4032"/>
      <c r="Y72" s="4032"/>
      <c r="Z72" s="4032"/>
      <c r="AA72" s="4032"/>
      <c r="AB72" s="4032"/>
      <c r="AC72" s="4032"/>
      <c r="AD72" s="4032"/>
      <c r="AE72" s="4032"/>
      <c r="AF72" s="4032"/>
      <c r="AG72" s="4032"/>
      <c r="AH72" s="4032"/>
      <c r="AI72" s="4032"/>
      <c r="AJ72" s="4032"/>
      <c r="AK72" s="4032"/>
      <c r="AL72" s="4032"/>
      <c r="AM72" s="4032"/>
      <c r="AN72" s="4032"/>
      <c r="AO72" s="4032"/>
      <c r="AP72" s="4032"/>
      <c r="AQ72" s="4032"/>
      <c r="AR72" s="4032"/>
      <c r="AS72" s="4032"/>
      <c r="AT72" s="4032"/>
      <c r="AU72" s="4032"/>
      <c r="AV72" s="4032"/>
      <c r="AW72" s="4032"/>
      <c r="AX72" s="4032"/>
      <c r="AY72" s="4032"/>
      <c r="AZ72" s="4032"/>
      <c r="BA72" s="4032"/>
      <c r="BB72" s="4032"/>
      <c r="BC72" s="4032"/>
      <c r="BD72" s="4032"/>
      <c r="BE72" s="4032"/>
      <c r="BF72" s="4032"/>
      <c r="BG72" s="4032"/>
      <c r="BH72" s="4032"/>
      <c r="BI72" s="4032"/>
      <c r="BJ72" s="4032"/>
      <c r="BK72" s="4032"/>
      <c r="BL72" s="4032"/>
      <c r="BM72" s="4032"/>
      <c r="BN72" s="4032"/>
      <c r="BO72" s="4032"/>
      <c r="BP72" s="4032"/>
      <c r="BQ72" s="4032"/>
      <c r="BR72" s="4032"/>
      <c r="BS72" s="4032"/>
      <c r="BT72" s="4032"/>
      <c r="BU72" s="4032"/>
      <c r="BV72" s="4032"/>
      <c r="BW72" s="4032"/>
      <c r="BX72" s="4032"/>
      <c r="BY72" s="4032"/>
      <c r="BZ72" s="4032"/>
      <c r="CA72" s="4032"/>
      <c r="CB72" s="4032"/>
      <c r="CC72" s="4033"/>
    </row>
    <row r="73" spans="2:81" ht="13.5">
      <c r="B73" s="4030">
        <v>3</v>
      </c>
      <c r="C73" s="4031"/>
      <c r="D73" s="4032" t="s">
        <v>4882</v>
      </c>
      <c r="E73" s="4032"/>
      <c r="F73" s="4032"/>
      <c r="G73" s="4032"/>
      <c r="H73" s="4032"/>
      <c r="I73" s="4032"/>
      <c r="J73" s="4032"/>
      <c r="K73" s="4032"/>
      <c r="L73" s="4032"/>
      <c r="M73" s="4032"/>
      <c r="N73" s="4032"/>
      <c r="O73" s="4032"/>
      <c r="P73" s="4032"/>
      <c r="Q73" s="4032"/>
      <c r="R73" s="4032"/>
      <c r="S73" s="4032"/>
      <c r="T73" s="4032"/>
      <c r="U73" s="4032"/>
      <c r="V73" s="4032"/>
      <c r="W73" s="4032"/>
      <c r="X73" s="4032"/>
      <c r="Y73" s="4032"/>
      <c r="Z73" s="4032"/>
      <c r="AA73" s="4032"/>
      <c r="AB73" s="4032"/>
      <c r="AC73" s="4032"/>
      <c r="AD73" s="4032"/>
      <c r="AE73" s="4032"/>
      <c r="AF73" s="4032"/>
      <c r="AG73" s="4032"/>
      <c r="AH73" s="4032"/>
      <c r="AI73" s="4032"/>
      <c r="AJ73" s="4032"/>
      <c r="AK73" s="4032"/>
      <c r="AL73" s="4032"/>
      <c r="AM73" s="4032"/>
      <c r="AN73" s="4032"/>
      <c r="AO73" s="4032"/>
      <c r="AP73" s="4032"/>
      <c r="AQ73" s="4032"/>
      <c r="AR73" s="4032"/>
      <c r="AS73" s="4032"/>
      <c r="AT73" s="4032"/>
      <c r="AU73" s="4032"/>
      <c r="AV73" s="4032"/>
      <c r="AW73" s="4032"/>
      <c r="AX73" s="4032"/>
      <c r="AY73" s="4032"/>
      <c r="AZ73" s="4032"/>
      <c r="BA73" s="4032"/>
      <c r="BB73" s="4032"/>
      <c r="BC73" s="4032"/>
      <c r="BD73" s="4032"/>
      <c r="BE73" s="4032"/>
      <c r="BF73" s="4032"/>
      <c r="BG73" s="4032"/>
      <c r="BH73" s="4032"/>
      <c r="BI73" s="4032"/>
      <c r="BJ73" s="4032"/>
      <c r="BK73" s="4032"/>
      <c r="BL73" s="4032"/>
      <c r="BM73" s="4032"/>
      <c r="BN73" s="4032"/>
      <c r="BO73" s="4032"/>
      <c r="BP73" s="4032"/>
      <c r="BQ73" s="4032"/>
      <c r="BR73" s="4032"/>
      <c r="BS73" s="4032"/>
      <c r="BT73" s="4032"/>
      <c r="BU73" s="4032"/>
      <c r="BV73" s="4032"/>
      <c r="BW73" s="4032"/>
      <c r="BX73" s="4032"/>
      <c r="BY73" s="4032"/>
      <c r="BZ73" s="4032"/>
      <c r="CA73" s="4032"/>
      <c r="CB73" s="4032"/>
      <c r="CC73" s="4033"/>
    </row>
    <row r="74" spans="2:81" ht="11.45" customHeight="1">
      <c r="B74" s="4030">
        <v>4</v>
      </c>
      <c r="C74" s="4031"/>
      <c r="D74" s="4024" t="s">
        <v>4892</v>
      </c>
      <c r="E74" s="4024"/>
      <c r="F74" s="4024"/>
      <c r="G74" s="4024"/>
      <c r="H74" s="4024"/>
      <c r="I74" s="4024"/>
      <c r="J74" s="4024"/>
      <c r="K74" s="4024"/>
      <c r="L74" s="4024"/>
      <c r="M74" s="4024"/>
      <c r="N74" s="4024"/>
      <c r="O74" s="4024"/>
      <c r="P74" s="4024"/>
      <c r="Q74" s="4024"/>
      <c r="R74" s="4024"/>
      <c r="S74" s="4024"/>
      <c r="T74" s="4024"/>
      <c r="U74" s="4024"/>
      <c r="V74" s="4024"/>
      <c r="W74" s="4024"/>
      <c r="X74" s="4024"/>
      <c r="Y74" s="4024"/>
      <c r="Z74" s="4024"/>
      <c r="AA74" s="4024"/>
      <c r="AB74" s="4024"/>
      <c r="AC74" s="4024"/>
      <c r="AD74" s="4024"/>
      <c r="AE74" s="4024"/>
      <c r="AF74" s="4024"/>
      <c r="AG74" s="4024"/>
      <c r="AH74" s="4024"/>
      <c r="AI74" s="4024"/>
      <c r="AJ74" s="4024"/>
      <c r="AK74" s="4024"/>
      <c r="AL74" s="4024"/>
      <c r="AM74" s="4024"/>
      <c r="AN74" s="4024"/>
      <c r="AO74" s="4024"/>
      <c r="AP74" s="4024"/>
      <c r="AQ74" s="4024"/>
      <c r="AR74" s="4024"/>
      <c r="AS74" s="4024"/>
      <c r="AT74" s="4024"/>
      <c r="AU74" s="4024"/>
      <c r="AV74" s="4024"/>
      <c r="AW74" s="4024"/>
      <c r="AX74" s="4024"/>
      <c r="AY74" s="4024"/>
      <c r="AZ74" s="4024"/>
      <c r="BA74" s="4024"/>
      <c r="BB74" s="4024"/>
      <c r="BC74" s="4024"/>
      <c r="BD74" s="4024"/>
      <c r="BE74" s="4024"/>
      <c r="BF74" s="4024"/>
      <c r="BG74" s="4024"/>
      <c r="BH74" s="4024"/>
      <c r="BI74" s="4024"/>
      <c r="BJ74" s="4024"/>
      <c r="BK74" s="4024"/>
      <c r="BL74" s="4024"/>
      <c r="BM74" s="4024"/>
      <c r="BN74" s="4024"/>
      <c r="BO74" s="4024"/>
      <c r="BP74" s="4024"/>
      <c r="BQ74" s="4024"/>
      <c r="BR74" s="4024"/>
      <c r="BS74" s="4024"/>
      <c r="BT74" s="4024"/>
      <c r="BU74" s="4024"/>
      <c r="BV74" s="4024"/>
      <c r="BW74" s="4024"/>
      <c r="BX74" s="4024"/>
      <c r="BY74" s="4024"/>
      <c r="BZ74" s="4024"/>
      <c r="CA74" s="4024"/>
      <c r="CB74" s="4024"/>
      <c r="CC74" s="4025"/>
    </row>
    <row r="75" spans="2:81" ht="4.5" customHeight="1">
      <c r="B75" s="4038"/>
      <c r="C75" s="4016"/>
      <c r="D75" s="4016"/>
      <c r="E75" s="4016"/>
      <c r="F75" s="4016"/>
      <c r="G75" s="4016"/>
      <c r="H75" s="4016"/>
      <c r="I75" s="4016"/>
      <c r="J75" s="4016"/>
      <c r="K75" s="4016"/>
      <c r="L75" s="4016"/>
      <c r="M75" s="4016"/>
      <c r="N75" s="4016"/>
      <c r="O75" s="4016"/>
      <c r="P75" s="4016"/>
      <c r="Q75" s="4016"/>
      <c r="R75" s="4016"/>
      <c r="S75" s="4016"/>
      <c r="T75" s="4016"/>
      <c r="U75" s="4016"/>
      <c r="V75" s="4016"/>
      <c r="W75" s="4016"/>
      <c r="X75" s="4016"/>
      <c r="Y75" s="4016"/>
      <c r="Z75" s="4016"/>
      <c r="AA75" s="4016"/>
      <c r="AB75" s="4016"/>
      <c r="AC75" s="4016"/>
      <c r="AD75" s="4016"/>
      <c r="AE75" s="4016"/>
      <c r="AF75" s="4016"/>
      <c r="AG75" s="4016"/>
      <c r="AH75" s="4016"/>
      <c r="AI75" s="4016"/>
      <c r="AJ75" s="4016"/>
      <c r="AK75" s="4016"/>
      <c r="AL75" s="4016"/>
      <c r="AM75" s="4016"/>
      <c r="AN75" s="4016"/>
      <c r="AO75" s="4016"/>
      <c r="AP75" s="4016"/>
      <c r="AQ75" s="4016"/>
      <c r="AR75" s="4016"/>
      <c r="AS75" s="4016"/>
      <c r="AT75" s="4016"/>
      <c r="AU75" s="4016"/>
      <c r="AV75" s="4016"/>
      <c r="AW75" s="4016"/>
      <c r="AX75" s="4016"/>
      <c r="AY75" s="4016"/>
      <c r="AZ75" s="4016"/>
      <c r="BA75" s="4016"/>
      <c r="BB75" s="4016"/>
      <c r="BC75" s="4016"/>
      <c r="BD75" s="4016"/>
      <c r="BE75" s="4016"/>
      <c r="BF75" s="4016"/>
      <c r="BG75" s="4016"/>
      <c r="BH75" s="4016"/>
      <c r="BI75" s="4016"/>
      <c r="BJ75" s="4016"/>
      <c r="BK75" s="4016"/>
      <c r="BL75" s="4016"/>
      <c r="BM75" s="4016"/>
      <c r="BN75" s="4016"/>
      <c r="BO75" s="4016"/>
      <c r="BP75" s="4016"/>
      <c r="BQ75" s="4016"/>
      <c r="BR75" s="4016"/>
      <c r="BS75" s="4016"/>
      <c r="BT75" s="4016"/>
      <c r="BU75" s="4016"/>
      <c r="BV75" s="4016"/>
      <c r="BW75" s="4016"/>
      <c r="BX75" s="1620"/>
      <c r="BY75" s="1620"/>
      <c r="BZ75" s="1620"/>
      <c r="CA75" s="1620"/>
      <c r="CB75" s="1620"/>
      <c r="CC75" s="1617"/>
    </row>
    <row r="76" spans="2:81" ht="11.45" customHeight="1">
      <c r="B76" s="4038" t="s">
        <v>2584</v>
      </c>
      <c r="C76" s="4016"/>
      <c r="D76" s="4016"/>
      <c r="E76" s="4016"/>
      <c r="F76" s="4016"/>
      <c r="G76" s="4016"/>
      <c r="H76" s="4016"/>
      <c r="I76" s="4016"/>
      <c r="J76" s="4016"/>
      <c r="K76" s="4016"/>
      <c r="L76" s="4016"/>
      <c r="M76" s="4016"/>
      <c r="N76" s="4016"/>
      <c r="O76" s="4016"/>
      <c r="P76" s="4016"/>
      <c r="Q76" s="4016"/>
      <c r="R76" s="4016"/>
      <c r="S76" s="4016"/>
      <c r="T76" s="4016"/>
      <c r="U76" s="4016"/>
      <c r="V76" s="4016"/>
      <c r="W76" s="4016"/>
      <c r="X76" s="4016"/>
      <c r="Y76" s="4016"/>
      <c r="Z76" s="4016"/>
      <c r="AA76" s="4016"/>
      <c r="AB76" s="4016"/>
      <c r="AC76" s="4016"/>
      <c r="AD76" s="4016"/>
      <c r="AE76" s="4016"/>
      <c r="AF76" s="4016"/>
      <c r="AG76" s="4016"/>
      <c r="AH76" s="4016"/>
      <c r="AI76" s="4016"/>
      <c r="AJ76" s="4016"/>
      <c r="AK76" s="4016"/>
      <c r="AL76" s="4016"/>
      <c r="AM76" s="4016"/>
      <c r="AN76" s="4016"/>
      <c r="AO76" s="4016"/>
      <c r="AP76" s="4016"/>
      <c r="AQ76" s="4016"/>
      <c r="AR76" s="4016"/>
      <c r="AS76" s="4016"/>
      <c r="AT76" s="4016"/>
      <c r="AU76" s="4016"/>
      <c r="AV76" s="4016"/>
      <c r="AW76" s="4016"/>
      <c r="AX76" s="4016"/>
      <c r="AY76" s="4016"/>
      <c r="AZ76" s="4016"/>
      <c r="BA76" s="4016"/>
      <c r="BB76" s="4016"/>
      <c r="BC76" s="4016"/>
      <c r="BD76" s="4016"/>
      <c r="BE76" s="4016"/>
      <c r="BF76" s="4016"/>
      <c r="BG76" s="4016"/>
      <c r="BH76" s="4016"/>
      <c r="BI76" s="4016"/>
      <c r="BJ76" s="4016"/>
      <c r="BK76" s="4016"/>
      <c r="BL76" s="4016"/>
      <c r="BM76" s="4016"/>
      <c r="BN76" s="4016"/>
      <c r="BO76" s="4016"/>
      <c r="BP76" s="4016"/>
      <c r="BQ76" s="4016"/>
      <c r="BR76" s="4016"/>
      <c r="BS76" s="4016"/>
      <c r="BT76" s="4016"/>
      <c r="BU76" s="4016"/>
      <c r="BV76" s="4016"/>
      <c r="BW76" s="4016"/>
      <c r="BX76" s="1620"/>
      <c r="BY76" s="1620"/>
      <c r="BZ76" s="1620"/>
      <c r="CA76" s="1620"/>
      <c r="CB76" s="1620"/>
      <c r="CC76" s="1617"/>
    </row>
    <row r="77" spans="2:81" ht="11.45" customHeight="1">
      <c r="B77" s="1614"/>
      <c r="C77" s="4016" t="s">
        <v>3800</v>
      </c>
      <c r="D77" s="4016"/>
      <c r="E77" s="4016"/>
      <c r="F77" s="4016"/>
      <c r="G77" s="4016"/>
      <c r="H77" s="4016"/>
      <c r="I77" s="4016"/>
      <c r="J77" s="4016"/>
      <c r="K77" s="4016"/>
      <c r="L77" s="4016"/>
      <c r="M77" s="4016"/>
      <c r="N77" s="4016"/>
      <c r="O77" s="4016"/>
      <c r="P77" s="4016"/>
      <c r="Q77" s="4016"/>
      <c r="R77" s="4016"/>
      <c r="S77" s="4016"/>
      <c r="T77" s="4016"/>
      <c r="U77" s="4016"/>
      <c r="V77" s="4016"/>
      <c r="W77" s="4016"/>
      <c r="X77" s="4016"/>
      <c r="Y77" s="4016"/>
      <c r="Z77" s="4016"/>
      <c r="AA77" s="4016"/>
      <c r="AB77" s="4016"/>
      <c r="AC77" s="4016"/>
      <c r="AD77" s="4016"/>
      <c r="AE77" s="4016"/>
      <c r="AF77" s="4016"/>
      <c r="AG77" s="4016"/>
      <c r="AH77" s="4016"/>
      <c r="AI77" s="4016"/>
      <c r="AJ77" s="4016"/>
      <c r="AK77" s="4016"/>
      <c r="AL77" s="4016"/>
      <c r="AM77" s="4016"/>
      <c r="AN77" s="4016"/>
      <c r="AO77" s="4016"/>
      <c r="AP77" s="4016"/>
      <c r="AQ77" s="4016"/>
      <c r="AR77" s="4016"/>
      <c r="AS77" s="4016"/>
      <c r="AT77" s="4016"/>
      <c r="AU77" s="4016"/>
      <c r="AV77" s="4016"/>
      <c r="AW77" s="4016"/>
      <c r="AX77" s="4016"/>
      <c r="AY77" s="4016"/>
      <c r="AZ77" s="4016"/>
      <c r="BA77" s="4016"/>
      <c r="BB77" s="4016"/>
      <c r="BC77" s="4016"/>
      <c r="BD77" s="4016"/>
      <c r="BE77" s="4016"/>
      <c r="BF77" s="4016"/>
      <c r="BG77" s="4016"/>
      <c r="BH77" s="4016"/>
      <c r="BI77" s="4016"/>
      <c r="BJ77" s="4016"/>
      <c r="BK77" s="4016"/>
      <c r="BL77" s="4016"/>
      <c r="BM77" s="4016"/>
      <c r="BN77" s="4016"/>
      <c r="BO77" s="4016"/>
      <c r="BP77" s="4016"/>
      <c r="BQ77" s="4016"/>
      <c r="BR77" s="4016"/>
      <c r="BS77" s="4016"/>
      <c r="BT77" s="4016"/>
      <c r="BU77" s="4016"/>
      <c r="BV77" s="1616"/>
      <c r="BW77" s="1616"/>
      <c r="BX77" s="1616"/>
      <c r="BY77" s="1616"/>
      <c r="BZ77" s="1616"/>
      <c r="CA77" s="1616"/>
      <c r="CB77" s="1616"/>
      <c r="CC77" s="1617"/>
    </row>
    <row r="78" spans="2:81" ht="11.45" customHeight="1">
      <c r="B78" s="1614"/>
      <c r="C78" s="1616"/>
      <c r="D78" s="4028" t="s">
        <v>4510</v>
      </c>
      <c r="E78" s="4028"/>
      <c r="F78" s="4028"/>
      <c r="G78" s="4028"/>
      <c r="H78" s="4028"/>
      <c r="I78" s="4028"/>
      <c r="J78" s="4028"/>
      <c r="K78" s="4028"/>
      <c r="L78" s="4028"/>
      <c r="M78" s="4028"/>
      <c r="N78" s="4028"/>
      <c r="O78" s="4028"/>
      <c r="P78" s="4028"/>
      <c r="Q78" s="4028"/>
      <c r="R78" s="4028"/>
      <c r="S78" s="4028"/>
      <c r="T78" s="4028"/>
      <c r="U78" s="4028"/>
      <c r="V78" s="4028"/>
      <c r="W78" s="4028"/>
      <c r="X78" s="4028"/>
      <c r="Y78" s="4028"/>
      <c r="Z78" s="4028"/>
      <c r="AA78" s="4028"/>
      <c r="AB78" s="4028"/>
      <c r="AC78" s="4028"/>
      <c r="AD78" s="4028"/>
      <c r="AE78" s="4028"/>
      <c r="AF78" s="4028"/>
      <c r="AG78" s="4028"/>
      <c r="AH78" s="4028"/>
      <c r="AI78" s="4028"/>
      <c r="AJ78" s="4028"/>
      <c r="AK78" s="4028"/>
      <c r="AL78" s="4028"/>
      <c r="AM78" s="4028"/>
      <c r="AN78" s="4028"/>
      <c r="AO78" s="4028"/>
      <c r="AP78" s="4028"/>
      <c r="AQ78" s="4028"/>
      <c r="AR78" s="4028"/>
      <c r="AS78" s="4028"/>
      <c r="AT78" s="4028"/>
      <c r="AU78" s="4028"/>
      <c r="AV78" s="4028"/>
      <c r="AW78" s="4028"/>
      <c r="AX78" s="4028"/>
      <c r="AY78" s="4028"/>
      <c r="AZ78" s="4028"/>
      <c r="BA78" s="4028"/>
      <c r="BB78" s="4028"/>
      <c r="BC78" s="4028"/>
      <c r="BD78" s="4028"/>
      <c r="BE78" s="4028"/>
      <c r="BF78" s="4028"/>
      <c r="BG78" s="4028"/>
      <c r="BH78" s="4028"/>
      <c r="BI78" s="4028"/>
      <c r="BJ78" s="4028"/>
      <c r="BK78" s="4028"/>
      <c r="BL78" s="4028"/>
      <c r="BM78" s="4028"/>
      <c r="BN78" s="4028"/>
      <c r="BO78" s="4028"/>
      <c r="BP78" s="4028"/>
      <c r="BQ78" s="4028"/>
      <c r="BR78" s="4028"/>
      <c r="BS78" s="4028"/>
      <c r="BT78" s="4028"/>
      <c r="BU78" s="4028"/>
      <c r="BV78" s="4028"/>
      <c r="BW78" s="4028"/>
      <c r="BX78" s="4028"/>
      <c r="BY78" s="4028"/>
      <c r="BZ78" s="4028"/>
      <c r="CA78" s="4028"/>
      <c r="CB78" s="4028"/>
      <c r="CC78" s="4029"/>
    </row>
    <row r="79" spans="2:81" ht="11.45" customHeight="1">
      <c r="B79" s="1614"/>
      <c r="C79" s="4016" t="s">
        <v>3801</v>
      </c>
      <c r="D79" s="4016"/>
      <c r="E79" s="4016"/>
      <c r="F79" s="4016"/>
      <c r="G79" s="4016"/>
      <c r="H79" s="4016"/>
      <c r="I79" s="4016"/>
      <c r="J79" s="4016"/>
      <c r="K79" s="4016"/>
      <c r="L79" s="4016"/>
      <c r="M79" s="4016"/>
      <c r="N79" s="4016"/>
      <c r="O79" s="4016"/>
      <c r="P79" s="4016"/>
      <c r="Q79" s="4016"/>
      <c r="R79" s="4016"/>
      <c r="S79" s="4016"/>
      <c r="T79" s="4016"/>
      <c r="U79" s="4016"/>
      <c r="V79" s="4016"/>
      <c r="W79" s="4016"/>
      <c r="X79" s="4016"/>
      <c r="Y79" s="4016"/>
      <c r="Z79" s="4016"/>
      <c r="AA79" s="4016"/>
      <c r="AB79" s="4016"/>
      <c r="AC79" s="4016"/>
      <c r="AD79" s="4016"/>
      <c r="AE79" s="4016"/>
      <c r="AF79" s="4016"/>
      <c r="AG79" s="4016"/>
      <c r="AH79" s="4016"/>
      <c r="AI79" s="4016"/>
      <c r="AJ79" s="4016"/>
      <c r="AK79" s="4016"/>
      <c r="AL79" s="4016"/>
      <c r="AM79" s="4016"/>
      <c r="AN79" s="4016"/>
      <c r="AO79" s="4016"/>
      <c r="AP79" s="4016"/>
      <c r="AQ79" s="4016"/>
      <c r="AR79" s="4016"/>
      <c r="AS79" s="4016"/>
      <c r="AT79" s="4016"/>
      <c r="AU79" s="4016"/>
      <c r="AV79" s="4016"/>
      <c r="AW79" s="4016"/>
      <c r="AX79" s="4016"/>
      <c r="AY79" s="4016"/>
      <c r="AZ79" s="4016"/>
      <c r="BA79" s="4016"/>
      <c r="BB79" s="4016"/>
      <c r="BC79" s="4016"/>
      <c r="BD79" s="4016"/>
      <c r="BE79" s="4016"/>
      <c r="BF79" s="4016"/>
      <c r="BG79" s="4016"/>
      <c r="BH79" s="4016"/>
      <c r="BI79" s="4016"/>
      <c r="BJ79" s="4016"/>
      <c r="BK79" s="4016"/>
      <c r="BL79" s="4016"/>
      <c r="BM79" s="4016"/>
      <c r="BN79" s="4016"/>
      <c r="BO79" s="4016"/>
      <c r="BP79" s="4016"/>
      <c r="BQ79" s="4016"/>
      <c r="BR79" s="4016"/>
      <c r="BS79" s="4016"/>
      <c r="BT79" s="4016"/>
      <c r="BU79" s="4016"/>
      <c r="BV79" s="1616"/>
      <c r="BW79" s="1616"/>
      <c r="BX79" s="1616"/>
      <c r="BY79" s="1616"/>
      <c r="BZ79" s="1616"/>
      <c r="CA79" s="1616"/>
      <c r="CB79" s="1616"/>
      <c r="CC79" s="1617"/>
    </row>
    <row r="80" spans="2:81" ht="11.45" customHeight="1">
      <c r="B80" s="1614"/>
      <c r="C80" s="1616"/>
      <c r="D80" s="4028" t="s">
        <v>4511</v>
      </c>
      <c r="E80" s="4028"/>
      <c r="F80" s="4028"/>
      <c r="G80" s="4028"/>
      <c r="H80" s="4028"/>
      <c r="I80" s="4028"/>
      <c r="J80" s="4028"/>
      <c r="K80" s="4028"/>
      <c r="L80" s="4028"/>
      <c r="M80" s="4028"/>
      <c r="N80" s="4028"/>
      <c r="O80" s="4028"/>
      <c r="P80" s="4028"/>
      <c r="Q80" s="4028"/>
      <c r="R80" s="4028"/>
      <c r="S80" s="4028"/>
      <c r="T80" s="4028"/>
      <c r="U80" s="4028"/>
      <c r="V80" s="4028"/>
      <c r="W80" s="4028"/>
      <c r="X80" s="4028"/>
      <c r="Y80" s="4028"/>
      <c r="Z80" s="4028"/>
      <c r="AA80" s="4028"/>
      <c r="AB80" s="4028"/>
      <c r="AC80" s="4028"/>
      <c r="AD80" s="4028"/>
      <c r="AE80" s="4028"/>
      <c r="AF80" s="4028"/>
      <c r="AG80" s="4028"/>
      <c r="AH80" s="4028"/>
      <c r="AI80" s="4028"/>
      <c r="AJ80" s="4028"/>
      <c r="AK80" s="4028"/>
      <c r="AL80" s="4028"/>
      <c r="AM80" s="4028"/>
      <c r="AN80" s="4028"/>
      <c r="AO80" s="4028"/>
      <c r="AP80" s="4028"/>
      <c r="AQ80" s="4028"/>
      <c r="AR80" s="4028"/>
      <c r="AS80" s="4028"/>
      <c r="AT80" s="4028"/>
      <c r="AU80" s="4028"/>
      <c r="AV80" s="4028"/>
      <c r="AW80" s="4028"/>
      <c r="AX80" s="4028"/>
      <c r="AY80" s="4028"/>
      <c r="AZ80" s="4028"/>
      <c r="BA80" s="4028"/>
      <c r="BB80" s="4028"/>
      <c r="BC80" s="4028"/>
      <c r="BD80" s="4028"/>
      <c r="BE80" s="4028"/>
      <c r="BF80" s="4028"/>
      <c r="BG80" s="4028"/>
      <c r="BH80" s="4028"/>
      <c r="BI80" s="4028"/>
      <c r="BJ80" s="4028"/>
      <c r="BK80" s="4028"/>
      <c r="BL80" s="4028"/>
      <c r="BM80" s="4028"/>
      <c r="BN80" s="4028"/>
      <c r="BO80" s="4028"/>
      <c r="BP80" s="4028"/>
      <c r="BQ80" s="4028"/>
      <c r="BR80" s="4028"/>
      <c r="BS80" s="4028"/>
      <c r="BT80" s="4028"/>
      <c r="BU80" s="4028"/>
      <c r="BV80" s="4028"/>
      <c r="BW80" s="4028"/>
      <c r="BX80" s="4028"/>
      <c r="BY80" s="4028"/>
      <c r="BZ80" s="4028"/>
      <c r="CA80" s="4028"/>
      <c r="CB80" s="4028"/>
      <c r="CC80" s="4029"/>
    </row>
    <row r="81" spans="2:81" ht="11.45" customHeight="1">
      <c r="B81" s="1614"/>
      <c r="C81" s="1616"/>
      <c r="D81" s="4016" t="s">
        <v>2585</v>
      </c>
      <c r="E81" s="4016"/>
      <c r="F81" s="4016"/>
      <c r="G81" s="4016"/>
      <c r="H81" s="4016"/>
      <c r="I81" s="4016"/>
      <c r="J81" s="4016"/>
      <c r="K81" s="4016"/>
      <c r="L81" s="4016"/>
      <c r="M81" s="4016"/>
      <c r="N81" s="4016"/>
      <c r="O81" s="4016"/>
      <c r="P81" s="4016"/>
      <c r="Q81" s="4016"/>
      <c r="R81" s="4016"/>
      <c r="S81" s="4016"/>
      <c r="T81" s="4016"/>
      <c r="U81" s="4016"/>
      <c r="V81" s="4016"/>
      <c r="W81" s="4016"/>
      <c r="X81" s="4016"/>
      <c r="Y81" s="4016"/>
      <c r="Z81" s="4016"/>
      <c r="AA81" s="4016"/>
      <c r="AB81" s="4016"/>
      <c r="AC81" s="4016"/>
      <c r="AD81" s="4016"/>
      <c r="AE81" s="4016"/>
      <c r="AF81" s="4016"/>
      <c r="AG81" s="4016"/>
      <c r="AH81" s="4016"/>
      <c r="AI81" s="4016"/>
      <c r="AJ81" s="4016"/>
      <c r="AK81" s="4016"/>
      <c r="AL81" s="4016"/>
      <c r="AM81" s="4016"/>
      <c r="AN81" s="4016"/>
      <c r="AO81" s="4016"/>
      <c r="AP81" s="4016"/>
      <c r="AQ81" s="4016"/>
      <c r="AR81" s="4016"/>
      <c r="AS81" s="4016"/>
      <c r="AT81" s="4016"/>
      <c r="AU81" s="4016"/>
      <c r="AV81" s="4016"/>
      <c r="AW81" s="4016"/>
      <c r="AX81" s="4016"/>
      <c r="AY81" s="4016"/>
      <c r="AZ81" s="4016"/>
      <c r="BA81" s="4016"/>
      <c r="BB81" s="4016"/>
      <c r="BC81" s="4016"/>
      <c r="BD81" s="4016"/>
      <c r="BE81" s="4016"/>
      <c r="BF81" s="4016"/>
      <c r="BG81" s="4016"/>
      <c r="BH81" s="4016"/>
      <c r="BI81" s="4016"/>
      <c r="BJ81" s="4016"/>
      <c r="BK81" s="4016"/>
      <c r="BL81" s="4016"/>
      <c r="BM81" s="4016"/>
      <c r="BN81" s="4016"/>
      <c r="BO81" s="4016"/>
      <c r="BP81" s="4016"/>
      <c r="BQ81" s="4016"/>
      <c r="BR81" s="4016"/>
      <c r="BS81" s="4016"/>
      <c r="BT81" s="4016"/>
      <c r="BU81" s="4016"/>
      <c r="BV81" s="1616"/>
      <c r="BW81" s="1616"/>
      <c r="BX81" s="1616"/>
      <c r="BY81" s="1616"/>
      <c r="BZ81" s="1616"/>
      <c r="CA81" s="1616"/>
      <c r="CB81" s="1616"/>
      <c r="CC81" s="1617"/>
    </row>
    <row r="82" spans="2:81" ht="11.45" customHeight="1">
      <c r="B82" s="1614"/>
      <c r="C82" s="4016" t="s">
        <v>3802</v>
      </c>
      <c r="D82" s="4016"/>
      <c r="E82" s="4016"/>
      <c r="F82" s="4016"/>
      <c r="G82" s="4016"/>
      <c r="H82" s="4016"/>
      <c r="I82" s="4016"/>
      <c r="J82" s="4016"/>
      <c r="K82" s="4016"/>
      <c r="L82" s="4016"/>
      <c r="M82" s="4016"/>
      <c r="N82" s="4016"/>
      <c r="O82" s="4016"/>
      <c r="P82" s="4016"/>
      <c r="Q82" s="4016"/>
      <c r="R82" s="4016"/>
      <c r="S82" s="4016"/>
      <c r="T82" s="4016"/>
      <c r="U82" s="4016"/>
      <c r="V82" s="4016"/>
      <c r="W82" s="4016"/>
      <c r="X82" s="4016"/>
      <c r="Y82" s="4016"/>
      <c r="Z82" s="4016"/>
      <c r="AA82" s="4016"/>
      <c r="AB82" s="4016"/>
      <c r="AC82" s="4016"/>
      <c r="AD82" s="4016"/>
      <c r="AE82" s="4016"/>
      <c r="AF82" s="4016"/>
      <c r="AG82" s="4016"/>
      <c r="AH82" s="4016"/>
      <c r="AI82" s="4016"/>
      <c r="AJ82" s="4016"/>
      <c r="AK82" s="4016"/>
      <c r="AL82" s="4016"/>
      <c r="AM82" s="4016"/>
      <c r="AN82" s="4016"/>
      <c r="AO82" s="4016"/>
      <c r="AP82" s="4016"/>
      <c r="AQ82" s="4016"/>
      <c r="AR82" s="4016"/>
      <c r="AS82" s="4016"/>
      <c r="AT82" s="4016"/>
      <c r="AU82" s="4016"/>
      <c r="AV82" s="4016"/>
      <c r="AW82" s="4016"/>
      <c r="AX82" s="4016"/>
      <c r="AY82" s="4016"/>
      <c r="AZ82" s="4016"/>
      <c r="BA82" s="4016"/>
      <c r="BB82" s="4016"/>
      <c r="BC82" s="4016"/>
      <c r="BD82" s="4016"/>
      <c r="BE82" s="4016"/>
      <c r="BF82" s="4016"/>
      <c r="BG82" s="4016"/>
      <c r="BH82" s="4016"/>
      <c r="BI82" s="4016"/>
      <c r="BJ82" s="4016"/>
      <c r="BK82" s="4016"/>
      <c r="BL82" s="4016"/>
      <c r="BM82" s="4016"/>
      <c r="BN82" s="4016"/>
      <c r="BO82" s="4016"/>
      <c r="BP82" s="4016"/>
      <c r="BQ82" s="4016"/>
      <c r="BR82" s="4016"/>
      <c r="BS82" s="4016"/>
      <c r="BT82" s="4016"/>
      <c r="BU82" s="4016"/>
      <c r="BV82" s="1616"/>
      <c r="BW82" s="1616"/>
      <c r="BX82" s="1616"/>
      <c r="BY82" s="1616"/>
      <c r="BZ82" s="1616"/>
      <c r="CA82" s="1616"/>
      <c r="CB82" s="1616"/>
      <c r="CC82" s="1617"/>
    </row>
    <row r="83" spans="2:81" ht="11.45" customHeight="1">
      <c r="B83" s="1614"/>
      <c r="C83" s="1616"/>
      <c r="D83" s="1529"/>
      <c r="E83" s="4016" t="s">
        <v>3821</v>
      </c>
      <c r="F83" s="4016"/>
      <c r="G83" s="4016"/>
      <c r="H83" s="4016"/>
      <c r="I83" s="4016"/>
      <c r="J83" s="4016"/>
      <c r="K83" s="4016"/>
      <c r="L83" s="4016"/>
      <c r="M83" s="4016"/>
      <c r="N83" s="4016"/>
      <c r="O83" s="4016"/>
      <c r="P83" s="4016"/>
      <c r="Q83" s="4016"/>
      <c r="R83" s="4016"/>
      <c r="S83" s="4016"/>
      <c r="T83" s="4016"/>
      <c r="U83" s="4016"/>
      <c r="V83" s="4016"/>
      <c r="W83" s="4016"/>
      <c r="X83" s="4016"/>
      <c r="Y83" s="4016"/>
      <c r="Z83" s="4016"/>
      <c r="AA83" s="4016"/>
      <c r="AB83" s="4016"/>
      <c r="AC83" s="4016"/>
      <c r="AD83" s="4016"/>
      <c r="AE83" s="4016"/>
      <c r="AF83" s="4016"/>
      <c r="AG83" s="4016"/>
      <c r="AH83" s="4016"/>
      <c r="AI83" s="4016"/>
      <c r="AJ83" s="4016"/>
      <c r="AK83" s="4016"/>
      <c r="AL83" s="4016"/>
      <c r="AM83" s="4016"/>
      <c r="AN83" s="4016"/>
      <c r="AO83" s="4016"/>
      <c r="AP83" s="4016"/>
      <c r="AQ83" s="4016"/>
      <c r="AR83" s="4016"/>
      <c r="AS83" s="4016"/>
      <c r="AT83" s="4016"/>
      <c r="AU83" s="4016"/>
      <c r="AV83" s="4016"/>
      <c r="AW83" s="4016"/>
      <c r="AX83" s="4016"/>
      <c r="AY83" s="4016"/>
      <c r="AZ83" s="4016"/>
      <c r="BA83" s="4016"/>
      <c r="BB83" s="4016"/>
      <c r="BC83" s="4016"/>
      <c r="BD83" s="4016"/>
      <c r="BE83" s="4016"/>
      <c r="BF83" s="4016"/>
      <c r="BG83" s="4016"/>
      <c r="BH83" s="4016"/>
      <c r="BI83" s="4016"/>
      <c r="BJ83" s="4016"/>
      <c r="BK83" s="4016"/>
      <c r="BL83" s="4016"/>
      <c r="BM83" s="4016"/>
      <c r="BN83" s="4016"/>
      <c r="BO83" s="4016"/>
      <c r="BP83" s="4016"/>
      <c r="BQ83" s="4016"/>
      <c r="BR83" s="4016"/>
      <c r="BS83" s="4016"/>
      <c r="BT83" s="4016"/>
      <c r="BU83" s="4016"/>
      <c r="BV83" s="1616"/>
      <c r="BW83" s="1616"/>
      <c r="BX83" s="1616"/>
      <c r="BY83" s="1616"/>
      <c r="BZ83" s="1616"/>
      <c r="CA83" s="1616"/>
      <c r="CB83" s="1616"/>
      <c r="CC83" s="1617"/>
    </row>
    <row r="84" spans="2:81" ht="11.45" customHeight="1">
      <c r="B84" s="1614"/>
      <c r="C84" s="1616"/>
      <c r="D84" s="4016" t="s">
        <v>2586</v>
      </c>
      <c r="E84" s="4016"/>
      <c r="F84" s="4016"/>
      <c r="G84" s="4016"/>
      <c r="H84" s="4016"/>
      <c r="I84" s="4016"/>
      <c r="J84" s="4016"/>
      <c r="K84" s="4016"/>
      <c r="L84" s="4016"/>
      <c r="M84" s="4016"/>
      <c r="N84" s="4016"/>
      <c r="O84" s="4016"/>
      <c r="P84" s="4016"/>
      <c r="Q84" s="4016"/>
      <c r="R84" s="4016"/>
      <c r="S84" s="4016"/>
      <c r="T84" s="4016"/>
      <c r="U84" s="4016"/>
      <c r="V84" s="4016"/>
      <c r="W84" s="4016"/>
      <c r="X84" s="4016"/>
      <c r="Y84" s="4016"/>
      <c r="Z84" s="4016"/>
      <c r="AA84" s="4016"/>
      <c r="AB84" s="4016"/>
      <c r="AC84" s="4016"/>
      <c r="AD84" s="4016"/>
      <c r="AE84" s="4016"/>
      <c r="AF84" s="4016"/>
      <c r="AG84" s="4016"/>
      <c r="AH84" s="4016"/>
      <c r="AI84" s="4016"/>
      <c r="AJ84" s="4016"/>
      <c r="AK84" s="4016"/>
      <c r="AL84" s="4016"/>
      <c r="AM84" s="4016"/>
      <c r="AN84" s="4016"/>
      <c r="AO84" s="4016"/>
      <c r="AP84" s="4016"/>
      <c r="AQ84" s="4016"/>
      <c r="AR84" s="4016"/>
      <c r="AS84" s="4016"/>
      <c r="AT84" s="4016"/>
      <c r="AU84" s="4016"/>
      <c r="AV84" s="4016"/>
      <c r="AW84" s="4016"/>
      <c r="AX84" s="4016"/>
      <c r="AY84" s="4016"/>
      <c r="AZ84" s="4016"/>
      <c r="BA84" s="4016"/>
      <c r="BB84" s="4016"/>
      <c r="BC84" s="4016"/>
      <c r="BD84" s="4016"/>
      <c r="BE84" s="4016"/>
      <c r="BF84" s="4016"/>
      <c r="BG84" s="4016"/>
      <c r="BH84" s="4016"/>
      <c r="BI84" s="4016"/>
      <c r="BJ84" s="4016"/>
      <c r="BK84" s="4016"/>
      <c r="BL84" s="4016"/>
      <c r="BM84" s="4016"/>
      <c r="BN84" s="4016"/>
      <c r="BO84" s="4016"/>
      <c r="BP84" s="4016"/>
      <c r="BQ84" s="4016"/>
      <c r="BR84" s="4016"/>
      <c r="BS84" s="4016"/>
      <c r="BT84" s="4016"/>
      <c r="BU84" s="4016"/>
      <c r="BV84" s="1616"/>
      <c r="BW84" s="1616"/>
      <c r="BX84" s="1616"/>
      <c r="BY84" s="1616"/>
      <c r="BZ84" s="1616"/>
      <c r="CA84" s="1616"/>
      <c r="CB84" s="1616"/>
      <c r="CC84" s="1617"/>
    </row>
    <row r="85" spans="2:81" ht="11.45" customHeight="1">
      <c r="B85" s="1614"/>
      <c r="C85" s="1620"/>
      <c r="D85" s="4016" t="s">
        <v>2587</v>
      </c>
      <c r="E85" s="4016"/>
      <c r="F85" s="4016"/>
      <c r="G85" s="4016"/>
      <c r="H85" s="4016"/>
      <c r="I85" s="4016"/>
      <c r="J85" s="4016"/>
      <c r="K85" s="4016"/>
      <c r="L85" s="4016"/>
      <c r="M85" s="4016"/>
      <c r="N85" s="4016"/>
      <c r="O85" s="4016"/>
      <c r="P85" s="4016"/>
      <c r="Q85" s="4016"/>
      <c r="R85" s="4016"/>
      <c r="S85" s="4016"/>
      <c r="T85" s="4016"/>
      <c r="U85" s="4016"/>
      <c r="V85" s="4016"/>
      <c r="W85" s="4016"/>
      <c r="X85" s="4016"/>
      <c r="Y85" s="4016"/>
      <c r="Z85" s="4016"/>
      <c r="AA85" s="4016"/>
      <c r="AB85" s="4016"/>
      <c r="AC85" s="4016"/>
      <c r="AD85" s="4016"/>
      <c r="AE85" s="4016"/>
      <c r="AF85" s="4016"/>
      <c r="AG85" s="4016"/>
      <c r="AH85" s="4016"/>
      <c r="AI85" s="4016"/>
      <c r="AJ85" s="4016"/>
      <c r="AK85" s="4016"/>
      <c r="AL85" s="4016"/>
      <c r="AM85" s="4016"/>
      <c r="AN85" s="4016"/>
      <c r="AO85" s="4016"/>
      <c r="AP85" s="4016"/>
      <c r="AQ85" s="4016"/>
      <c r="AR85" s="4016"/>
      <c r="AS85" s="4016"/>
      <c r="AT85" s="4016"/>
      <c r="AU85" s="4016"/>
      <c r="AV85" s="4016"/>
      <c r="AW85" s="4016"/>
      <c r="AX85" s="4016"/>
      <c r="AY85" s="4016"/>
      <c r="AZ85" s="4016"/>
      <c r="BA85" s="4016"/>
      <c r="BB85" s="4016"/>
      <c r="BC85" s="4016"/>
      <c r="BD85" s="4016"/>
      <c r="BE85" s="4016"/>
      <c r="BF85" s="4016"/>
      <c r="BG85" s="4016"/>
      <c r="BH85" s="4016"/>
      <c r="BI85" s="4016"/>
      <c r="BJ85" s="4016"/>
      <c r="BK85" s="4016"/>
      <c r="BL85" s="4016"/>
      <c r="BM85" s="4016"/>
      <c r="BN85" s="4016"/>
      <c r="BO85" s="4016"/>
      <c r="BP85" s="4016"/>
      <c r="BQ85" s="4016"/>
      <c r="BR85" s="4016"/>
      <c r="BS85" s="4016"/>
      <c r="BT85" s="4016"/>
      <c r="BU85" s="4016"/>
      <c r="BV85" s="1616"/>
      <c r="BW85" s="1616"/>
      <c r="BX85" s="1616"/>
      <c r="BY85" s="1616"/>
      <c r="BZ85" s="1616"/>
      <c r="CA85" s="1616"/>
      <c r="CB85" s="1616"/>
      <c r="CC85" s="1617"/>
    </row>
    <row r="86" spans="2:81" ht="11.45" customHeight="1">
      <c r="B86" s="1614"/>
      <c r="C86" s="1620"/>
      <c r="D86" s="4016" t="s">
        <v>2588</v>
      </c>
      <c r="E86" s="4016"/>
      <c r="F86" s="4016"/>
      <c r="G86" s="4016"/>
      <c r="H86" s="4016"/>
      <c r="I86" s="4016"/>
      <c r="J86" s="4016"/>
      <c r="K86" s="4016"/>
      <c r="L86" s="4016"/>
      <c r="M86" s="4016"/>
      <c r="N86" s="4016"/>
      <c r="O86" s="4016"/>
      <c r="P86" s="4016"/>
      <c r="Q86" s="4016"/>
      <c r="R86" s="4016"/>
      <c r="S86" s="4016"/>
      <c r="T86" s="4016"/>
      <c r="U86" s="4016"/>
      <c r="V86" s="4016"/>
      <c r="W86" s="4016"/>
      <c r="X86" s="4016"/>
      <c r="Y86" s="4016"/>
      <c r="Z86" s="4016"/>
      <c r="AA86" s="4016"/>
      <c r="AB86" s="4016"/>
      <c r="AC86" s="4016"/>
      <c r="AD86" s="4016"/>
      <c r="AE86" s="4016"/>
      <c r="AF86" s="4016"/>
      <c r="AG86" s="4016"/>
      <c r="AH86" s="4016"/>
      <c r="AI86" s="4016"/>
      <c r="AJ86" s="4016"/>
      <c r="AK86" s="4016"/>
      <c r="AL86" s="4016"/>
      <c r="AM86" s="4016"/>
      <c r="AN86" s="4016"/>
      <c r="AO86" s="4016"/>
      <c r="AP86" s="4016"/>
      <c r="AQ86" s="4016"/>
      <c r="AR86" s="4016"/>
      <c r="AS86" s="4016"/>
      <c r="AT86" s="4016"/>
      <c r="AU86" s="4016"/>
      <c r="AV86" s="4016"/>
      <c r="AW86" s="4016"/>
      <c r="AX86" s="4016"/>
      <c r="AY86" s="4016"/>
      <c r="AZ86" s="4016"/>
      <c r="BA86" s="4016"/>
      <c r="BB86" s="4016"/>
      <c r="BC86" s="4016"/>
      <c r="BD86" s="4016"/>
      <c r="BE86" s="4016"/>
      <c r="BF86" s="4016"/>
      <c r="BG86" s="4016"/>
      <c r="BH86" s="4016"/>
      <c r="BI86" s="4016"/>
      <c r="BJ86" s="4016"/>
      <c r="BK86" s="4016"/>
      <c r="BL86" s="4016"/>
      <c r="BM86" s="4016"/>
      <c r="BN86" s="4016"/>
      <c r="BO86" s="4016"/>
      <c r="BP86" s="4016"/>
      <c r="BQ86" s="4016"/>
      <c r="BR86" s="4016"/>
      <c r="BS86" s="4016"/>
      <c r="BT86" s="4016"/>
      <c r="BU86" s="4016"/>
      <c r="BV86" s="1616"/>
      <c r="BW86" s="1616"/>
      <c r="BX86" s="1616"/>
      <c r="BY86" s="1616"/>
      <c r="BZ86" s="1616"/>
      <c r="CA86" s="1616"/>
      <c r="CB86" s="1616"/>
      <c r="CC86" s="1617"/>
    </row>
    <row r="87" spans="2:81" ht="11.45" customHeight="1">
      <c r="B87" s="1614"/>
      <c r="C87" s="4016" t="s">
        <v>3804</v>
      </c>
      <c r="D87" s="4016"/>
      <c r="E87" s="4016"/>
      <c r="F87" s="4016"/>
      <c r="G87" s="4016"/>
      <c r="H87" s="4016"/>
      <c r="I87" s="4016"/>
      <c r="J87" s="4016"/>
      <c r="K87" s="4016"/>
      <c r="L87" s="4016"/>
      <c r="M87" s="4016"/>
      <c r="N87" s="4016"/>
      <c r="O87" s="4016"/>
      <c r="P87" s="4016"/>
      <c r="Q87" s="4016"/>
      <c r="R87" s="4016"/>
      <c r="S87" s="4016"/>
      <c r="T87" s="4016"/>
      <c r="U87" s="4016"/>
      <c r="V87" s="4016"/>
      <c r="W87" s="4016"/>
      <c r="X87" s="4016"/>
      <c r="Y87" s="4016"/>
      <c r="Z87" s="4016"/>
      <c r="AA87" s="4016"/>
      <c r="AB87" s="4016"/>
      <c r="AC87" s="4016"/>
      <c r="AD87" s="4016"/>
      <c r="AE87" s="4016"/>
      <c r="AF87" s="4016"/>
      <c r="AG87" s="4016"/>
      <c r="AH87" s="4016"/>
      <c r="AI87" s="4016"/>
      <c r="AJ87" s="4016"/>
      <c r="AK87" s="4016"/>
      <c r="AL87" s="4016"/>
      <c r="AM87" s="4016"/>
      <c r="AN87" s="4016"/>
      <c r="AO87" s="4016"/>
      <c r="AP87" s="4016"/>
      <c r="AQ87" s="4016"/>
      <c r="AR87" s="4016"/>
      <c r="AS87" s="4016"/>
      <c r="AT87" s="4016"/>
      <c r="AU87" s="4016"/>
      <c r="AV87" s="4016"/>
      <c r="AW87" s="4016"/>
      <c r="AX87" s="4016"/>
      <c r="AY87" s="4016"/>
      <c r="AZ87" s="4016"/>
      <c r="BA87" s="4016"/>
      <c r="BB87" s="4016"/>
      <c r="BC87" s="4016"/>
      <c r="BD87" s="4016"/>
      <c r="BE87" s="4016"/>
      <c r="BF87" s="4016"/>
      <c r="BG87" s="4016"/>
      <c r="BH87" s="4016"/>
      <c r="BI87" s="4016"/>
      <c r="BJ87" s="4016"/>
      <c r="BK87" s="4016"/>
      <c r="BL87" s="4016"/>
      <c r="BM87" s="4016"/>
      <c r="BN87" s="4016"/>
      <c r="BO87" s="4016"/>
      <c r="BP87" s="4016"/>
      <c r="BQ87" s="4016"/>
      <c r="BR87" s="4016"/>
      <c r="BS87" s="4016"/>
      <c r="BT87" s="4016"/>
      <c r="BU87" s="4016"/>
      <c r="BV87" s="1616"/>
      <c r="BW87" s="1616"/>
      <c r="BX87" s="1616"/>
      <c r="BY87" s="1616"/>
      <c r="BZ87" s="1616"/>
      <c r="CA87" s="1616"/>
      <c r="CB87" s="1616"/>
      <c r="CC87" s="1617"/>
    </row>
    <row r="88" spans="2:81" ht="11.45" customHeight="1">
      <c r="B88" s="1614"/>
      <c r="C88" s="1620"/>
      <c r="D88" s="4028" t="s">
        <v>4884</v>
      </c>
      <c r="E88" s="4028"/>
      <c r="F88" s="4028"/>
      <c r="G88" s="4028"/>
      <c r="H88" s="4028"/>
      <c r="I88" s="4028"/>
      <c r="J88" s="4028"/>
      <c r="K88" s="4028"/>
      <c r="L88" s="4028"/>
      <c r="M88" s="4028"/>
      <c r="N88" s="4028"/>
      <c r="O88" s="4028"/>
      <c r="P88" s="4028"/>
      <c r="Q88" s="4028"/>
      <c r="R88" s="4028"/>
      <c r="S88" s="4028"/>
      <c r="T88" s="4028"/>
      <c r="U88" s="4028"/>
      <c r="V88" s="4028"/>
      <c r="W88" s="4028"/>
      <c r="X88" s="4028"/>
      <c r="Y88" s="4028"/>
      <c r="Z88" s="4028"/>
      <c r="AA88" s="4028"/>
      <c r="AB88" s="4028"/>
      <c r="AC88" s="4028"/>
      <c r="AD88" s="4028"/>
      <c r="AE88" s="4028"/>
      <c r="AF88" s="4028"/>
      <c r="AG88" s="4028"/>
      <c r="AH88" s="4028"/>
      <c r="AI88" s="4028"/>
      <c r="AJ88" s="4028"/>
      <c r="AK88" s="4028"/>
      <c r="AL88" s="4028"/>
      <c r="AM88" s="4028"/>
      <c r="AN88" s="4028"/>
      <c r="AO88" s="4028"/>
      <c r="AP88" s="4028"/>
      <c r="AQ88" s="4028"/>
      <c r="AR88" s="4028"/>
      <c r="AS88" s="4028"/>
      <c r="AT88" s="4028"/>
      <c r="AU88" s="4028"/>
      <c r="AV88" s="4028"/>
      <c r="AW88" s="4028"/>
      <c r="AX88" s="4028"/>
      <c r="AY88" s="4028"/>
      <c r="AZ88" s="4028"/>
      <c r="BA88" s="4028"/>
      <c r="BB88" s="4028"/>
      <c r="BC88" s="4028"/>
      <c r="BD88" s="4028"/>
      <c r="BE88" s="4028"/>
      <c r="BF88" s="4028"/>
      <c r="BG88" s="4028"/>
      <c r="BH88" s="4028"/>
      <c r="BI88" s="4028"/>
      <c r="BJ88" s="4028"/>
      <c r="BK88" s="4028"/>
      <c r="BL88" s="4028"/>
      <c r="BM88" s="4028"/>
      <c r="BN88" s="4028"/>
      <c r="BO88" s="4028"/>
      <c r="BP88" s="4028"/>
      <c r="BQ88" s="4028"/>
      <c r="BR88" s="4028"/>
      <c r="BS88" s="4028"/>
      <c r="BT88" s="4028"/>
      <c r="BU88" s="4028"/>
      <c r="BV88" s="4028"/>
      <c r="BW88" s="4028"/>
      <c r="BX88" s="4028"/>
      <c r="BY88" s="4028"/>
      <c r="BZ88" s="4028"/>
      <c r="CA88" s="4028"/>
      <c r="CB88" s="4028"/>
      <c r="CC88" s="4029"/>
    </row>
    <row r="89" spans="2:81" ht="11.45" customHeight="1">
      <c r="B89" s="1614"/>
      <c r="C89" s="1620"/>
      <c r="D89" s="4028" t="s">
        <v>4512</v>
      </c>
      <c r="E89" s="4028"/>
      <c r="F89" s="4028"/>
      <c r="G89" s="4028"/>
      <c r="H89" s="4028"/>
      <c r="I89" s="4028"/>
      <c r="J89" s="4028"/>
      <c r="K89" s="4028"/>
      <c r="L89" s="4028"/>
      <c r="M89" s="4028"/>
      <c r="N89" s="4028"/>
      <c r="O89" s="4028"/>
      <c r="P89" s="4028"/>
      <c r="Q89" s="4028"/>
      <c r="R89" s="4028"/>
      <c r="S89" s="4028"/>
      <c r="T89" s="4028"/>
      <c r="U89" s="4028"/>
      <c r="V89" s="4028"/>
      <c r="W89" s="4028"/>
      <c r="X89" s="4028"/>
      <c r="Y89" s="4028"/>
      <c r="Z89" s="4028"/>
      <c r="AA89" s="4028"/>
      <c r="AB89" s="4028"/>
      <c r="AC89" s="4028"/>
      <c r="AD89" s="4028"/>
      <c r="AE89" s="4028"/>
      <c r="AF89" s="4028"/>
      <c r="AG89" s="4028"/>
      <c r="AH89" s="4028"/>
      <c r="AI89" s="4028"/>
      <c r="AJ89" s="4028"/>
      <c r="AK89" s="4028"/>
      <c r="AL89" s="4028"/>
      <c r="AM89" s="4028"/>
      <c r="AN89" s="4028"/>
      <c r="AO89" s="4028"/>
      <c r="AP89" s="4028"/>
      <c r="AQ89" s="4028"/>
      <c r="AR89" s="4028"/>
      <c r="AS89" s="4028"/>
      <c r="AT89" s="4028"/>
      <c r="AU89" s="4028"/>
      <c r="AV89" s="4028"/>
      <c r="AW89" s="4028"/>
      <c r="AX89" s="4028"/>
      <c r="AY89" s="4028"/>
      <c r="AZ89" s="4028"/>
      <c r="BA89" s="4028"/>
      <c r="BB89" s="4028"/>
      <c r="BC89" s="4028"/>
      <c r="BD89" s="4028"/>
      <c r="BE89" s="4028"/>
      <c r="BF89" s="4028"/>
      <c r="BG89" s="4028"/>
      <c r="BH89" s="4028"/>
      <c r="BI89" s="4028"/>
      <c r="BJ89" s="4028"/>
      <c r="BK89" s="4028"/>
      <c r="BL89" s="4028"/>
      <c r="BM89" s="4028"/>
      <c r="BN89" s="4028"/>
      <c r="BO89" s="4028"/>
      <c r="BP89" s="4028"/>
      <c r="BQ89" s="4028"/>
      <c r="BR89" s="4028"/>
      <c r="BS89" s="4028"/>
      <c r="BT89" s="4028"/>
      <c r="BU89" s="4028"/>
      <c r="BV89" s="4028"/>
      <c r="BW89" s="4028"/>
      <c r="BX89" s="4028"/>
      <c r="BY89" s="4028"/>
      <c r="BZ89" s="4028"/>
      <c r="CA89" s="4028"/>
      <c r="CB89" s="4028"/>
      <c r="CC89" s="4029"/>
    </row>
    <row r="90" spans="2:81" ht="5.25" customHeight="1">
      <c r="B90" s="1621"/>
      <c r="C90" s="1620"/>
      <c r="D90" s="1620"/>
      <c r="E90" s="1620"/>
      <c r="F90" s="1620"/>
      <c r="G90" s="1620"/>
      <c r="H90" s="1620"/>
      <c r="I90" s="1620"/>
      <c r="J90" s="1620"/>
      <c r="K90" s="1620"/>
      <c r="L90" s="1620"/>
      <c r="M90" s="1620"/>
      <c r="N90" s="1620"/>
      <c r="O90" s="1620"/>
      <c r="P90" s="1620"/>
      <c r="Q90" s="1620"/>
      <c r="R90" s="1620"/>
      <c r="S90" s="1620"/>
      <c r="T90" s="1620"/>
      <c r="U90" s="1620"/>
      <c r="V90" s="1620"/>
      <c r="W90" s="1620"/>
      <c r="X90" s="1620"/>
      <c r="Y90" s="1620"/>
      <c r="Z90" s="1620"/>
      <c r="AA90" s="1620"/>
      <c r="AB90" s="1620"/>
      <c r="AC90" s="1620"/>
      <c r="AD90" s="1620"/>
      <c r="AE90" s="1620"/>
      <c r="AF90" s="1620"/>
      <c r="AG90" s="1620"/>
      <c r="AH90" s="1620"/>
      <c r="AI90" s="1620"/>
      <c r="AJ90" s="1620"/>
      <c r="AK90" s="1620"/>
      <c r="AL90" s="1620"/>
      <c r="AM90" s="1620"/>
      <c r="AN90" s="1620"/>
      <c r="AO90" s="1620"/>
      <c r="AP90" s="1620"/>
      <c r="AQ90" s="1620"/>
      <c r="AR90" s="1620"/>
      <c r="AS90" s="1620"/>
      <c r="AT90" s="1620"/>
      <c r="AU90" s="1620"/>
      <c r="AV90" s="1620"/>
      <c r="AW90" s="1620"/>
      <c r="AX90" s="1620"/>
      <c r="AY90" s="1620"/>
      <c r="AZ90" s="1620"/>
      <c r="BA90" s="1620"/>
      <c r="BB90" s="1620"/>
      <c r="BC90" s="1620"/>
      <c r="BD90" s="1620"/>
      <c r="BE90" s="1620"/>
      <c r="BF90" s="1620"/>
      <c r="BG90" s="1620"/>
      <c r="BH90" s="1620"/>
      <c r="BI90" s="1620"/>
      <c r="BJ90" s="1620"/>
      <c r="BK90" s="1620"/>
      <c r="BL90" s="1620"/>
      <c r="BM90" s="1620"/>
      <c r="BN90" s="1620"/>
      <c r="BO90" s="1620"/>
      <c r="BP90" s="1620"/>
      <c r="BQ90" s="1620"/>
      <c r="BR90" s="1620"/>
      <c r="BS90" s="1620"/>
      <c r="BT90" s="1620"/>
      <c r="BU90" s="1620"/>
      <c r="BV90" s="1620"/>
      <c r="BW90" s="1620"/>
      <c r="BX90" s="1620"/>
      <c r="BY90" s="1620"/>
      <c r="BZ90" s="1620"/>
      <c r="CA90" s="1620"/>
      <c r="CB90" s="1620"/>
      <c r="CC90" s="1617"/>
    </row>
    <row r="91" spans="2:81" ht="13.5" customHeight="1">
      <c r="B91" s="1618"/>
      <c r="C91" s="1529"/>
      <c r="D91" s="4034" t="s">
        <v>2589</v>
      </c>
      <c r="E91" s="4035"/>
      <c r="F91" s="4035"/>
      <c r="G91" s="4035"/>
      <c r="H91" s="4035"/>
      <c r="I91" s="4035"/>
      <c r="J91" s="4035"/>
      <c r="K91" s="4035"/>
      <c r="L91" s="4035"/>
      <c r="M91" s="4035"/>
      <c r="N91" s="4035"/>
      <c r="O91" s="4035"/>
      <c r="P91" s="4035"/>
      <c r="Q91" s="4036"/>
      <c r="R91" s="4037" t="s">
        <v>2590</v>
      </c>
      <c r="S91" s="4037"/>
      <c r="T91" s="4037"/>
      <c r="U91" s="4037"/>
      <c r="V91" s="4037"/>
      <c r="W91" s="4037"/>
      <c r="X91" s="4037"/>
      <c r="Y91" s="4037"/>
      <c r="Z91" s="4037"/>
      <c r="AA91" s="4037"/>
      <c r="AB91" s="4037"/>
      <c r="AC91" s="4037"/>
      <c r="AD91" s="4037"/>
      <c r="AE91" s="4037"/>
      <c r="AF91" s="4037"/>
      <c r="AG91" s="4037"/>
      <c r="AH91" s="4037"/>
      <c r="AI91" s="4037"/>
      <c r="AJ91" s="4037"/>
      <c r="AK91" s="4037"/>
      <c r="AL91" s="4037"/>
      <c r="AM91" s="4037"/>
      <c r="AN91" s="4037"/>
      <c r="AO91" s="4037"/>
      <c r="AP91" s="4037"/>
      <c r="AQ91" s="4037"/>
      <c r="AR91" s="4037"/>
      <c r="AS91" s="4037"/>
      <c r="AT91" s="4037"/>
      <c r="AU91" s="4037"/>
      <c r="AV91" s="4037"/>
      <c r="AW91" s="4037"/>
      <c r="AX91" s="4037"/>
      <c r="AY91" s="4037"/>
      <c r="AZ91" s="4037"/>
      <c r="BA91" s="4037"/>
      <c r="BB91" s="4037"/>
      <c r="BC91" s="4037"/>
      <c r="BD91" s="4037"/>
      <c r="BE91" s="4037"/>
      <c r="BF91" s="4037"/>
      <c r="BG91" s="4037"/>
      <c r="BH91" s="4034"/>
      <c r="BI91" s="1622"/>
      <c r="BJ91" s="4034" t="s">
        <v>3805</v>
      </c>
      <c r="BK91" s="4035"/>
      <c r="BL91" s="4035"/>
      <c r="BM91" s="4035"/>
      <c r="BN91" s="4035"/>
      <c r="BO91" s="4035"/>
      <c r="BP91" s="4035"/>
      <c r="BQ91" s="4035"/>
      <c r="BR91" s="4035"/>
      <c r="BS91" s="4035"/>
      <c r="BT91" s="4035"/>
      <c r="BU91" s="4035"/>
      <c r="BV91" s="4036"/>
      <c r="BW91" s="1529"/>
      <c r="BX91" s="1529"/>
      <c r="BY91" s="1529"/>
      <c r="BZ91" s="1529"/>
      <c r="CA91" s="1529"/>
      <c r="CB91" s="1529"/>
      <c r="CC91" s="1617"/>
    </row>
    <row r="92" spans="2:81" ht="11.25" customHeight="1">
      <c r="B92" s="1618"/>
      <c r="C92" s="1529"/>
      <c r="D92" s="4042" t="s">
        <v>3806</v>
      </c>
      <c r="E92" s="4043"/>
      <c r="F92" s="4043"/>
      <c r="G92" s="4043"/>
      <c r="H92" s="4043"/>
      <c r="I92" s="4043"/>
      <c r="J92" s="4043"/>
      <c r="K92" s="4043"/>
      <c r="L92" s="4043"/>
      <c r="M92" s="4043"/>
      <c r="N92" s="4043"/>
      <c r="O92" s="4043"/>
      <c r="P92" s="4043"/>
      <c r="Q92" s="4044"/>
      <c r="R92" s="4038" t="s">
        <v>3822</v>
      </c>
      <c r="S92" s="4016"/>
      <c r="T92" s="4016"/>
      <c r="U92" s="4016"/>
      <c r="V92" s="4016"/>
      <c r="W92" s="4016"/>
      <c r="X92" s="4016"/>
      <c r="Y92" s="4016"/>
      <c r="Z92" s="4016"/>
      <c r="AA92" s="4016"/>
      <c r="AB92" s="4016"/>
      <c r="AC92" s="4016"/>
      <c r="AD92" s="4016"/>
      <c r="AE92" s="4016"/>
      <c r="AF92" s="4016"/>
      <c r="AG92" s="4016"/>
      <c r="AH92" s="4016"/>
      <c r="AI92" s="4016"/>
      <c r="AJ92" s="4016"/>
      <c r="AK92" s="4016"/>
      <c r="AL92" s="4016"/>
      <c r="AM92" s="4016"/>
      <c r="AN92" s="4016"/>
      <c r="AO92" s="4016"/>
      <c r="AP92" s="4016"/>
      <c r="AQ92" s="4016"/>
      <c r="AR92" s="4016"/>
      <c r="AS92" s="4016"/>
      <c r="AT92" s="4016"/>
      <c r="AU92" s="4016"/>
      <c r="AV92" s="4016"/>
      <c r="AW92" s="4016"/>
      <c r="AX92" s="4016"/>
      <c r="AY92" s="4016"/>
      <c r="AZ92" s="4016"/>
      <c r="BA92" s="4016"/>
      <c r="BB92" s="4016"/>
      <c r="BC92" s="4016"/>
      <c r="BD92" s="4016"/>
      <c r="BE92" s="4016"/>
      <c r="BF92" s="4016"/>
      <c r="BG92" s="4016"/>
      <c r="BH92" s="4016"/>
      <c r="BI92" s="4051"/>
      <c r="BJ92" s="4052" t="s">
        <v>3823</v>
      </c>
      <c r="BK92" s="4052"/>
      <c r="BL92" s="4052"/>
      <c r="BM92" s="4052"/>
      <c r="BN92" s="4052"/>
      <c r="BO92" s="4052"/>
      <c r="BP92" s="4052"/>
      <c r="BQ92" s="4052"/>
      <c r="BR92" s="4052"/>
      <c r="BS92" s="4052"/>
      <c r="BT92" s="4052"/>
      <c r="BU92" s="4052"/>
      <c r="BV92" s="4052"/>
      <c r="BW92" s="1529"/>
      <c r="BX92" s="1529"/>
      <c r="BY92" s="1529"/>
      <c r="BZ92" s="1529"/>
      <c r="CA92" s="1529"/>
      <c r="CB92" s="1529"/>
      <c r="CC92" s="1617"/>
    </row>
    <row r="93" spans="2:81" ht="11.25" customHeight="1">
      <c r="B93" s="1618"/>
      <c r="C93" s="1529"/>
      <c r="D93" s="4045"/>
      <c r="E93" s="4046"/>
      <c r="F93" s="4046"/>
      <c r="G93" s="4046"/>
      <c r="H93" s="4046"/>
      <c r="I93" s="4046"/>
      <c r="J93" s="4046"/>
      <c r="K93" s="4046"/>
      <c r="L93" s="4046"/>
      <c r="M93" s="4046"/>
      <c r="N93" s="4046"/>
      <c r="O93" s="4046"/>
      <c r="P93" s="4046"/>
      <c r="Q93" s="4047"/>
      <c r="R93" s="4038" t="s">
        <v>3807</v>
      </c>
      <c r="S93" s="4016"/>
      <c r="T93" s="4016"/>
      <c r="U93" s="4016"/>
      <c r="V93" s="4016"/>
      <c r="W93" s="4016"/>
      <c r="X93" s="4016"/>
      <c r="Y93" s="4016"/>
      <c r="Z93" s="4016"/>
      <c r="AA93" s="4016"/>
      <c r="AB93" s="4016"/>
      <c r="AC93" s="4016"/>
      <c r="AD93" s="4016"/>
      <c r="AE93" s="4016"/>
      <c r="AF93" s="4016"/>
      <c r="AG93" s="4016"/>
      <c r="AH93" s="4016"/>
      <c r="AI93" s="4016"/>
      <c r="AJ93" s="4016"/>
      <c r="AK93" s="4016"/>
      <c r="AL93" s="4016"/>
      <c r="AM93" s="4016"/>
      <c r="AN93" s="4016"/>
      <c r="AO93" s="4016"/>
      <c r="AP93" s="4016"/>
      <c r="AQ93" s="4016"/>
      <c r="AR93" s="4016"/>
      <c r="AS93" s="4016"/>
      <c r="AT93" s="4016"/>
      <c r="AU93" s="4016"/>
      <c r="AV93" s="4016"/>
      <c r="AW93" s="4016"/>
      <c r="AX93" s="4016"/>
      <c r="AY93" s="4016"/>
      <c r="AZ93" s="4016"/>
      <c r="BA93" s="4016"/>
      <c r="BB93" s="4016"/>
      <c r="BC93" s="4016"/>
      <c r="BD93" s="4016"/>
      <c r="BE93" s="4016"/>
      <c r="BF93" s="4016"/>
      <c r="BG93" s="4016"/>
      <c r="BH93" s="1623"/>
      <c r="BI93" s="1623"/>
      <c r="BJ93" s="4052"/>
      <c r="BK93" s="4052"/>
      <c r="BL93" s="4052"/>
      <c r="BM93" s="4052"/>
      <c r="BN93" s="4052"/>
      <c r="BO93" s="4052"/>
      <c r="BP93" s="4052"/>
      <c r="BQ93" s="4052"/>
      <c r="BR93" s="4052"/>
      <c r="BS93" s="4052"/>
      <c r="BT93" s="4052"/>
      <c r="BU93" s="4052"/>
      <c r="BV93" s="4052"/>
      <c r="BW93" s="1529"/>
      <c r="BX93" s="1529"/>
      <c r="BY93" s="1529"/>
      <c r="BZ93" s="1529"/>
      <c r="CA93" s="1529"/>
      <c r="CB93" s="1529"/>
      <c r="CC93" s="1617"/>
    </row>
    <row r="94" spans="2:81" ht="11.25" customHeight="1">
      <c r="B94" s="1618"/>
      <c r="C94" s="1529"/>
      <c r="D94" s="4045"/>
      <c r="E94" s="4046"/>
      <c r="F94" s="4046"/>
      <c r="G94" s="4046"/>
      <c r="H94" s="4046"/>
      <c r="I94" s="4046"/>
      <c r="J94" s="4046"/>
      <c r="K94" s="4046"/>
      <c r="L94" s="4046"/>
      <c r="M94" s="4046"/>
      <c r="N94" s="4046"/>
      <c r="O94" s="4046"/>
      <c r="P94" s="4046"/>
      <c r="Q94" s="4047"/>
      <c r="R94" s="4038" t="s">
        <v>4513</v>
      </c>
      <c r="S94" s="4016"/>
      <c r="T94" s="4016"/>
      <c r="U94" s="4016"/>
      <c r="V94" s="4016"/>
      <c r="W94" s="4016"/>
      <c r="X94" s="4016"/>
      <c r="Y94" s="4016"/>
      <c r="Z94" s="4016"/>
      <c r="AA94" s="4016"/>
      <c r="AB94" s="4016"/>
      <c r="AC94" s="4016"/>
      <c r="AD94" s="4016"/>
      <c r="AE94" s="4016"/>
      <c r="AF94" s="4016"/>
      <c r="AG94" s="4016"/>
      <c r="AH94" s="4016"/>
      <c r="AI94" s="4016"/>
      <c r="AJ94" s="4016"/>
      <c r="AK94" s="4016"/>
      <c r="AL94" s="4016"/>
      <c r="AM94" s="4016"/>
      <c r="AN94" s="4016"/>
      <c r="AO94" s="4016"/>
      <c r="AP94" s="4016"/>
      <c r="AQ94" s="4016"/>
      <c r="AR94" s="4016"/>
      <c r="AS94" s="4016"/>
      <c r="AT94" s="4016"/>
      <c r="AU94" s="4016"/>
      <c r="AV94" s="4016"/>
      <c r="AW94" s="4016"/>
      <c r="AX94" s="4016"/>
      <c r="AY94" s="4016"/>
      <c r="AZ94" s="4016"/>
      <c r="BA94" s="4016"/>
      <c r="BB94" s="4016"/>
      <c r="BC94" s="4016"/>
      <c r="BD94" s="4016"/>
      <c r="BE94" s="4016"/>
      <c r="BF94" s="4016"/>
      <c r="BG94" s="4016"/>
      <c r="BH94" s="1623"/>
      <c r="BI94" s="1623"/>
      <c r="BJ94" s="4052"/>
      <c r="BK94" s="4052"/>
      <c r="BL94" s="4052"/>
      <c r="BM94" s="4052"/>
      <c r="BN94" s="4052"/>
      <c r="BO94" s="4052"/>
      <c r="BP94" s="4052"/>
      <c r="BQ94" s="4052"/>
      <c r="BR94" s="4052"/>
      <c r="BS94" s="4052"/>
      <c r="BT94" s="4052"/>
      <c r="BU94" s="4052"/>
      <c r="BV94" s="4052"/>
      <c r="BW94" s="1529"/>
      <c r="BX94" s="1529"/>
      <c r="BY94" s="1529"/>
      <c r="BZ94" s="1529"/>
      <c r="CA94" s="1529"/>
      <c r="CB94" s="1529"/>
      <c r="CC94" s="1617"/>
    </row>
    <row r="95" spans="2:81" ht="11.25" customHeight="1">
      <c r="B95" s="1618"/>
      <c r="C95" s="1529"/>
      <c r="D95" s="4045"/>
      <c r="E95" s="4046"/>
      <c r="F95" s="4046"/>
      <c r="G95" s="4046"/>
      <c r="H95" s="4046"/>
      <c r="I95" s="4046"/>
      <c r="J95" s="4046"/>
      <c r="K95" s="4046"/>
      <c r="L95" s="4046"/>
      <c r="M95" s="4046"/>
      <c r="N95" s="4046"/>
      <c r="O95" s="4046"/>
      <c r="P95" s="4046"/>
      <c r="Q95" s="4047"/>
      <c r="R95" s="4038" t="s">
        <v>4886</v>
      </c>
      <c r="S95" s="4016"/>
      <c r="T95" s="4016"/>
      <c r="U95" s="4016"/>
      <c r="V95" s="4016"/>
      <c r="W95" s="4016"/>
      <c r="X95" s="4016"/>
      <c r="Y95" s="4016"/>
      <c r="Z95" s="4016"/>
      <c r="AA95" s="4016"/>
      <c r="AB95" s="4016"/>
      <c r="AC95" s="4016"/>
      <c r="AD95" s="4016"/>
      <c r="AE95" s="4016"/>
      <c r="AF95" s="4016"/>
      <c r="AG95" s="4016"/>
      <c r="AH95" s="4016"/>
      <c r="AI95" s="4016"/>
      <c r="AJ95" s="4016"/>
      <c r="AK95" s="4016"/>
      <c r="AL95" s="4016"/>
      <c r="AM95" s="4016"/>
      <c r="AN95" s="4016"/>
      <c r="AO95" s="4016"/>
      <c r="AP95" s="4016"/>
      <c r="AQ95" s="4016"/>
      <c r="AR95" s="4016"/>
      <c r="AS95" s="4016"/>
      <c r="AT95" s="4016"/>
      <c r="AU95" s="4016"/>
      <c r="AV95" s="4016"/>
      <c r="AW95" s="4016"/>
      <c r="AX95" s="4016"/>
      <c r="AY95" s="4016"/>
      <c r="AZ95" s="4016"/>
      <c r="BA95" s="4016"/>
      <c r="BB95" s="4016"/>
      <c r="BC95" s="4016"/>
      <c r="BD95" s="4016"/>
      <c r="BE95" s="4016"/>
      <c r="BF95" s="4016"/>
      <c r="BG95" s="4016"/>
      <c r="BH95" s="1623"/>
      <c r="BI95" s="1623"/>
      <c r="BJ95" s="4052"/>
      <c r="BK95" s="4052"/>
      <c r="BL95" s="4052"/>
      <c r="BM95" s="4052"/>
      <c r="BN95" s="4052"/>
      <c r="BO95" s="4052"/>
      <c r="BP95" s="4052"/>
      <c r="BQ95" s="4052"/>
      <c r="BR95" s="4052"/>
      <c r="BS95" s="4052"/>
      <c r="BT95" s="4052"/>
      <c r="BU95" s="4052"/>
      <c r="BV95" s="4052"/>
      <c r="BW95" s="1529"/>
      <c r="BX95" s="1529"/>
      <c r="BY95" s="1529"/>
      <c r="BZ95" s="1529"/>
      <c r="CA95" s="1529"/>
      <c r="CB95" s="1529"/>
      <c r="CC95" s="1617"/>
    </row>
    <row r="96" spans="2:81" ht="11.25" customHeight="1">
      <c r="B96" s="1618"/>
      <c r="C96" s="1529"/>
      <c r="D96" s="4045"/>
      <c r="E96" s="4046"/>
      <c r="F96" s="4046"/>
      <c r="G96" s="4046"/>
      <c r="H96" s="4046"/>
      <c r="I96" s="4046"/>
      <c r="J96" s="4046"/>
      <c r="K96" s="4046"/>
      <c r="L96" s="4046"/>
      <c r="M96" s="4046"/>
      <c r="N96" s="4046"/>
      <c r="O96" s="4046"/>
      <c r="P96" s="4046"/>
      <c r="Q96" s="4047"/>
      <c r="R96" s="4038" t="s">
        <v>2591</v>
      </c>
      <c r="S96" s="4016"/>
      <c r="T96" s="4016"/>
      <c r="U96" s="4016"/>
      <c r="V96" s="4016"/>
      <c r="W96" s="4016"/>
      <c r="X96" s="4016"/>
      <c r="Y96" s="4016"/>
      <c r="Z96" s="4016"/>
      <c r="AA96" s="4016"/>
      <c r="AB96" s="4016"/>
      <c r="AC96" s="4016"/>
      <c r="AD96" s="4016"/>
      <c r="AE96" s="4016"/>
      <c r="AF96" s="4016"/>
      <c r="AG96" s="4016"/>
      <c r="AH96" s="4016"/>
      <c r="AI96" s="4016"/>
      <c r="AJ96" s="4016"/>
      <c r="AK96" s="4016"/>
      <c r="AL96" s="4016"/>
      <c r="AM96" s="4016"/>
      <c r="AN96" s="4016"/>
      <c r="AO96" s="4016"/>
      <c r="AP96" s="4016"/>
      <c r="AQ96" s="4016"/>
      <c r="AR96" s="4016"/>
      <c r="AS96" s="4016"/>
      <c r="AT96" s="4016"/>
      <c r="AU96" s="4016"/>
      <c r="AV96" s="4016"/>
      <c r="AW96" s="4016"/>
      <c r="AX96" s="4016"/>
      <c r="AY96" s="4016"/>
      <c r="AZ96" s="4016"/>
      <c r="BA96" s="4016"/>
      <c r="BB96" s="4016"/>
      <c r="BC96" s="4016"/>
      <c r="BD96" s="4016"/>
      <c r="BE96" s="4016"/>
      <c r="BF96" s="4016"/>
      <c r="BG96" s="4016"/>
      <c r="BH96" s="1623"/>
      <c r="BI96" s="1623"/>
      <c r="BJ96" s="4052"/>
      <c r="BK96" s="4052"/>
      <c r="BL96" s="4052"/>
      <c r="BM96" s="4052"/>
      <c r="BN96" s="4052"/>
      <c r="BO96" s="4052"/>
      <c r="BP96" s="4052"/>
      <c r="BQ96" s="4052"/>
      <c r="BR96" s="4052"/>
      <c r="BS96" s="4052"/>
      <c r="BT96" s="4052"/>
      <c r="BU96" s="4052"/>
      <c r="BV96" s="4052"/>
      <c r="BW96" s="1529"/>
      <c r="BX96" s="1529"/>
      <c r="BY96" s="1529"/>
      <c r="BZ96" s="1529"/>
      <c r="CA96" s="1529"/>
      <c r="CB96" s="1529"/>
      <c r="CC96" s="1617"/>
    </row>
    <row r="97" spans="2:82" ht="11.25" customHeight="1">
      <c r="B97" s="1618"/>
      <c r="C97" s="1529"/>
      <c r="D97" s="4048"/>
      <c r="E97" s="4049"/>
      <c r="F97" s="4049"/>
      <c r="G97" s="4049"/>
      <c r="H97" s="4049"/>
      <c r="I97" s="4049"/>
      <c r="J97" s="4049"/>
      <c r="K97" s="4049"/>
      <c r="L97" s="4049"/>
      <c r="M97" s="4049"/>
      <c r="N97" s="4049"/>
      <c r="O97" s="4049"/>
      <c r="P97" s="4049"/>
      <c r="Q97" s="4050"/>
      <c r="R97" s="4039" t="s">
        <v>2592</v>
      </c>
      <c r="S97" s="4040"/>
      <c r="T97" s="4040"/>
      <c r="U97" s="4040"/>
      <c r="V97" s="4040"/>
      <c r="W97" s="4040"/>
      <c r="X97" s="4040"/>
      <c r="Y97" s="4040"/>
      <c r="Z97" s="4040"/>
      <c r="AA97" s="4040"/>
      <c r="AB97" s="4040"/>
      <c r="AC97" s="4040"/>
      <c r="AD97" s="4040"/>
      <c r="AE97" s="4040"/>
      <c r="AF97" s="4040"/>
      <c r="AG97" s="4040"/>
      <c r="AH97" s="4040"/>
      <c r="AI97" s="4040"/>
      <c r="AJ97" s="4040"/>
      <c r="AK97" s="4040"/>
      <c r="AL97" s="4040"/>
      <c r="AM97" s="4040"/>
      <c r="AN97" s="4040"/>
      <c r="AO97" s="4040"/>
      <c r="AP97" s="4040"/>
      <c r="AQ97" s="4040"/>
      <c r="AR97" s="4040"/>
      <c r="AS97" s="4040"/>
      <c r="AT97" s="4040"/>
      <c r="AU97" s="4040"/>
      <c r="AV97" s="4040"/>
      <c r="AW97" s="4040"/>
      <c r="AX97" s="4040"/>
      <c r="AY97" s="4040"/>
      <c r="AZ97" s="4040"/>
      <c r="BA97" s="4040"/>
      <c r="BB97" s="4040"/>
      <c r="BC97" s="4040"/>
      <c r="BD97" s="4040"/>
      <c r="BE97" s="4040"/>
      <c r="BF97" s="4040"/>
      <c r="BG97" s="4040"/>
      <c r="BH97" s="1624"/>
      <c r="BI97" s="1625"/>
      <c r="BJ97" s="4052"/>
      <c r="BK97" s="4052"/>
      <c r="BL97" s="4052"/>
      <c r="BM97" s="4052"/>
      <c r="BN97" s="4052"/>
      <c r="BO97" s="4052"/>
      <c r="BP97" s="4052"/>
      <c r="BQ97" s="4052"/>
      <c r="BR97" s="4052"/>
      <c r="BS97" s="4052"/>
      <c r="BT97" s="4052"/>
      <c r="BU97" s="4052"/>
      <c r="BV97" s="4052"/>
      <c r="BW97" s="1529"/>
      <c r="BX97" s="1529"/>
      <c r="BY97" s="1529"/>
      <c r="BZ97" s="1529"/>
      <c r="CA97" s="1529"/>
      <c r="CB97" s="1529"/>
      <c r="CC97" s="1617"/>
    </row>
    <row r="98" spans="2:82" ht="11.25" customHeight="1">
      <c r="B98" s="1618"/>
      <c r="C98" s="1529"/>
      <c r="D98" s="4053" t="s">
        <v>2593</v>
      </c>
      <c r="E98" s="4054"/>
      <c r="F98" s="4054"/>
      <c r="G98" s="4054"/>
      <c r="H98" s="4054"/>
      <c r="I98" s="4054"/>
      <c r="J98" s="4054"/>
      <c r="K98" s="4054"/>
      <c r="L98" s="4054"/>
      <c r="M98" s="4054"/>
      <c r="N98" s="4054"/>
      <c r="O98" s="4054"/>
      <c r="P98" s="4054"/>
      <c r="Q98" s="4055"/>
      <c r="R98" s="4060" t="s">
        <v>4514</v>
      </c>
      <c r="S98" s="4061"/>
      <c r="T98" s="4061"/>
      <c r="U98" s="4061"/>
      <c r="V98" s="4061"/>
      <c r="W98" s="4061"/>
      <c r="X98" s="4061"/>
      <c r="Y98" s="4061"/>
      <c r="Z98" s="4061"/>
      <c r="AA98" s="4061"/>
      <c r="AB98" s="4061"/>
      <c r="AC98" s="4061"/>
      <c r="AD98" s="4061"/>
      <c r="AE98" s="4061"/>
      <c r="AF98" s="4061"/>
      <c r="AG98" s="4061"/>
      <c r="AH98" s="4061"/>
      <c r="AI98" s="4061"/>
      <c r="AJ98" s="4061"/>
      <c r="AK98" s="4061"/>
      <c r="AL98" s="4061"/>
      <c r="AM98" s="4061"/>
      <c r="AN98" s="4061"/>
      <c r="AO98" s="4061"/>
      <c r="AP98" s="4061"/>
      <c r="AQ98" s="4061"/>
      <c r="AR98" s="4061"/>
      <c r="AS98" s="4061"/>
      <c r="AT98" s="4061"/>
      <c r="AU98" s="4061"/>
      <c r="AV98" s="4061"/>
      <c r="AW98" s="4061"/>
      <c r="AX98" s="4061"/>
      <c r="AY98" s="4061"/>
      <c r="AZ98" s="4061"/>
      <c r="BA98" s="4061"/>
      <c r="BB98" s="4061"/>
      <c r="BC98" s="4061"/>
      <c r="BD98" s="4061"/>
      <c r="BE98" s="4061"/>
      <c r="BF98" s="4061"/>
      <c r="BG98" s="4061"/>
      <c r="BH98" s="4061"/>
      <c r="BI98" s="4062"/>
      <c r="BJ98" s="4052"/>
      <c r="BK98" s="4052"/>
      <c r="BL98" s="4052"/>
      <c r="BM98" s="4052"/>
      <c r="BN98" s="4052"/>
      <c r="BO98" s="4052"/>
      <c r="BP98" s="4052"/>
      <c r="BQ98" s="4052"/>
      <c r="BR98" s="4052"/>
      <c r="BS98" s="4052"/>
      <c r="BT98" s="4052"/>
      <c r="BU98" s="4052"/>
      <c r="BV98" s="4052"/>
      <c r="BW98" s="1529"/>
      <c r="BX98" s="1529"/>
      <c r="BY98" s="1529"/>
      <c r="BZ98" s="1529"/>
      <c r="CA98" s="1529"/>
      <c r="CB98" s="1529"/>
      <c r="CC98" s="1617"/>
    </row>
    <row r="99" spans="2:82" ht="11.25" customHeight="1">
      <c r="B99" s="1618"/>
      <c r="C99" s="1529"/>
      <c r="D99" s="4056"/>
      <c r="E99" s="4013"/>
      <c r="F99" s="4013"/>
      <c r="G99" s="4013"/>
      <c r="H99" s="4013"/>
      <c r="I99" s="4013"/>
      <c r="J99" s="4013"/>
      <c r="K99" s="4013"/>
      <c r="L99" s="4013"/>
      <c r="M99" s="4013"/>
      <c r="N99" s="4013"/>
      <c r="O99" s="4013"/>
      <c r="P99" s="4013"/>
      <c r="Q99" s="4014"/>
      <c r="R99" s="4038" t="s">
        <v>3808</v>
      </c>
      <c r="S99" s="4016"/>
      <c r="T99" s="4016"/>
      <c r="U99" s="4016"/>
      <c r="V99" s="4016"/>
      <c r="W99" s="4016"/>
      <c r="X99" s="4016"/>
      <c r="Y99" s="4016"/>
      <c r="Z99" s="4016"/>
      <c r="AA99" s="4016"/>
      <c r="AB99" s="4016"/>
      <c r="AC99" s="4016"/>
      <c r="AD99" s="4016"/>
      <c r="AE99" s="4016"/>
      <c r="AF99" s="4016"/>
      <c r="AG99" s="4016"/>
      <c r="AH99" s="4016"/>
      <c r="AI99" s="4016"/>
      <c r="AJ99" s="4016"/>
      <c r="AK99" s="4016"/>
      <c r="AL99" s="4016"/>
      <c r="AM99" s="4016"/>
      <c r="AN99" s="4016"/>
      <c r="AO99" s="4016"/>
      <c r="AP99" s="4016"/>
      <c r="AQ99" s="4016"/>
      <c r="AR99" s="4016"/>
      <c r="AS99" s="4016"/>
      <c r="AT99" s="4016"/>
      <c r="AU99" s="4016"/>
      <c r="AV99" s="4016"/>
      <c r="AW99" s="4016"/>
      <c r="AX99" s="4016"/>
      <c r="AY99" s="4016"/>
      <c r="AZ99" s="4016"/>
      <c r="BA99" s="4016"/>
      <c r="BB99" s="4016"/>
      <c r="BC99" s="4016"/>
      <c r="BD99" s="4016"/>
      <c r="BE99" s="4016"/>
      <c r="BF99" s="4016"/>
      <c r="BG99" s="4016"/>
      <c r="BH99" s="1623"/>
      <c r="BI99" s="1623"/>
      <c r="BJ99" s="4052"/>
      <c r="BK99" s="4052"/>
      <c r="BL99" s="4052"/>
      <c r="BM99" s="4052"/>
      <c r="BN99" s="4052"/>
      <c r="BO99" s="4052"/>
      <c r="BP99" s="4052"/>
      <c r="BQ99" s="4052"/>
      <c r="BR99" s="4052"/>
      <c r="BS99" s="4052"/>
      <c r="BT99" s="4052"/>
      <c r="BU99" s="4052"/>
      <c r="BV99" s="4052"/>
      <c r="BW99" s="1529"/>
      <c r="BX99" s="1529"/>
      <c r="BY99" s="1529"/>
      <c r="BZ99" s="1529"/>
      <c r="CA99" s="1529"/>
      <c r="CB99" s="1529"/>
      <c r="CC99" s="1617"/>
    </row>
    <row r="100" spans="2:82" ht="11.25" customHeight="1">
      <c r="B100" s="1618"/>
      <c r="C100" s="1529"/>
      <c r="D100" s="4057"/>
      <c r="E100" s="4058"/>
      <c r="F100" s="4058"/>
      <c r="G100" s="4058"/>
      <c r="H100" s="4058"/>
      <c r="I100" s="4058"/>
      <c r="J100" s="4058"/>
      <c r="K100" s="4058"/>
      <c r="L100" s="4058"/>
      <c r="M100" s="4058"/>
      <c r="N100" s="4058"/>
      <c r="O100" s="4058"/>
      <c r="P100" s="4058"/>
      <c r="Q100" s="4059"/>
      <c r="R100" s="4039" t="s">
        <v>3809</v>
      </c>
      <c r="S100" s="4040"/>
      <c r="T100" s="4040"/>
      <c r="U100" s="4040"/>
      <c r="V100" s="4040"/>
      <c r="W100" s="4040"/>
      <c r="X100" s="4040"/>
      <c r="Y100" s="4040"/>
      <c r="Z100" s="4040"/>
      <c r="AA100" s="4040"/>
      <c r="AB100" s="4040"/>
      <c r="AC100" s="4040"/>
      <c r="AD100" s="4040"/>
      <c r="AE100" s="4040"/>
      <c r="AF100" s="4040"/>
      <c r="AG100" s="4040"/>
      <c r="AH100" s="4040"/>
      <c r="AI100" s="4040"/>
      <c r="AJ100" s="4040"/>
      <c r="AK100" s="4040"/>
      <c r="AL100" s="4040"/>
      <c r="AM100" s="4040"/>
      <c r="AN100" s="4040"/>
      <c r="AO100" s="4040"/>
      <c r="AP100" s="4040"/>
      <c r="AQ100" s="4040"/>
      <c r="AR100" s="4040"/>
      <c r="AS100" s="4040"/>
      <c r="AT100" s="4040"/>
      <c r="AU100" s="4040"/>
      <c r="AV100" s="4040"/>
      <c r="AW100" s="4040"/>
      <c r="AX100" s="4040"/>
      <c r="AY100" s="4040"/>
      <c r="AZ100" s="4040"/>
      <c r="BA100" s="4040"/>
      <c r="BB100" s="4040"/>
      <c r="BC100" s="4040"/>
      <c r="BD100" s="4040"/>
      <c r="BE100" s="4040"/>
      <c r="BF100" s="4040"/>
      <c r="BG100" s="4040"/>
      <c r="BH100" s="1624"/>
      <c r="BI100" s="1624"/>
      <c r="BJ100" s="4052"/>
      <c r="BK100" s="4052"/>
      <c r="BL100" s="4052"/>
      <c r="BM100" s="4052"/>
      <c r="BN100" s="4052"/>
      <c r="BO100" s="4052"/>
      <c r="BP100" s="4052"/>
      <c r="BQ100" s="4052"/>
      <c r="BR100" s="4052"/>
      <c r="BS100" s="4052"/>
      <c r="BT100" s="4052"/>
      <c r="BU100" s="4052"/>
      <c r="BV100" s="4052"/>
      <c r="BW100" s="1529"/>
      <c r="BX100" s="1529"/>
      <c r="BY100" s="1529"/>
      <c r="BZ100" s="1529"/>
      <c r="CA100" s="1529"/>
      <c r="CB100" s="1529"/>
      <c r="CC100" s="1617"/>
    </row>
    <row r="101" spans="2:82" ht="4.5" customHeight="1">
      <c r="B101" s="1626"/>
      <c r="C101" s="1627"/>
      <c r="D101" s="1627"/>
      <c r="E101" s="1627"/>
      <c r="F101" s="1627"/>
      <c r="G101" s="1627"/>
      <c r="H101" s="1627"/>
      <c r="I101" s="1627"/>
      <c r="J101" s="1627"/>
      <c r="K101" s="1627"/>
      <c r="L101" s="1627"/>
      <c r="M101" s="1627"/>
      <c r="N101" s="1627"/>
      <c r="O101" s="1627"/>
      <c r="P101" s="1627"/>
      <c r="Q101" s="1627"/>
      <c r="R101" s="1627"/>
      <c r="S101" s="1627"/>
      <c r="T101" s="1627"/>
      <c r="U101" s="1627"/>
      <c r="V101" s="1627"/>
      <c r="W101" s="1627"/>
      <c r="X101" s="1627"/>
      <c r="Y101" s="1627"/>
      <c r="Z101" s="1627"/>
      <c r="AA101" s="1627"/>
      <c r="AB101" s="1627"/>
      <c r="AC101" s="1627"/>
      <c r="AD101" s="1627"/>
      <c r="AE101" s="1627"/>
      <c r="AF101" s="1627"/>
      <c r="AG101" s="1627"/>
      <c r="AH101" s="1627"/>
      <c r="AI101" s="1627"/>
      <c r="AJ101" s="1627"/>
      <c r="AK101" s="1627"/>
      <c r="AL101" s="1627"/>
      <c r="AM101" s="1627"/>
      <c r="AN101" s="1627"/>
      <c r="AO101" s="1627"/>
      <c r="AP101" s="1627"/>
      <c r="AQ101" s="1627"/>
      <c r="AR101" s="1627"/>
      <c r="AS101" s="1627"/>
      <c r="AT101" s="1627"/>
      <c r="AU101" s="1627"/>
      <c r="AV101" s="1627"/>
      <c r="AW101" s="1627"/>
      <c r="AX101" s="1627"/>
      <c r="AY101" s="1627"/>
      <c r="AZ101" s="1627"/>
      <c r="BA101" s="1627"/>
      <c r="BB101" s="1627"/>
      <c r="BC101" s="1627"/>
      <c r="BD101" s="1627"/>
      <c r="BE101" s="1627"/>
      <c r="BF101" s="1627"/>
      <c r="BG101" s="1627"/>
      <c r="BH101" s="1627"/>
      <c r="BI101" s="1627"/>
      <c r="BJ101" s="1627"/>
      <c r="BK101" s="1627"/>
      <c r="BL101" s="1627"/>
      <c r="BM101" s="1627"/>
      <c r="BN101" s="1627"/>
      <c r="BO101" s="1627"/>
      <c r="BP101" s="1627"/>
      <c r="BQ101" s="1627"/>
      <c r="BR101" s="1627"/>
      <c r="BS101" s="1627"/>
      <c r="BT101" s="1627"/>
      <c r="BU101" s="1627"/>
      <c r="BV101" s="1627"/>
      <c r="BW101" s="1627"/>
      <c r="BX101" s="1627"/>
      <c r="BY101" s="1627"/>
      <c r="BZ101" s="1627"/>
      <c r="CA101" s="1627"/>
      <c r="CB101" s="1627"/>
      <c r="CC101" s="1628"/>
    </row>
    <row r="102" spans="2:82" ht="4.5" customHeight="1">
      <c r="B102" s="1529"/>
      <c r="C102" s="1529"/>
      <c r="D102" s="1529"/>
      <c r="E102" s="1529"/>
      <c r="F102" s="1529"/>
      <c r="G102" s="1529"/>
      <c r="H102" s="1529"/>
      <c r="I102" s="1529"/>
      <c r="J102" s="1529"/>
      <c r="K102" s="1529"/>
      <c r="L102" s="1529"/>
      <c r="M102" s="1529"/>
      <c r="N102" s="1529"/>
      <c r="O102" s="1529"/>
      <c r="P102" s="1529"/>
      <c r="Q102" s="1529"/>
      <c r="R102" s="1529"/>
      <c r="S102" s="1529"/>
      <c r="T102" s="1529"/>
      <c r="U102" s="15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29"/>
      <c r="BF102" s="1529"/>
      <c r="BG102" s="1529"/>
      <c r="BH102" s="1529"/>
      <c r="BI102" s="1529"/>
      <c r="BJ102" s="1529"/>
      <c r="BK102" s="1529"/>
      <c r="BL102" s="1529"/>
      <c r="BM102" s="1529"/>
      <c r="BN102" s="1529"/>
      <c r="BO102" s="1529"/>
      <c r="BP102" s="1529"/>
      <c r="BQ102" s="1529"/>
      <c r="BR102" s="1529"/>
      <c r="BS102" s="1529"/>
      <c r="BT102" s="1529"/>
      <c r="BU102" s="1529"/>
      <c r="BV102" s="1529"/>
      <c r="BW102" s="1529"/>
      <c r="BX102" s="1529"/>
      <c r="BY102" s="1529"/>
      <c r="BZ102" s="1529"/>
      <c r="CA102" s="1529"/>
      <c r="CB102" s="1529"/>
      <c r="CC102" s="1529"/>
    </row>
    <row r="103" spans="2:82" ht="8.25" customHeight="1">
      <c r="BO103" s="4041" t="s">
        <v>5034</v>
      </c>
      <c r="BP103" s="4041"/>
      <c r="BQ103" s="4041"/>
      <c r="BR103" s="4041"/>
      <c r="BS103" s="4041"/>
      <c r="BT103" s="4041"/>
      <c r="BU103" s="4041"/>
      <c r="BV103" s="4041"/>
      <c r="BW103" s="4041"/>
      <c r="BX103" s="4041"/>
      <c r="BY103" s="4041"/>
      <c r="BZ103" s="4041"/>
      <c r="CA103" s="4041"/>
      <c r="CB103" s="4041"/>
      <c r="CC103" s="4041"/>
      <c r="CD103" s="4041"/>
    </row>
    <row r="104" spans="2:82" ht="8.25" customHeight="1">
      <c r="BO104" s="4041"/>
      <c r="BP104" s="4041"/>
      <c r="BQ104" s="4041"/>
      <c r="BR104" s="4041"/>
      <c r="BS104" s="4041"/>
      <c r="BT104" s="4041"/>
      <c r="BU104" s="4041"/>
      <c r="BV104" s="4041"/>
      <c r="BW104" s="4041"/>
      <c r="BX104" s="4041"/>
      <c r="BY104" s="4041"/>
      <c r="BZ104" s="4041"/>
      <c r="CA104" s="4041"/>
      <c r="CB104" s="4041"/>
      <c r="CC104" s="4041"/>
      <c r="CD104" s="4041"/>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6"/>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112" t="s">
        <v>2606</v>
      </c>
      <c r="B1" s="4112"/>
      <c r="C1" s="4112"/>
      <c r="D1" s="4112"/>
      <c r="E1" s="4112"/>
      <c r="F1" s="4112"/>
      <c r="G1" s="4112"/>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1" t="s">
        <v>496</v>
      </c>
      <c r="Y2" s="3451"/>
      <c r="Z2" s="3451"/>
      <c r="AA2" s="4113" t="s">
        <v>2542</v>
      </c>
      <c r="AB2" s="4114"/>
      <c r="AC2" s="4115"/>
      <c r="AD2" s="4115"/>
      <c r="AE2" s="794" t="s">
        <v>477</v>
      </c>
      <c r="AF2" s="4115"/>
      <c r="AG2" s="4115"/>
      <c r="AH2" s="794" t="s">
        <v>5</v>
      </c>
      <c r="AI2" s="4115"/>
      <c r="AJ2" s="4115"/>
      <c r="AK2" s="212" t="s">
        <v>478</v>
      </c>
    </row>
    <row r="3" spans="1:37" ht="27.75" customHeight="1">
      <c r="A3" s="4103" t="s">
        <v>2607</v>
      </c>
      <c r="B3" s="4103"/>
      <c r="C3" s="4103"/>
      <c r="D3" s="4103"/>
      <c r="E3" s="4103"/>
      <c r="F3" s="4103"/>
      <c r="G3" s="4103"/>
      <c r="H3" s="4103"/>
      <c r="I3" s="4103"/>
      <c r="J3" s="4103"/>
      <c r="K3" s="4103"/>
      <c r="L3" s="4103"/>
      <c r="M3" s="4103"/>
      <c r="N3" s="4103"/>
      <c r="O3" s="4103"/>
      <c r="P3" s="4103"/>
      <c r="Q3" s="4103"/>
      <c r="R3" s="4103"/>
      <c r="S3" s="4103"/>
      <c r="T3" s="4103"/>
      <c r="U3" s="4103"/>
      <c r="V3" s="4103"/>
      <c r="W3" s="4103"/>
      <c r="X3" s="4103"/>
      <c r="Y3" s="4103"/>
      <c r="Z3" s="4103"/>
      <c r="AA3" s="4103"/>
      <c r="AB3" s="4103"/>
      <c r="AC3" s="4103"/>
      <c r="AD3" s="4103"/>
      <c r="AE3" s="4103"/>
      <c r="AF3" s="4103"/>
      <c r="AG3" s="4103"/>
      <c r="AH3" s="4103"/>
      <c r="AI3" s="4103"/>
      <c r="AJ3" s="4103"/>
      <c r="AK3" s="4103"/>
    </row>
    <row r="4" spans="1:37">
      <c r="A4" s="4104" t="s">
        <v>2526</v>
      </c>
      <c r="B4" s="4104"/>
      <c r="C4" s="4104"/>
      <c r="D4" s="4104"/>
      <c r="E4" s="4104"/>
      <c r="F4" s="4104"/>
      <c r="G4" s="4104"/>
      <c r="H4" s="4104"/>
      <c r="I4" s="4104"/>
      <c r="J4" s="4104"/>
      <c r="K4" s="4104"/>
      <c r="L4" s="4104"/>
      <c r="M4" s="4104"/>
      <c r="N4" s="4104"/>
      <c r="O4" s="4104"/>
      <c r="P4" s="4104"/>
      <c r="Q4" s="4104"/>
      <c r="R4" s="4104"/>
      <c r="S4" s="4104"/>
      <c r="T4" s="4104"/>
      <c r="U4" s="4104"/>
      <c r="V4" s="4104"/>
      <c r="W4" s="4104"/>
      <c r="X4" s="4104"/>
      <c r="Y4" s="4104"/>
      <c r="Z4" s="4104"/>
      <c r="AA4" s="4104"/>
      <c r="AB4" s="4104"/>
      <c r="AC4" s="4104"/>
      <c r="AD4" s="4104"/>
      <c r="AE4" s="4104"/>
      <c r="AF4" s="4104"/>
      <c r="AG4" s="4104"/>
      <c r="AH4" s="4104"/>
      <c r="AI4" s="4104"/>
      <c r="AJ4" s="4104"/>
      <c r="AK4" s="4104"/>
    </row>
    <row r="5" spans="1:37" ht="11.25" customHeight="1">
      <c r="A5" s="4105" t="s">
        <v>15</v>
      </c>
      <c r="B5" s="4105"/>
      <c r="C5" s="4105"/>
      <c r="D5" s="4105"/>
      <c r="E5" s="4105"/>
      <c r="F5" s="4105"/>
      <c r="G5" s="4105"/>
      <c r="H5" s="4105"/>
      <c r="I5" s="4105"/>
      <c r="J5" s="4105"/>
      <c r="K5" s="4105"/>
      <c r="L5" s="4105"/>
      <c r="M5" s="4105"/>
      <c r="N5" s="4105"/>
      <c r="O5" s="4105"/>
      <c r="P5" s="4105"/>
      <c r="Q5" s="4105"/>
      <c r="R5" s="4105"/>
      <c r="S5" s="4105"/>
      <c r="T5" s="4105"/>
      <c r="U5" s="4105"/>
      <c r="V5" s="4105"/>
      <c r="W5" s="4105"/>
      <c r="X5" s="4105"/>
      <c r="Y5" s="4105"/>
      <c r="Z5" s="4105"/>
      <c r="AA5" s="4105"/>
      <c r="AB5" s="4105"/>
      <c r="AC5" s="4105"/>
      <c r="AD5" s="4105"/>
      <c r="AE5" s="4105"/>
      <c r="AF5" s="4105"/>
      <c r="AG5" s="4105"/>
      <c r="AH5" s="4105"/>
      <c r="AI5" s="4105"/>
      <c r="AJ5" s="4105"/>
      <c r="AK5" s="4105"/>
    </row>
    <row r="6" spans="1:37" ht="45.75" customHeight="1">
      <c r="A6" s="194" t="s">
        <v>5070</v>
      </c>
      <c r="B6" s="4106" t="s">
        <v>2608</v>
      </c>
      <c r="C6" s="4106"/>
      <c r="D6" s="4106"/>
      <c r="E6" s="4106"/>
      <c r="F6" s="4106"/>
      <c r="G6" s="4106"/>
      <c r="H6" s="4106"/>
      <c r="I6" s="4106"/>
      <c r="J6" s="4106"/>
      <c r="K6" s="4106"/>
      <c r="L6" s="4106"/>
      <c r="M6" s="4106"/>
      <c r="N6" s="4106"/>
      <c r="O6" s="4106"/>
      <c r="P6" s="4106"/>
      <c r="Q6" s="4106"/>
      <c r="R6" s="4106"/>
      <c r="S6" s="4106"/>
      <c r="T6" s="4106"/>
      <c r="U6" s="4106"/>
      <c r="V6" s="4106"/>
      <c r="W6" s="4106"/>
      <c r="X6" s="4106"/>
      <c r="Y6" s="4106"/>
      <c r="Z6" s="4106"/>
      <c r="AA6" s="4106"/>
      <c r="AB6" s="4106"/>
      <c r="AC6" s="4106"/>
      <c r="AD6" s="4106"/>
      <c r="AE6" s="4106"/>
      <c r="AF6" s="4106"/>
      <c r="AG6" s="4106"/>
      <c r="AH6" s="4106"/>
      <c r="AI6" s="4106"/>
      <c r="AJ6" s="4106"/>
      <c r="AK6" s="4106"/>
    </row>
    <row r="7" spans="1:37" ht="15" customHeight="1">
      <c r="A7" s="195" t="s">
        <v>5071</v>
      </c>
      <c r="B7" s="4107" t="s">
        <v>2546</v>
      </c>
      <c r="C7" s="4107"/>
      <c r="D7" s="4107"/>
      <c r="E7" s="4107"/>
      <c r="F7" s="4107"/>
      <c r="G7" s="4107"/>
      <c r="H7" s="4107"/>
      <c r="I7" s="4107"/>
      <c r="J7" s="4107"/>
      <c r="K7" s="4107"/>
      <c r="L7" s="4107"/>
      <c r="M7" s="4107"/>
      <c r="N7" s="4107"/>
      <c r="O7" s="4107"/>
      <c r="P7" s="4107"/>
      <c r="Q7" s="4107"/>
      <c r="R7" s="4107"/>
      <c r="S7" s="4107"/>
      <c r="T7" s="4107"/>
      <c r="U7" s="4107"/>
      <c r="V7" s="4107"/>
      <c r="W7" s="4107"/>
      <c r="X7" s="4107"/>
      <c r="Y7" s="4107"/>
      <c r="Z7" s="4107"/>
      <c r="AA7" s="4107"/>
      <c r="AB7" s="4107"/>
      <c r="AC7" s="4107"/>
      <c r="AD7" s="4107"/>
      <c r="AE7" s="4107"/>
      <c r="AF7" s="4107"/>
      <c r="AG7" s="4107"/>
      <c r="AH7" s="4107"/>
      <c r="AI7" s="4107"/>
      <c r="AJ7" s="4107"/>
      <c r="AK7" s="4107"/>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8" t="s">
        <v>2547</v>
      </c>
      <c r="B9" s="4108"/>
      <c r="C9" s="4108"/>
      <c r="D9" s="4108"/>
      <c r="E9" s="4109" t="s">
        <v>3084</v>
      </c>
      <c r="F9" s="4110"/>
      <c r="G9" s="4110"/>
      <c r="H9" s="4110"/>
      <c r="I9" s="4110"/>
      <c r="J9" s="4110"/>
      <c r="K9" s="4110"/>
      <c r="L9" s="4110"/>
      <c r="M9" s="4110"/>
      <c r="N9" s="4110"/>
      <c r="O9" s="4110"/>
      <c r="P9" s="4110"/>
      <c r="Q9" s="4111"/>
      <c r="R9" s="4108" t="s">
        <v>479</v>
      </c>
      <c r="S9" s="4108"/>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1" t="s">
        <v>509</v>
      </c>
      <c r="B11" s="4142"/>
      <c r="C11" s="4143"/>
      <c r="D11" s="4130" t="s">
        <v>2548</v>
      </c>
      <c r="E11" s="4131"/>
      <c r="F11" s="4131"/>
      <c r="G11" s="4134" t="str">
        <f>cst_wskakunin_owner1__space</f>
        <v/>
      </c>
      <c r="H11" s="4134"/>
      <c r="I11" s="4134"/>
      <c r="J11" s="4134"/>
      <c r="K11" s="4134"/>
      <c r="L11" s="4134"/>
      <c r="M11" s="4134"/>
      <c r="N11" s="4134"/>
      <c r="O11" s="4134"/>
      <c r="P11" s="4134"/>
      <c r="Q11" s="4134"/>
      <c r="R11" s="4134"/>
      <c r="S11" s="4134"/>
      <c r="T11" s="4134"/>
      <c r="U11" s="4134"/>
      <c r="V11" s="4134"/>
      <c r="W11" s="4134"/>
      <c r="X11" s="4134"/>
      <c r="Y11" s="4134"/>
      <c r="Z11" s="4134"/>
      <c r="AA11" s="4134"/>
      <c r="AB11" s="4134"/>
      <c r="AC11" s="4134"/>
      <c r="AD11" s="4150"/>
      <c r="AE11" s="4150"/>
      <c r="AF11" s="4150"/>
      <c r="AG11" s="4150"/>
      <c r="AH11" s="4150"/>
      <c r="AI11" s="4150"/>
      <c r="AJ11" s="4150"/>
      <c r="AK11" s="4151"/>
    </row>
    <row r="12" spans="1:37" ht="23.25" customHeight="1">
      <c r="A12" s="4144"/>
      <c r="B12" s="4145"/>
      <c r="C12" s="4146"/>
      <c r="D12" s="4132"/>
      <c r="E12" s="4133"/>
      <c r="F12" s="4133"/>
      <c r="G12" s="4135"/>
      <c r="H12" s="4135"/>
      <c r="I12" s="4135"/>
      <c r="J12" s="4135"/>
      <c r="K12" s="4135"/>
      <c r="L12" s="4135"/>
      <c r="M12" s="4135"/>
      <c r="N12" s="4135"/>
      <c r="O12" s="4135"/>
      <c r="P12" s="4135"/>
      <c r="Q12" s="4135"/>
      <c r="R12" s="4135"/>
      <c r="S12" s="4135"/>
      <c r="T12" s="4135"/>
      <c r="U12" s="4135"/>
      <c r="V12" s="4135"/>
      <c r="W12" s="4135"/>
      <c r="X12" s="4135"/>
      <c r="Y12" s="4135"/>
      <c r="Z12" s="4135"/>
      <c r="AA12" s="4135"/>
      <c r="AB12" s="4135"/>
      <c r="AC12" s="4135"/>
      <c r="AD12" s="4152"/>
      <c r="AE12" s="4152"/>
      <c r="AF12" s="4152"/>
      <c r="AG12" s="4152"/>
      <c r="AH12" s="4152"/>
      <c r="AI12" s="4152"/>
      <c r="AJ12" s="4152"/>
      <c r="AK12" s="4153"/>
    </row>
    <row r="13" spans="1:37" ht="21.75" customHeight="1">
      <c r="A13" s="4144"/>
      <c r="B13" s="4145"/>
      <c r="C13" s="4146"/>
      <c r="D13" s="4154" t="s">
        <v>2549</v>
      </c>
      <c r="E13" s="4155"/>
      <c r="F13" s="4140" t="str">
        <f>cst_wskakunin_owner1_ZIP</f>
        <v/>
      </c>
      <c r="G13" s="4140"/>
      <c r="H13" s="4140"/>
      <c r="I13" s="4140"/>
      <c r="J13" s="4140"/>
      <c r="K13" s="494" t="s">
        <v>57</v>
      </c>
      <c r="L13" s="4155" t="s">
        <v>2550</v>
      </c>
      <c r="M13" s="4155"/>
      <c r="N13" s="4155"/>
      <c r="O13" s="4156" t="str">
        <f>cst_wskakunin_owner1__address</f>
        <v/>
      </c>
      <c r="P13" s="4156"/>
      <c r="Q13" s="4156"/>
      <c r="R13" s="4156"/>
      <c r="S13" s="4156"/>
      <c r="T13" s="4156"/>
      <c r="U13" s="4156"/>
      <c r="V13" s="4156"/>
      <c r="W13" s="4156"/>
      <c r="X13" s="4156"/>
      <c r="Y13" s="4156"/>
      <c r="Z13" s="4156"/>
      <c r="AA13" s="4156"/>
      <c r="AB13" s="4156"/>
      <c r="AC13" s="4156"/>
      <c r="AD13" s="4156"/>
      <c r="AE13" s="4156"/>
      <c r="AF13" s="4156"/>
      <c r="AG13" s="4156"/>
      <c r="AH13" s="4156"/>
      <c r="AI13" s="4156"/>
      <c r="AJ13" s="4156"/>
      <c r="AK13" s="4157"/>
    </row>
    <row r="14" spans="1:37" ht="21.75" customHeight="1" thickBot="1">
      <c r="A14" s="4147"/>
      <c r="B14" s="4148"/>
      <c r="C14" s="4149"/>
      <c r="D14" s="3451" t="s">
        <v>2551</v>
      </c>
      <c r="E14" s="3451"/>
      <c r="F14" s="4140" t="str">
        <f>cst_wskakunin_owner1_TEL</f>
        <v/>
      </c>
      <c r="G14" s="4140"/>
      <c r="H14" s="4140"/>
      <c r="I14" s="4140"/>
      <c r="J14" s="4140"/>
      <c r="K14" s="4140"/>
      <c r="L14" s="4140"/>
      <c r="M14" s="4140"/>
      <c r="N14" s="4140"/>
      <c r="O14" s="4140"/>
      <c r="P14" s="495" t="s">
        <v>57</v>
      </c>
      <c r="Q14" s="3451" t="s">
        <v>2552</v>
      </c>
      <c r="R14" s="3451"/>
      <c r="S14" s="4116"/>
      <c r="T14" s="4116"/>
      <c r="U14" s="4116"/>
      <c r="V14" s="4116"/>
      <c r="W14" s="4116"/>
      <c r="X14" s="4116"/>
      <c r="Y14" s="4116"/>
      <c r="Z14" s="4116"/>
      <c r="AA14" s="4116"/>
      <c r="AB14" s="4116"/>
      <c r="AC14" s="494" t="s">
        <v>57</v>
      </c>
      <c r="AD14" s="4117" t="s">
        <v>2553</v>
      </c>
      <c r="AE14" s="4118"/>
      <c r="AF14" s="4118"/>
      <c r="AG14" s="4119"/>
      <c r="AH14" s="4119"/>
      <c r="AI14" s="4119"/>
      <c r="AJ14" s="4119"/>
      <c r="AK14" s="4120"/>
    </row>
    <row r="15" spans="1:37" ht="15.75" customHeight="1">
      <c r="A15" s="4121" t="s">
        <v>2609</v>
      </c>
      <c r="B15" s="4122"/>
      <c r="C15" s="4123"/>
      <c r="D15" s="4130" t="s">
        <v>2548</v>
      </c>
      <c r="E15" s="4131"/>
      <c r="F15" s="4131"/>
      <c r="G15" s="4134" t="str">
        <f>cst_wskakunin_dairi1__space</f>
        <v/>
      </c>
      <c r="H15" s="4134"/>
      <c r="I15" s="4134"/>
      <c r="J15" s="4134"/>
      <c r="K15" s="4134"/>
      <c r="L15" s="4134"/>
      <c r="M15" s="4134"/>
      <c r="N15" s="4134"/>
      <c r="O15" s="4134"/>
      <c r="P15" s="4134"/>
      <c r="Q15" s="4134"/>
      <c r="R15" s="4134"/>
      <c r="S15" s="4134"/>
      <c r="T15" s="4134"/>
      <c r="U15" s="4134"/>
      <c r="V15" s="4134"/>
      <c r="W15" s="4134"/>
      <c r="X15" s="4134"/>
      <c r="Y15" s="4134"/>
      <c r="Z15" s="4134"/>
      <c r="AA15" s="4134"/>
      <c r="AB15" s="4134"/>
      <c r="AC15" s="4134"/>
      <c r="AD15" s="4136"/>
      <c r="AE15" s="4136"/>
      <c r="AF15" s="4136"/>
      <c r="AG15" s="4136"/>
      <c r="AH15" s="4136"/>
      <c r="AI15" s="4136"/>
      <c r="AJ15" s="4136"/>
      <c r="AK15" s="4137"/>
    </row>
    <row r="16" spans="1:37" ht="23.25" customHeight="1">
      <c r="A16" s="4124"/>
      <c r="B16" s="4125"/>
      <c r="C16" s="4126"/>
      <c r="D16" s="4132"/>
      <c r="E16" s="4133"/>
      <c r="F16" s="4133"/>
      <c r="G16" s="4135"/>
      <c r="H16" s="4135"/>
      <c r="I16" s="4135"/>
      <c r="J16" s="4135"/>
      <c r="K16" s="4135"/>
      <c r="L16" s="4135"/>
      <c r="M16" s="4135"/>
      <c r="N16" s="4135"/>
      <c r="O16" s="4135"/>
      <c r="P16" s="4135"/>
      <c r="Q16" s="4135"/>
      <c r="R16" s="4135"/>
      <c r="S16" s="4135"/>
      <c r="T16" s="4135"/>
      <c r="U16" s="4135"/>
      <c r="V16" s="4135"/>
      <c r="W16" s="4135"/>
      <c r="X16" s="4135"/>
      <c r="Y16" s="4135"/>
      <c r="Z16" s="4135"/>
      <c r="AA16" s="4135"/>
      <c r="AB16" s="4135"/>
      <c r="AC16" s="4135"/>
      <c r="AD16" s="4138"/>
      <c r="AE16" s="4138"/>
      <c r="AF16" s="4138"/>
      <c r="AG16" s="4138"/>
      <c r="AH16" s="4138"/>
      <c r="AI16" s="4138"/>
      <c r="AJ16" s="4138"/>
      <c r="AK16" s="4139"/>
    </row>
    <row r="17" spans="1:37" ht="21.75" customHeight="1">
      <c r="A17" s="4124"/>
      <c r="B17" s="4125"/>
      <c r="C17" s="4126"/>
      <c r="D17" s="3451" t="s">
        <v>2549</v>
      </c>
      <c r="E17" s="3451"/>
      <c r="F17" s="4140" t="str">
        <f>cst_wskakunin_dairi1_ZIP</f>
        <v/>
      </c>
      <c r="G17" s="4140"/>
      <c r="H17" s="4140"/>
      <c r="I17" s="4140"/>
      <c r="J17" s="4140"/>
      <c r="K17" s="792" t="s">
        <v>57</v>
      </c>
      <c r="L17" s="4169" t="s">
        <v>2550</v>
      </c>
      <c r="M17" s="4169"/>
      <c r="N17" s="4169"/>
      <c r="O17" s="4156" t="str">
        <f>cst_wskakunin_dairi1__address</f>
        <v/>
      </c>
      <c r="P17" s="4156"/>
      <c r="Q17" s="4156"/>
      <c r="R17" s="4156"/>
      <c r="S17" s="4156"/>
      <c r="T17" s="4156"/>
      <c r="U17" s="4156"/>
      <c r="V17" s="4156"/>
      <c r="W17" s="4156"/>
      <c r="X17" s="4156"/>
      <c r="Y17" s="4156"/>
      <c r="Z17" s="4156"/>
      <c r="AA17" s="4156"/>
      <c r="AB17" s="4156"/>
      <c r="AC17" s="4156"/>
      <c r="AD17" s="4156"/>
      <c r="AE17" s="4156"/>
      <c r="AF17" s="4156"/>
      <c r="AG17" s="4156"/>
      <c r="AH17" s="4156"/>
      <c r="AI17" s="4156"/>
      <c r="AJ17" s="4156"/>
      <c r="AK17" s="4157"/>
    </row>
    <row r="18" spans="1:37" ht="21.75" customHeight="1" thickBot="1">
      <c r="A18" s="4127"/>
      <c r="B18" s="4128"/>
      <c r="C18" s="4129"/>
      <c r="D18" s="3451" t="s">
        <v>2551</v>
      </c>
      <c r="E18" s="3451"/>
      <c r="F18" s="4170" t="str">
        <f>cst_wskakunin_dairi1_TEL</f>
        <v/>
      </c>
      <c r="G18" s="4170"/>
      <c r="H18" s="4170"/>
      <c r="I18" s="4170"/>
      <c r="J18" s="4170"/>
      <c r="K18" s="4170"/>
      <c r="L18" s="4170"/>
      <c r="M18" s="4170"/>
      <c r="N18" s="4170"/>
      <c r="O18" s="4170"/>
      <c r="P18" s="495" t="s">
        <v>57</v>
      </c>
      <c r="Q18" s="3451" t="s">
        <v>2552</v>
      </c>
      <c r="R18" s="3451"/>
      <c r="S18" s="4116"/>
      <c r="T18" s="4116"/>
      <c r="U18" s="4116"/>
      <c r="V18" s="4116"/>
      <c r="W18" s="4116"/>
      <c r="X18" s="4116"/>
      <c r="Y18" s="4116"/>
      <c r="Z18" s="4116"/>
      <c r="AA18" s="4116"/>
      <c r="AB18" s="4116"/>
      <c r="AC18" s="494" t="s">
        <v>57</v>
      </c>
      <c r="AD18" s="4117" t="s">
        <v>2553</v>
      </c>
      <c r="AE18" s="4118"/>
      <c r="AF18" s="4118"/>
      <c r="AG18" s="4119"/>
      <c r="AH18" s="4119"/>
      <c r="AI18" s="4119"/>
      <c r="AJ18" s="4119"/>
      <c r="AK18" s="4120"/>
    </row>
    <row r="19" spans="1:37" ht="14.25" customHeight="1">
      <c r="A19" s="4158" t="s">
        <v>2554</v>
      </c>
      <c r="B19" s="4159"/>
      <c r="C19" s="4160"/>
      <c r="D19" s="196" t="s">
        <v>139</v>
      </c>
      <c r="E19" s="4164" t="s">
        <v>509</v>
      </c>
      <c r="F19" s="4164"/>
      <c r="G19" s="496" t="s">
        <v>139</v>
      </c>
      <c r="H19" s="4164" t="s">
        <v>8</v>
      </c>
      <c r="I19" s="4164"/>
      <c r="J19" s="197"/>
      <c r="K19" s="4165" t="s">
        <v>525</v>
      </c>
      <c r="L19" s="4167" t="s">
        <v>2555</v>
      </c>
      <c r="M19" s="4167"/>
      <c r="N19" s="4167"/>
      <c r="O19" s="4168"/>
      <c r="P19" s="4168"/>
      <c r="Q19" s="4168"/>
      <c r="R19" s="4168"/>
      <c r="S19" s="4168"/>
      <c r="T19" s="4164" t="s">
        <v>2556</v>
      </c>
      <c r="U19" s="4164"/>
      <c r="V19" s="4164"/>
      <c r="W19" s="4164"/>
      <c r="X19" s="4164"/>
      <c r="Y19" s="4168"/>
      <c r="Z19" s="4168"/>
      <c r="AA19" s="4168"/>
      <c r="AB19" s="4168"/>
      <c r="AC19" s="4168"/>
      <c r="AD19" s="4164" t="s">
        <v>2557</v>
      </c>
      <c r="AE19" s="4164"/>
      <c r="AF19" s="4164"/>
      <c r="AG19" s="4171"/>
      <c r="AH19" s="4171"/>
      <c r="AI19" s="4171"/>
      <c r="AJ19" s="4171"/>
      <c r="AK19" s="4172" t="s">
        <v>527</v>
      </c>
    </row>
    <row r="20" spans="1:37" ht="14.25" customHeight="1" thickBot="1">
      <c r="A20" s="4161"/>
      <c r="B20" s="4162"/>
      <c r="C20" s="4163"/>
      <c r="D20" s="198" t="s">
        <v>139</v>
      </c>
      <c r="E20" s="4174" t="s">
        <v>144</v>
      </c>
      <c r="F20" s="4174"/>
      <c r="G20" s="199"/>
      <c r="H20" s="199"/>
      <c r="I20" s="199"/>
      <c r="J20" s="199"/>
      <c r="K20" s="4166"/>
      <c r="L20" s="4174" t="s">
        <v>2558</v>
      </c>
      <c r="M20" s="4174"/>
      <c r="N20" s="4174"/>
      <c r="O20" s="4175"/>
      <c r="P20" s="4175"/>
      <c r="Q20" s="4175"/>
      <c r="R20" s="200" t="s">
        <v>57</v>
      </c>
      <c r="S20" s="4176"/>
      <c r="T20" s="4176"/>
      <c r="U20" s="4176"/>
      <c r="V20" s="4176"/>
      <c r="W20" s="4176"/>
      <c r="X20" s="4176"/>
      <c r="Y20" s="4176"/>
      <c r="Z20" s="4176"/>
      <c r="AA20" s="4176"/>
      <c r="AB20" s="4176"/>
      <c r="AC20" s="4176"/>
      <c r="AD20" s="4176"/>
      <c r="AE20" s="4176"/>
      <c r="AF20" s="4176"/>
      <c r="AG20" s="4176"/>
      <c r="AH20" s="4176"/>
      <c r="AI20" s="4176"/>
      <c r="AJ20" s="4176"/>
      <c r="AK20" s="4173"/>
    </row>
    <row r="21" spans="1:37" ht="6" customHeight="1" thickBot="1"/>
    <row r="22" spans="1:37" ht="21.75" customHeight="1">
      <c r="A22" s="4194" t="s">
        <v>2610</v>
      </c>
      <c r="B22" s="4195"/>
      <c r="C22" s="4195"/>
      <c r="D22" s="4195"/>
      <c r="E22" s="4195"/>
      <c r="F22" s="4195"/>
      <c r="G22" s="4195"/>
      <c r="H22" s="4195"/>
      <c r="I22" s="4196" t="str">
        <f>cst_wskakunin_BUILD__address</f>
        <v>埼玉県さいたま市浦和区仲町</v>
      </c>
      <c r="J22" s="4196"/>
      <c r="K22" s="4196"/>
      <c r="L22" s="4196"/>
      <c r="M22" s="4196"/>
      <c r="N22" s="4196"/>
      <c r="O22" s="4196"/>
      <c r="P22" s="4196"/>
      <c r="Q22" s="4196"/>
      <c r="R22" s="4196"/>
      <c r="S22" s="4196"/>
      <c r="T22" s="4196"/>
      <c r="U22" s="4196"/>
      <c r="V22" s="4196"/>
      <c r="W22" s="4196"/>
      <c r="X22" s="4196"/>
      <c r="Y22" s="4196"/>
      <c r="Z22" s="4196"/>
      <c r="AA22" s="4196"/>
      <c r="AB22" s="4196"/>
      <c r="AC22" s="4196"/>
      <c r="AD22" s="4196"/>
      <c r="AE22" s="4196"/>
      <c r="AF22" s="4196"/>
      <c r="AG22" s="4196"/>
      <c r="AH22" s="4196"/>
      <c r="AI22" s="4196"/>
      <c r="AJ22" s="4196"/>
      <c r="AK22" s="4197"/>
    </row>
    <row r="23" spans="1:37" ht="22.5" customHeight="1">
      <c r="A23" s="4198" t="s">
        <v>2559</v>
      </c>
      <c r="B23" s="4199"/>
      <c r="C23" s="4199"/>
      <c r="D23" s="4199"/>
      <c r="E23" s="4199"/>
      <c r="F23" s="4199"/>
      <c r="G23" s="4199"/>
      <c r="H23" s="4199"/>
      <c r="I23" s="4200" t="str">
        <f>cst_wskakunin_BUILD_NAME</f>
        <v>eigyouテスト</v>
      </c>
      <c r="J23" s="4201"/>
      <c r="K23" s="4201"/>
      <c r="L23" s="4201"/>
      <c r="M23" s="4201"/>
      <c r="N23" s="4201"/>
      <c r="O23" s="4201"/>
      <c r="P23" s="4201"/>
      <c r="Q23" s="4201"/>
      <c r="R23" s="4201"/>
      <c r="S23" s="4201"/>
      <c r="T23" s="4201"/>
      <c r="U23" s="4202"/>
      <c r="V23" s="4203" t="s">
        <v>2560</v>
      </c>
      <c r="W23" s="4204"/>
      <c r="X23" s="4204"/>
      <c r="Y23" s="4204"/>
      <c r="Z23" s="4205"/>
      <c r="AA23" s="210" t="s">
        <v>139</v>
      </c>
      <c r="AB23" s="4206" t="s">
        <v>2561</v>
      </c>
      <c r="AC23" s="4206"/>
      <c r="AD23" s="4206"/>
      <c r="AE23" s="4206"/>
      <c r="AF23" s="211" t="s">
        <v>139</v>
      </c>
      <c r="AG23" s="4206" t="s">
        <v>2562</v>
      </c>
      <c r="AH23" s="4206"/>
      <c r="AI23" s="4206"/>
      <c r="AJ23" s="4206"/>
      <c r="AK23" s="4207"/>
    </row>
    <row r="24" spans="1:37" ht="21.75" customHeight="1">
      <c r="A24" s="4177" t="s">
        <v>2611</v>
      </c>
      <c r="B24" s="4178"/>
      <c r="C24" s="4179"/>
      <c r="D24" s="4183" t="s">
        <v>2563</v>
      </c>
      <c r="E24" s="4183"/>
      <c r="F24" s="4183"/>
      <c r="G24" s="4183"/>
      <c r="H24" s="4184"/>
      <c r="I24" s="4185"/>
      <c r="J24" s="4186"/>
      <c r="K24" s="4186"/>
      <c r="L24" s="4186"/>
      <c r="M24" s="4186"/>
      <c r="N24" s="4186"/>
      <c r="O24" s="4186"/>
      <c r="P24" s="4186"/>
      <c r="Q24" s="4186"/>
      <c r="R24" s="4186"/>
      <c r="S24" s="4186"/>
      <c r="T24" s="4186"/>
      <c r="U24" s="4186"/>
      <c r="V24" s="4186"/>
      <c r="W24" s="4186"/>
      <c r="X24" s="4186"/>
      <c r="Y24" s="4186"/>
      <c r="Z24" s="4186"/>
      <c r="AA24" s="4186"/>
      <c r="AB24" s="4186"/>
      <c r="AC24" s="4186"/>
      <c r="AD24" s="4186"/>
      <c r="AE24" s="4186"/>
      <c r="AF24" s="4186"/>
      <c r="AG24" s="4186"/>
      <c r="AH24" s="4186"/>
      <c r="AI24" s="4186"/>
      <c r="AJ24" s="4186"/>
      <c r="AK24" s="4187"/>
    </row>
    <row r="25" spans="1:37" ht="21.75" customHeight="1">
      <c r="A25" s="4180"/>
      <c r="B25" s="4181"/>
      <c r="C25" s="4182"/>
      <c r="D25" s="4188" t="s">
        <v>2564</v>
      </c>
      <c r="E25" s="4189"/>
      <c r="F25" s="4189"/>
      <c r="G25" s="4189"/>
      <c r="H25" s="4190"/>
      <c r="I25" s="213" t="s">
        <v>2595</v>
      </c>
      <c r="J25" s="4191"/>
      <c r="K25" s="4191"/>
      <c r="L25" s="4191"/>
      <c r="M25" s="4191"/>
      <c r="N25" s="4191"/>
      <c r="O25" s="4191"/>
      <c r="P25" s="4192"/>
      <c r="Q25" s="4192"/>
      <c r="R25" s="4192"/>
      <c r="S25" s="4192"/>
      <c r="T25" s="4192"/>
      <c r="U25" s="4192"/>
      <c r="V25" s="4192"/>
      <c r="W25" s="4192"/>
      <c r="X25" s="4192"/>
      <c r="Y25" s="4192"/>
      <c r="Z25" s="4192"/>
      <c r="AA25" s="4192"/>
      <c r="AB25" s="4192"/>
      <c r="AC25" s="4192"/>
      <c r="AD25" s="4192"/>
      <c r="AE25" s="4192"/>
      <c r="AF25" s="4192"/>
      <c r="AG25" s="4192"/>
      <c r="AH25" s="4192"/>
      <c r="AI25" s="4192"/>
      <c r="AJ25" s="4192"/>
      <c r="AK25" s="4193"/>
    </row>
    <row r="26" spans="1:37" ht="7.7" customHeight="1">
      <c r="A26" s="4239" t="s">
        <v>2596</v>
      </c>
      <c r="B26" s="4240"/>
      <c r="C26" s="4240"/>
      <c r="D26" s="4240"/>
      <c r="E26" s="4240"/>
      <c r="F26" s="4240"/>
      <c r="G26" s="4240"/>
      <c r="H26" s="4241"/>
      <c r="I26" s="4248" t="s">
        <v>139</v>
      </c>
      <c r="J26" s="4223" t="s">
        <v>2597</v>
      </c>
      <c r="K26" s="4223"/>
      <c r="L26" s="4223"/>
      <c r="M26" s="4223"/>
      <c r="N26" s="4223"/>
      <c r="O26" s="4223"/>
      <c r="P26" s="4223"/>
      <c r="Q26" s="4223"/>
      <c r="R26" s="4228" t="s">
        <v>2598</v>
      </c>
      <c r="S26" s="4229"/>
      <c r="T26" s="4229"/>
      <c r="U26" s="4230"/>
      <c r="V26" s="800"/>
      <c r="W26" s="4237" t="s">
        <v>2566</v>
      </c>
      <c r="X26" s="4237"/>
      <c r="Y26" s="800"/>
      <c r="Z26" s="800"/>
      <c r="AA26" s="800"/>
      <c r="AB26" s="800"/>
      <c r="AC26" s="800"/>
      <c r="AD26" s="800"/>
      <c r="AE26" s="800"/>
      <c r="AF26" s="800"/>
      <c r="AG26" s="800"/>
      <c r="AH26" s="800"/>
      <c r="AI26" s="800"/>
      <c r="AJ26" s="800"/>
      <c r="AK26" s="201"/>
    </row>
    <row r="27" spans="1:37">
      <c r="A27" s="4242"/>
      <c r="B27" s="4243"/>
      <c r="C27" s="4243"/>
      <c r="D27" s="4243"/>
      <c r="E27" s="4243"/>
      <c r="F27" s="4243"/>
      <c r="G27" s="4243"/>
      <c r="H27" s="4244"/>
      <c r="I27" s="4249"/>
      <c r="J27" s="3452"/>
      <c r="K27" s="3452"/>
      <c r="L27" s="3452"/>
      <c r="M27" s="3452"/>
      <c r="N27" s="3452"/>
      <c r="O27" s="3452"/>
      <c r="P27" s="3452"/>
      <c r="Q27" s="3452"/>
      <c r="R27" s="4231"/>
      <c r="S27" s="4232"/>
      <c r="T27" s="4232"/>
      <c r="U27" s="4233"/>
      <c r="W27" s="4238"/>
      <c r="X27" s="4238"/>
      <c r="Y27" s="497"/>
      <c r="Z27" s="791" t="s">
        <v>477</v>
      </c>
      <c r="AA27" s="497"/>
      <c r="AB27" s="791" t="s">
        <v>5</v>
      </c>
      <c r="AC27" s="497"/>
      <c r="AD27" s="791" t="s">
        <v>478</v>
      </c>
      <c r="AE27" s="19" t="s">
        <v>2599</v>
      </c>
      <c r="AF27" s="4116"/>
      <c r="AG27" s="4116"/>
      <c r="AH27" s="4116"/>
      <c r="AI27" s="4116"/>
      <c r="AJ27" s="19" t="s">
        <v>2600</v>
      </c>
      <c r="AK27" s="208"/>
    </row>
    <row r="28" spans="1:37" ht="3" customHeight="1">
      <c r="A28" s="4242"/>
      <c r="B28" s="4243"/>
      <c r="C28" s="4243"/>
      <c r="D28" s="4243"/>
      <c r="E28" s="4243"/>
      <c r="F28" s="4243"/>
      <c r="G28" s="4243"/>
      <c r="H28" s="4244"/>
      <c r="I28" s="4250"/>
      <c r="J28" s="4226"/>
      <c r="K28" s="4226"/>
      <c r="L28" s="4226"/>
      <c r="M28" s="4226"/>
      <c r="N28" s="4226"/>
      <c r="O28" s="4226"/>
      <c r="P28" s="4226"/>
      <c r="Q28" s="4226"/>
      <c r="R28" s="4251"/>
      <c r="S28" s="4252"/>
      <c r="T28" s="4252"/>
      <c r="U28" s="4253"/>
      <c r="V28" s="502"/>
      <c r="W28" s="214"/>
      <c r="X28" s="214"/>
      <c r="Y28" s="214"/>
      <c r="Z28" s="214"/>
      <c r="AA28" s="214"/>
      <c r="AB28" s="214"/>
      <c r="AC28" s="214"/>
      <c r="AD28" s="214"/>
      <c r="AE28" s="214"/>
      <c r="AF28" s="214"/>
      <c r="AG28" s="214"/>
      <c r="AH28" s="214"/>
      <c r="AI28" s="214"/>
      <c r="AJ28" s="214"/>
      <c r="AK28" s="203"/>
    </row>
    <row r="29" spans="1:37" ht="15" customHeight="1">
      <c r="A29" s="4242"/>
      <c r="B29" s="4243"/>
      <c r="C29" s="4243"/>
      <c r="D29" s="4243"/>
      <c r="E29" s="4243"/>
      <c r="F29" s="4243"/>
      <c r="G29" s="4243"/>
      <c r="H29" s="4244"/>
      <c r="I29" s="796" t="s">
        <v>139</v>
      </c>
      <c r="J29" s="3452" t="s">
        <v>5984</v>
      </c>
      <c r="K29" s="3452"/>
      <c r="L29" s="3452"/>
      <c r="M29" s="3452"/>
      <c r="N29" s="3452"/>
      <c r="O29" s="3452"/>
      <c r="P29" s="3452"/>
      <c r="Q29" s="3452"/>
      <c r="R29" s="3452"/>
      <c r="S29" s="3452"/>
      <c r="T29" s="3452"/>
      <c r="U29" s="3452"/>
      <c r="V29" s="3452"/>
      <c r="W29" s="3452"/>
      <c r="X29" s="3452"/>
      <c r="Y29" s="3452"/>
      <c r="Z29" s="3452"/>
      <c r="AA29" s="3452"/>
      <c r="AB29" s="3452"/>
      <c r="AC29" s="3452"/>
      <c r="AD29" s="3452"/>
      <c r="AE29" s="3452"/>
      <c r="AF29" s="3452"/>
      <c r="AG29" s="3452"/>
      <c r="AH29" s="3452"/>
      <c r="AI29" s="3452"/>
      <c r="AJ29" s="3452"/>
      <c r="AK29" s="4219"/>
    </row>
    <row r="30" spans="1:37" ht="15" customHeight="1">
      <c r="A30" s="4245"/>
      <c r="B30" s="4246"/>
      <c r="C30" s="4246"/>
      <c r="D30" s="4246"/>
      <c r="E30" s="4246"/>
      <c r="F30" s="4246"/>
      <c r="G30" s="4246"/>
      <c r="H30" s="4247"/>
      <c r="I30" s="798"/>
      <c r="J30" s="215" t="s">
        <v>139</v>
      </c>
      <c r="K30" s="4210" t="s">
        <v>2613</v>
      </c>
      <c r="L30" s="4210"/>
      <c r="M30" s="4210"/>
      <c r="N30" s="4210"/>
      <c r="O30" s="4210"/>
      <c r="P30" s="4210"/>
      <c r="Q30" s="4210"/>
      <c r="R30" s="4210"/>
      <c r="S30" s="215" t="s">
        <v>139</v>
      </c>
      <c r="T30" s="4210" t="s">
        <v>2614</v>
      </c>
      <c r="U30" s="4210"/>
      <c r="V30" s="4210"/>
      <c r="W30" s="4210"/>
      <c r="X30" s="4210"/>
      <c r="Y30" s="4210"/>
      <c r="Z30" s="4210"/>
      <c r="AA30" s="4210"/>
      <c r="AB30" s="4210"/>
      <c r="AC30" s="4210"/>
      <c r="AD30" s="4210"/>
      <c r="AE30" s="4210"/>
      <c r="AF30" s="4210"/>
      <c r="AG30" s="4210"/>
      <c r="AH30" s="4210"/>
      <c r="AI30" s="4210"/>
      <c r="AJ30" s="216"/>
      <c r="AK30" s="503"/>
    </row>
    <row r="31" spans="1:37" ht="7.7" customHeight="1">
      <c r="A31" s="4177" t="s">
        <v>5072</v>
      </c>
      <c r="B31" s="4178"/>
      <c r="C31" s="4178"/>
      <c r="D31" s="4178"/>
      <c r="E31" s="4178"/>
      <c r="F31" s="4178"/>
      <c r="G31" s="4178"/>
      <c r="H31" s="4179"/>
      <c r="I31" s="4220" t="s">
        <v>139</v>
      </c>
      <c r="J31" s="4223" t="s">
        <v>2615</v>
      </c>
      <c r="K31" s="4223"/>
      <c r="L31" s="4223"/>
      <c r="M31" s="4223"/>
      <c r="N31" s="4223"/>
      <c r="O31" s="4223"/>
      <c r="P31" s="4223"/>
      <c r="Q31" s="4224"/>
      <c r="R31" s="4228" t="s">
        <v>2598</v>
      </c>
      <c r="S31" s="4229"/>
      <c r="T31" s="4229"/>
      <c r="U31" s="4230"/>
      <c r="V31" s="799"/>
      <c r="W31" s="4237" t="s">
        <v>2566</v>
      </c>
      <c r="X31" s="4237"/>
      <c r="Y31" s="800"/>
      <c r="Z31" s="800"/>
      <c r="AA31" s="800"/>
      <c r="AB31" s="800"/>
      <c r="AC31" s="800"/>
      <c r="AD31" s="800"/>
      <c r="AE31" s="800"/>
      <c r="AF31" s="800"/>
      <c r="AG31" s="800"/>
      <c r="AH31" s="800"/>
      <c r="AI31" s="800"/>
      <c r="AJ31" s="800"/>
      <c r="AK31" s="201"/>
    </row>
    <row r="32" spans="1:37" ht="14.25" customHeight="1">
      <c r="A32" s="4124"/>
      <c r="B32" s="4125"/>
      <c r="C32" s="4125"/>
      <c r="D32" s="4125"/>
      <c r="E32" s="4125"/>
      <c r="F32" s="4125"/>
      <c r="G32" s="4125"/>
      <c r="H32" s="4126"/>
      <c r="I32" s="4221"/>
      <c r="J32" s="3452"/>
      <c r="K32" s="3452"/>
      <c r="L32" s="3452"/>
      <c r="M32" s="3452"/>
      <c r="N32" s="3452"/>
      <c r="O32" s="3452"/>
      <c r="P32" s="3452"/>
      <c r="Q32" s="4225"/>
      <c r="R32" s="4231"/>
      <c r="S32" s="4232"/>
      <c r="T32" s="4232"/>
      <c r="U32" s="4233"/>
      <c r="V32" s="499"/>
      <c r="W32" s="4238"/>
      <c r="X32" s="4238"/>
      <c r="Y32" s="497"/>
      <c r="Z32" s="791" t="s">
        <v>477</v>
      </c>
      <c r="AA32" s="497"/>
      <c r="AB32" s="791" t="s">
        <v>5</v>
      </c>
      <c r="AC32" s="497"/>
      <c r="AD32" s="791" t="s">
        <v>478</v>
      </c>
      <c r="AE32" s="19" t="s">
        <v>2599</v>
      </c>
      <c r="AF32" s="4116"/>
      <c r="AG32" s="4116"/>
      <c r="AH32" s="4116"/>
      <c r="AI32" s="4116"/>
      <c r="AJ32" s="19" t="s">
        <v>2600</v>
      </c>
      <c r="AK32" s="208"/>
    </row>
    <row r="33" spans="1:37" ht="4.5" customHeight="1">
      <c r="A33" s="4124"/>
      <c r="B33" s="4125"/>
      <c r="C33" s="4125"/>
      <c r="D33" s="4125"/>
      <c r="E33" s="4125"/>
      <c r="F33" s="4125"/>
      <c r="G33" s="4125"/>
      <c r="H33" s="4126"/>
      <c r="I33" s="4222"/>
      <c r="J33" s="4226"/>
      <c r="K33" s="4226"/>
      <c r="L33" s="4226"/>
      <c r="M33" s="4226"/>
      <c r="N33" s="4226"/>
      <c r="O33" s="4226"/>
      <c r="P33" s="4226"/>
      <c r="Q33" s="4227"/>
      <c r="R33" s="4234"/>
      <c r="S33" s="4235"/>
      <c r="T33" s="4235"/>
      <c r="U33" s="4236"/>
      <c r="V33" s="1629"/>
      <c r="W33" s="202"/>
      <c r="X33" s="202"/>
      <c r="Y33" s="202"/>
      <c r="Z33" s="202"/>
      <c r="AA33" s="202"/>
      <c r="AB33" s="202"/>
      <c r="AC33" s="202"/>
      <c r="AD33" s="202"/>
      <c r="AE33" s="202"/>
      <c r="AF33" s="202"/>
      <c r="AG33" s="202"/>
      <c r="AH33" s="202"/>
      <c r="AI33" s="202"/>
      <c r="AJ33" s="202"/>
      <c r="AK33" s="203"/>
    </row>
    <row r="34" spans="1:37" ht="20.25" customHeight="1">
      <c r="A34" s="4124"/>
      <c r="B34" s="4125"/>
      <c r="C34" s="4125"/>
      <c r="D34" s="4125"/>
      <c r="E34" s="4125"/>
      <c r="F34" s="4125"/>
      <c r="G34" s="4125"/>
      <c r="H34" s="4126"/>
      <c r="I34" s="217" t="s">
        <v>139</v>
      </c>
      <c r="J34" s="4208" t="s">
        <v>5985</v>
      </c>
      <c r="K34" s="4208"/>
      <c r="L34" s="4208"/>
      <c r="M34" s="4208"/>
      <c r="N34" s="4208"/>
      <c r="O34" s="4208"/>
      <c r="P34" s="4208"/>
      <c r="Q34" s="4208"/>
      <c r="R34" s="4208"/>
      <c r="S34" s="4208"/>
      <c r="T34" s="4208"/>
      <c r="U34" s="4208"/>
      <c r="V34" s="4208"/>
      <c r="W34" s="4208"/>
      <c r="X34" s="4208"/>
      <c r="Y34" s="4208"/>
      <c r="Z34" s="4208"/>
      <c r="AA34" s="4208"/>
      <c r="AB34" s="4208"/>
      <c r="AC34" s="4208"/>
      <c r="AD34" s="4208"/>
      <c r="AE34" s="4208"/>
      <c r="AF34" s="4208"/>
      <c r="AG34" s="4208"/>
      <c r="AH34" s="4208"/>
      <c r="AI34" s="4208"/>
      <c r="AJ34" s="4208"/>
      <c r="AK34" s="4209"/>
    </row>
    <row r="35" spans="1:37" ht="27" customHeight="1">
      <c r="A35" s="4180"/>
      <c r="B35" s="4181"/>
      <c r="C35" s="4181"/>
      <c r="D35" s="4181"/>
      <c r="E35" s="4181"/>
      <c r="F35" s="4181"/>
      <c r="G35" s="4181"/>
      <c r="H35" s="4182"/>
      <c r="I35" s="500"/>
      <c r="J35" s="215" t="s">
        <v>139</v>
      </c>
      <c r="K35" s="4210" t="s">
        <v>2616</v>
      </c>
      <c r="L35" s="4210"/>
      <c r="M35" s="4210"/>
      <c r="N35" s="4210"/>
      <c r="O35" s="4210"/>
      <c r="P35" s="4210"/>
      <c r="Q35" s="4210"/>
      <c r="R35" s="4210"/>
      <c r="S35" s="215" t="s">
        <v>139</v>
      </c>
      <c r="T35" s="4210" t="s">
        <v>2617</v>
      </c>
      <c r="U35" s="4210"/>
      <c r="V35" s="4210"/>
      <c r="W35" s="4210"/>
      <c r="X35" s="4210"/>
      <c r="Y35" s="4210"/>
      <c r="Z35" s="4210"/>
      <c r="AA35" s="4210"/>
      <c r="AB35" s="215" t="s">
        <v>139</v>
      </c>
      <c r="AC35" s="4211" t="s">
        <v>2618</v>
      </c>
      <c r="AD35" s="4211"/>
      <c r="AE35" s="4211"/>
      <c r="AF35" s="4211"/>
      <c r="AG35" s="4211"/>
      <c r="AH35" s="4211"/>
      <c r="AI35" s="4211"/>
      <c r="AJ35" s="4211"/>
      <c r="AK35" s="4212"/>
    </row>
    <row r="36" spans="1:37" ht="15" customHeight="1">
      <c r="A36" s="4213" t="s">
        <v>2619</v>
      </c>
      <c r="B36" s="4214"/>
      <c r="C36" s="4214"/>
      <c r="D36" s="4214"/>
      <c r="E36" s="4214"/>
      <c r="F36" s="4214"/>
      <c r="G36" s="4214"/>
      <c r="H36" s="4215"/>
      <c r="I36" s="217" t="s">
        <v>139</v>
      </c>
      <c r="J36" s="504" t="s">
        <v>2620</v>
      </c>
      <c r="AK36" s="208"/>
    </row>
    <row r="37" spans="1:37" ht="14.25" customHeight="1">
      <c r="A37" s="4216"/>
      <c r="B37" s="4217"/>
      <c r="C37" s="4217"/>
      <c r="D37" s="4217"/>
      <c r="E37" s="4217"/>
      <c r="F37" s="4217"/>
      <c r="G37" s="4217"/>
      <c r="H37" s="4218"/>
      <c r="J37" s="21" t="s">
        <v>2621</v>
      </c>
      <c r="AK37" s="208"/>
    </row>
    <row r="38" spans="1:37" ht="7.7" customHeight="1">
      <c r="A38" s="4239" t="s">
        <v>2601</v>
      </c>
      <c r="B38" s="4240"/>
      <c r="C38" s="4240"/>
      <c r="D38" s="4240"/>
      <c r="E38" s="4240"/>
      <c r="F38" s="4240"/>
      <c r="G38" s="4240"/>
      <c r="H38" s="4241"/>
      <c r="I38" s="799"/>
      <c r="J38" s="4237" t="s">
        <v>2566</v>
      </c>
      <c r="K38" s="4237"/>
      <c r="L38" s="800"/>
      <c r="M38" s="800"/>
      <c r="N38" s="800"/>
      <c r="O38" s="800"/>
      <c r="P38" s="800"/>
      <c r="Q38" s="800"/>
      <c r="R38" s="800"/>
      <c r="S38" s="800"/>
      <c r="T38" s="4273" t="s">
        <v>2622</v>
      </c>
      <c r="U38" s="4183"/>
      <c r="V38" s="4183"/>
      <c r="W38" s="4183"/>
      <c r="X38" s="4183"/>
      <c r="Y38" s="4184"/>
      <c r="Z38" s="800"/>
      <c r="AA38" s="4237" t="s">
        <v>2566</v>
      </c>
      <c r="AB38" s="4237"/>
      <c r="AC38" s="800"/>
      <c r="AD38" s="800"/>
      <c r="AE38" s="800"/>
      <c r="AF38" s="800"/>
      <c r="AG38" s="800"/>
      <c r="AH38" s="800"/>
      <c r="AI38" s="800"/>
      <c r="AJ38" s="800"/>
      <c r="AK38" s="201"/>
    </row>
    <row r="39" spans="1:37" ht="14.25" customHeight="1">
      <c r="A39" s="4242"/>
      <c r="B39" s="4243"/>
      <c r="C39" s="4243"/>
      <c r="D39" s="4243"/>
      <c r="E39" s="4243"/>
      <c r="F39" s="4243"/>
      <c r="G39" s="4243"/>
      <c r="H39" s="4244"/>
      <c r="I39" s="499"/>
      <c r="J39" s="4238"/>
      <c r="K39" s="4238"/>
      <c r="L39" s="497"/>
      <c r="M39" s="791" t="s">
        <v>477</v>
      </c>
      <c r="N39" s="497"/>
      <c r="O39" s="791" t="s">
        <v>5</v>
      </c>
      <c r="P39" s="497"/>
      <c r="Q39" s="791" t="s">
        <v>478</v>
      </c>
      <c r="T39" s="4274"/>
      <c r="U39" s="4145"/>
      <c r="V39" s="4145"/>
      <c r="W39" s="4145"/>
      <c r="X39" s="4145"/>
      <c r="Y39" s="4146"/>
      <c r="AA39" s="4238"/>
      <c r="AB39" s="4238"/>
      <c r="AC39" s="497"/>
      <c r="AD39" s="791" t="s">
        <v>477</v>
      </c>
      <c r="AE39" s="497"/>
      <c r="AF39" s="791" t="s">
        <v>5</v>
      </c>
      <c r="AG39" s="497"/>
      <c r="AH39" s="791" t="s">
        <v>478</v>
      </c>
      <c r="AK39" s="208"/>
    </row>
    <row r="40" spans="1:37" ht="4.5" customHeight="1">
      <c r="A40" s="4245"/>
      <c r="B40" s="4246"/>
      <c r="C40" s="4246"/>
      <c r="D40" s="4246"/>
      <c r="E40" s="4246"/>
      <c r="F40" s="4246"/>
      <c r="G40" s="4246"/>
      <c r="H40" s="4247"/>
      <c r="I40" s="500"/>
      <c r="J40" s="798"/>
      <c r="K40" s="798"/>
      <c r="L40" s="798"/>
      <c r="M40" s="798"/>
      <c r="N40" s="798"/>
      <c r="O40" s="798"/>
      <c r="P40" s="798"/>
      <c r="Q40" s="798"/>
      <c r="R40" s="798"/>
      <c r="S40" s="798"/>
      <c r="T40" s="4275"/>
      <c r="U40" s="4256"/>
      <c r="V40" s="4256"/>
      <c r="W40" s="4256"/>
      <c r="X40" s="4256"/>
      <c r="Y40" s="4257"/>
      <c r="Z40" s="798"/>
      <c r="AA40" s="798"/>
      <c r="AB40" s="798"/>
      <c r="AC40" s="798"/>
      <c r="AD40" s="798"/>
      <c r="AE40" s="798"/>
      <c r="AF40" s="798"/>
      <c r="AG40" s="798"/>
      <c r="AH40" s="798"/>
      <c r="AI40" s="798"/>
      <c r="AJ40" s="798"/>
      <c r="AK40" s="498"/>
    </row>
    <row r="41" spans="1:37" ht="17.25" customHeight="1">
      <c r="A41" s="4254" t="s">
        <v>2602</v>
      </c>
      <c r="B41" s="4183"/>
      <c r="C41" s="4183"/>
      <c r="D41" s="4183"/>
      <c r="E41" s="4183"/>
      <c r="F41" s="4183"/>
      <c r="G41" s="4183"/>
      <c r="H41" s="4184"/>
      <c r="I41" s="793" t="s">
        <v>139</v>
      </c>
      <c r="J41" s="4223" t="s">
        <v>2603</v>
      </c>
      <c r="K41" s="4223"/>
      <c r="L41" s="795" t="s">
        <v>139</v>
      </c>
      <c r="M41" s="4003" t="s">
        <v>2623</v>
      </c>
      <c r="N41" s="4003"/>
      <c r="O41" s="4003"/>
      <c r="P41" s="4003"/>
      <c r="Q41" s="4003"/>
      <c r="R41" s="4003"/>
      <c r="S41" s="4003"/>
      <c r="T41" s="4003"/>
      <c r="U41" s="4003"/>
      <c r="V41" s="4003"/>
      <c r="W41" s="4003"/>
      <c r="X41" s="4003"/>
      <c r="Y41" s="4003"/>
      <c r="Z41" s="4003"/>
      <c r="AA41" s="4003"/>
      <c r="AB41" s="4003"/>
      <c r="AC41" s="4003"/>
      <c r="AD41" s="4003"/>
      <c r="AE41" s="4003"/>
      <c r="AF41" s="4003"/>
      <c r="AG41" s="4003"/>
      <c r="AH41" s="4003"/>
      <c r="AI41" s="4003"/>
      <c r="AJ41" s="4003"/>
      <c r="AK41" s="4004"/>
    </row>
    <row r="42" spans="1:37">
      <c r="A42" s="4255"/>
      <c r="B42" s="4256"/>
      <c r="C42" s="4256"/>
      <c r="D42" s="4256"/>
      <c r="E42" s="4256"/>
      <c r="F42" s="4256"/>
      <c r="G42" s="4256"/>
      <c r="H42" s="4257"/>
      <c r="I42" s="500"/>
      <c r="J42" s="798"/>
      <c r="K42" s="798"/>
      <c r="L42" s="798"/>
      <c r="M42" s="4258" t="s">
        <v>2604</v>
      </c>
      <c r="N42" s="4258"/>
      <c r="O42" s="4258"/>
      <c r="P42" s="4258"/>
      <c r="Q42" s="4258"/>
      <c r="R42" s="4258"/>
      <c r="S42" s="4258"/>
      <c r="T42" s="4258"/>
      <c r="U42" s="4258"/>
      <c r="V42" s="4258"/>
      <c r="W42" s="4258"/>
      <c r="X42" s="4258"/>
      <c r="Y42" s="4258"/>
      <c r="Z42" s="4258"/>
      <c r="AA42" s="4258"/>
      <c r="AB42" s="4258"/>
      <c r="AC42" s="4258"/>
      <c r="AD42" s="4258"/>
      <c r="AE42" s="4258"/>
      <c r="AF42" s="4258"/>
      <c r="AG42" s="4258"/>
      <c r="AH42" s="4258"/>
      <c r="AI42" s="4258"/>
      <c r="AJ42" s="4258"/>
      <c r="AK42" s="4259"/>
    </row>
    <row r="43" spans="1:37">
      <c r="A43" s="4260" t="s">
        <v>2567</v>
      </c>
      <c r="B43" s="4261"/>
      <c r="C43" s="4261"/>
      <c r="D43" s="4261"/>
      <c r="E43" s="4261"/>
      <c r="F43" s="4261"/>
      <c r="G43" s="4261"/>
      <c r="H43" s="4261"/>
      <c r="I43" s="4264"/>
      <c r="J43" s="4265"/>
      <c r="K43" s="4265"/>
      <c r="L43" s="4265"/>
      <c r="M43" s="4265"/>
      <c r="N43" s="4265"/>
      <c r="O43" s="4265"/>
      <c r="P43" s="4265"/>
      <c r="Q43" s="4265"/>
      <c r="R43" s="4265"/>
      <c r="S43" s="4265"/>
      <c r="T43" s="4265"/>
      <c r="U43" s="4265"/>
      <c r="V43" s="4265"/>
      <c r="W43" s="4265"/>
      <c r="X43" s="4265"/>
      <c r="Y43" s="4265"/>
      <c r="Z43" s="4265"/>
      <c r="AA43" s="4265"/>
      <c r="AB43" s="4265"/>
      <c r="AC43" s="4265"/>
      <c r="AD43" s="4265"/>
      <c r="AE43" s="4265"/>
      <c r="AF43" s="4265"/>
      <c r="AG43" s="4265"/>
      <c r="AH43" s="4265"/>
      <c r="AI43" s="4265"/>
      <c r="AJ43" s="4265"/>
      <c r="AK43" s="4266"/>
    </row>
    <row r="44" spans="1:37">
      <c r="A44" s="4260"/>
      <c r="B44" s="4261"/>
      <c r="C44" s="4261"/>
      <c r="D44" s="4261"/>
      <c r="E44" s="4261"/>
      <c r="F44" s="4261"/>
      <c r="G44" s="4261"/>
      <c r="H44" s="4261"/>
      <c r="I44" s="4267"/>
      <c r="J44" s="4268"/>
      <c r="K44" s="4268"/>
      <c r="L44" s="4268"/>
      <c r="M44" s="4268"/>
      <c r="N44" s="4268"/>
      <c r="O44" s="4268"/>
      <c r="P44" s="4268"/>
      <c r="Q44" s="4268"/>
      <c r="R44" s="4268"/>
      <c r="S44" s="4268"/>
      <c r="T44" s="4268"/>
      <c r="U44" s="4268"/>
      <c r="V44" s="4268"/>
      <c r="W44" s="4268"/>
      <c r="X44" s="4268"/>
      <c r="Y44" s="4268"/>
      <c r="Z44" s="4268"/>
      <c r="AA44" s="4268"/>
      <c r="AB44" s="4268"/>
      <c r="AC44" s="4268"/>
      <c r="AD44" s="4268"/>
      <c r="AE44" s="4268"/>
      <c r="AF44" s="4268"/>
      <c r="AG44" s="4268"/>
      <c r="AH44" s="4268"/>
      <c r="AI44" s="4268"/>
      <c r="AJ44" s="4268"/>
      <c r="AK44" s="4269"/>
    </row>
    <row r="45" spans="1:37" ht="14.25" thickBot="1">
      <c r="A45" s="4262"/>
      <c r="B45" s="4263"/>
      <c r="C45" s="4263"/>
      <c r="D45" s="4263"/>
      <c r="E45" s="4263"/>
      <c r="F45" s="4263"/>
      <c r="G45" s="4263"/>
      <c r="H45" s="4263"/>
      <c r="I45" s="4270"/>
      <c r="J45" s="4271"/>
      <c r="K45" s="4271"/>
      <c r="L45" s="4271"/>
      <c r="M45" s="4271"/>
      <c r="N45" s="4271"/>
      <c r="O45" s="4271"/>
      <c r="P45" s="4271"/>
      <c r="Q45" s="4271"/>
      <c r="R45" s="4271"/>
      <c r="S45" s="4271"/>
      <c r="T45" s="4271"/>
      <c r="U45" s="4271"/>
      <c r="V45" s="4271"/>
      <c r="W45" s="4271"/>
      <c r="X45" s="4271"/>
      <c r="Y45" s="4271"/>
      <c r="Z45" s="4271"/>
      <c r="AA45" s="4271"/>
      <c r="AB45" s="4271"/>
      <c r="AC45" s="4271"/>
      <c r="AD45" s="4271"/>
      <c r="AE45" s="4271"/>
      <c r="AF45" s="4271"/>
      <c r="AG45" s="4271"/>
      <c r="AH45" s="4271"/>
      <c r="AI45" s="4271"/>
      <c r="AJ45" s="4271"/>
      <c r="AK45" s="4272"/>
    </row>
    <row r="46" spans="1:37" ht="5.25" customHeight="1"/>
    <row r="47" spans="1:37">
      <c r="A47" s="4276" t="s">
        <v>2568</v>
      </c>
      <c r="B47" s="4277"/>
      <c r="C47" s="4277"/>
      <c r="D47" s="4277"/>
      <c r="E47" s="4277"/>
      <c r="F47" s="4277"/>
      <c r="G47" s="4277"/>
      <c r="H47" s="4278"/>
      <c r="I47" s="4279" t="s">
        <v>2569</v>
      </c>
      <c r="J47" s="4279"/>
      <c r="K47" s="4279"/>
      <c r="L47" s="4279"/>
      <c r="M47" s="4279"/>
      <c r="N47" s="4279"/>
      <c r="O47" s="4279" t="s">
        <v>2570</v>
      </c>
      <c r="P47" s="4279"/>
      <c r="Q47" s="4279"/>
      <c r="R47" s="4279"/>
      <c r="S47" s="4279"/>
      <c r="T47" s="4279"/>
      <c r="U47" s="4279" t="s">
        <v>2571</v>
      </c>
      <c r="V47" s="4279"/>
      <c r="W47" s="4279"/>
      <c r="X47" s="4279"/>
      <c r="Y47" s="4279"/>
      <c r="Z47" s="4279"/>
      <c r="AA47" s="4276" t="s">
        <v>2572</v>
      </c>
      <c r="AB47" s="4277"/>
      <c r="AC47" s="4277"/>
      <c r="AD47" s="4277"/>
      <c r="AE47" s="4277"/>
      <c r="AF47" s="4277"/>
      <c r="AG47" s="4277"/>
      <c r="AH47" s="4277"/>
      <c r="AI47" s="4277"/>
      <c r="AJ47" s="4277"/>
      <c r="AK47" s="4278"/>
    </row>
    <row r="48" spans="1:37" ht="15.75" customHeight="1">
      <c r="A48" s="4280"/>
      <c r="B48" s="4169"/>
      <c r="C48" s="4169"/>
      <c r="D48" s="4169"/>
      <c r="E48" s="4169"/>
      <c r="F48" s="4169"/>
      <c r="G48" s="4169"/>
      <c r="H48" s="4281"/>
      <c r="I48" s="4287"/>
      <c r="J48" s="4287"/>
      <c r="K48" s="4287"/>
      <c r="L48" s="4287"/>
      <c r="M48" s="4287"/>
      <c r="N48" s="4287"/>
      <c r="O48" s="4287"/>
      <c r="P48" s="4287"/>
      <c r="Q48" s="4287"/>
      <c r="R48" s="4287"/>
      <c r="S48" s="4287"/>
      <c r="T48" s="4287"/>
      <c r="U48" s="4287"/>
      <c r="V48" s="4287"/>
      <c r="W48" s="4287"/>
      <c r="X48" s="4287"/>
      <c r="Y48" s="4287"/>
      <c r="Z48" s="4287"/>
      <c r="AA48" s="4280" t="s">
        <v>2542</v>
      </c>
      <c r="AB48" s="4169"/>
      <c r="AC48" s="4169"/>
      <c r="AD48" s="4169"/>
      <c r="AE48" s="204" t="s">
        <v>477</v>
      </c>
      <c r="AF48" s="4169"/>
      <c r="AG48" s="4169"/>
      <c r="AH48" s="204" t="s">
        <v>5</v>
      </c>
      <c r="AI48" s="4169"/>
      <c r="AJ48" s="4169"/>
      <c r="AK48" s="205" t="s">
        <v>478</v>
      </c>
    </row>
    <row r="49" spans="1:37" ht="15.75" customHeight="1">
      <c r="A49" s="4282"/>
      <c r="B49" s="3451"/>
      <c r="C49" s="3451"/>
      <c r="D49" s="3451"/>
      <c r="E49" s="3451"/>
      <c r="F49" s="3451"/>
      <c r="G49" s="3451"/>
      <c r="H49" s="4283"/>
      <c r="I49" s="4287"/>
      <c r="J49" s="4287"/>
      <c r="K49" s="4287"/>
      <c r="L49" s="4287"/>
      <c r="M49" s="4287"/>
      <c r="N49" s="4287"/>
      <c r="O49" s="4287"/>
      <c r="P49" s="4287"/>
      <c r="Q49" s="4287"/>
      <c r="R49" s="4287"/>
      <c r="S49" s="4287"/>
      <c r="T49" s="4287"/>
      <c r="U49" s="4287"/>
      <c r="V49" s="4287"/>
      <c r="W49" s="4287"/>
      <c r="X49" s="4287"/>
      <c r="Y49" s="4287"/>
      <c r="Z49" s="4287"/>
      <c r="AA49" s="4300" t="s">
        <v>6</v>
      </c>
      <c r="AB49" s="4301"/>
      <c r="AC49" s="4285"/>
      <c r="AD49" s="4285"/>
      <c r="AE49" s="4285"/>
      <c r="AF49" s="4285"/>
      <c r="AG49" s="4285"/>
      <c r="AH49" s="4285"/>
      <c r="AI49" s="4285"/>
      <c r="AJ49" s="4285"/>
      <c r="AK49" s="206" t="s">
        <v>7</v>
      </c>
    </row>
    <row r="50" spans="1:37">
      <c r="A50" s="4282"/>
      <c r="B50" s="3451"/>
      <c r="C50" s="3451"/>
      <c r="D50" s="3451"/>
      <c r="E50" s="3451"/>
      <c r="F50" s="3451"/>
      <c r="G50" s="3451"/>
      <c r="H50" s="4283"/>
      <c r="I50" s="4302" t="s">
        <v>2573</v>
      </c>
      <c r="J50" s="4302"/>
      <c r="K50" s="4302"/>
      <c r="L50" s="4302"/>
      <c r="M50" s="4302"/>
      <c r="N50" s="4302"/>
      <c r="O50" s="4302"/>
      <c r="P50" s="4302"/>
      <c r="Q50" s="4302"/>
      <c r="R50" s="4302"/>
      <c r="S50" s="4302"/>
      <c r="T50" s="4302"/>
      <c r="U50" s="4302"/>
      <c r="V50" s="4302"/>
      <c r="W50" s="4302"/>
      <c r="X50" s="4302"/>
      <c r="Y50" s="4302"/>
      <c r="Z50" s="4302"/>
      <c r="AA50" s="4302"/>
      <c r="AB50" s="4302"/>
      <c r="AC50" s="4302"/>
      <c r="AD50" s="4302"/>
      <c r="AE50" s="4302"/>
      <c r="AF50" s="4302"/>
      <c r="AG50" s="4302"/>
      <c r="AH50" s="4302"/>
      <c r="AI50" s="4302"/>
      <c r="AJ50" s="4302"/>
      <c r="AK50" s="4302"/>
    </row>
    <row r="51" spans="1:37" ht="13.35" customHeight="1">
      <c r="A51" s="4282"/>
      <c r="B51" s="3451"/>
      <c r="C51" s="3451"/>
      <c r="D51" s="3451"/>
      <c r="E51" s="3451"/>
      <c r="F51" s="3451"/>
      <c r="G51" s="3451"/>
      <c r="H51" s="4283"/>
      <c r="I51" s="4288"/>
      <c r="J51" s="4289"/>
      <c r="K51" s="4289"/>
      <c r="L51" s="4289"/>
      <c r="M51" s="4289"/>
      <c r="N51" s="4289"/>
      <c r="O51" s="4289"/>
      <c r="P51" s="4289"/>
      <c r="Q51" s="4289"/>
      <c r="R51" s="4289"/>
      <c r="S51" s="4289"/>
      <c r="T51" s="4289"/>
      <c r="U51" s="4289"/>
      <c r="V51" s="4289"/>
      <c r="W51" s="4289"/>
      <c r="X51" s="4289"/>
      <c r="Y51" s="4289"/>
      <c r="Z51" s="4289"/>
      <c r="AA51" s="4289"/>
      <c r="AB51" s="4289"/>
      <c r="AC51" s="4289"/>
      <c r="AD51" s="4289"/>
      <c r="AE51" s="4289"/>
      <c r="AF51" s="4289"/>
      <c r="AG51" s="4289"/>
      <c r="AH51" s="4289"/>
      <c r="AI51" s="4289"/>
      <c r="AJ51" s="4289"/>
      <c r="AK51" s="4290"/>
    </row>
    <row r="52" spans="1:37" ht="13.35" customHeight="1">
      <c r="A52" s="4282"/>
      <c r="B52" s="3451"/>
      <c r="C52" s="3451"/>
      <c r="D52" s="3451"/>
      <c r="E52" s="3451"/>
      <c r="F52" s="3451"/>
      <c r="G52" s="3451"/>
      <c r="H52" s="4283"/>
      <c r="I52" s="4291"/>
      <c r="J52" s="4292"/>
      <c r="K52" s="4292"/>
      <c r="L52" s="4292"/>
      <c r="M52" s="4292"/>
      <c r="N52" s="4292"/>
      <c r="O52" s="4292"/>
      <c r="P52" s="4292"/>
      <c r="Q52" s="4292"/>
      <c r="R52" s="4292"/>
      <c r="S52" s="4292"/>
      <c r="T52" s="4292"/>
      <c r="U52" s="4292"/>
      <c r="V52" s="4292"/>
      <c r="W52" s="4292"/>
      <c r="X52" s="4292"/>
      <c r="Y52" s="4292"/>
      <c r="Z52" s="4292"/>
      <c r="AA52" s="4292"/>
      <c r="AB52" s="4292"/>
      <c r="AC52" s="4292"/>
      <c r="AD52" s="4292"/>
      <c r="AE52" s="4292"/>
      <c r="AF52" s="4292"/>
      <c r="AG52" s="4292"/>
      <c r="AH52" s="4292"/>
      <c r="AI52" s="4292"/>
      <c r="AJ52" s="4292"/>
      <c r="AK52" s="4293"/>
    </row>
    <row r="53" spans="1:37" ht="13.35" customHeight="1">
      <c r="A53" s="4284"/>
      <c r="B53" s="4285"/>
      <c r="C53" s="4285"/>
      <c r="D53" s="4285"/>
      <c r="E53" s="4285"/>
      <c r="F53" s="4285"/>
      <c r="G53" s="4285"/>
      <c r="H53" s="4286"/>
      <c r="I53" s="4294"/>
      <c r="J53" s="4295"/>
      <c r="K53" s="4295"/>
      <c r="L53" s="4295"/>
      <c r="M53" s="4295"/>
      <c r="N53" s="4295"/>
      <c r="O53" s="4295"/>
      <c r="P53" s="4295"/>
      <c r="Q53" s="4295"/>
      <c r="R53" s="4295"/>
      <c r="S53" s="4295"/>
      <c r="T53" s="4295"/>
      <c r="U53" s="4295"/>
      <c r="V53" s="4295"/>
      <c r="W53" s="4295"/>
      <c r="X53" s="4295"/>
      <c r="Y53" s="4295"/>
      <c r="Z53" s="4295"/>
      <c r="AA53" s="4295"/>
      <c r="AB53" s="4295"/>
      <c r="AC53" s="4295"/>
      <c r="AD53" s="4295"/>
      <c r="AE53" s="4295"/>
      <c r="AF53" s="4295"/>
      <c r="AG53" s="4295"/>
      <c r="AH53" s="4295"/>
      <c r="AI53" s="4295"/>
      <c r="AJ53" s="4295"/>
      <c r="AK53" s="4296"/>
    </row>
    <row r="54" spans="1:37" ht="42" customHeight="1">
      <c r="A54" s="218" t="s">
        <v>522</v>
      </c>
      <c r="B54" s="4297" t="s">
        <v>5986</v>
      </c>
      <c r="C54" s="4297"/>
      <c r="D54" s="4297"/>
      <c r="E54" s="4297"/>
      <c r="F54" s="4297"/>
      <c r="G54" s="4297"/>
      <c r="H54" s="4297"/>
      <c r="I54" s="4297"/>
      <c r="J54" s="4297"/>
      <c r="K54" s="4297"/>
      <c r="L54" s="4297"/>
      <c r="M54" s="4297"/>
      <c r="N54" s="4297"/>
      <c r="O54" s="4297"/>
      <c r="P54" s="4297"/>
      <c r="Q54" s="4297"/>
      <c r="R54" s="4297"/>
      <c r="S54" s="4297"/>
      <c r="T54" s="4297"/>
      <c r="U54" s="4297"/>
      <c r="V54" s="4297"/>
      <c r="W54" s="4297"/>
      <c r="X54" s="4297"/>
      <c r="Y54" s="4297"/>
      <c r="Z54" s="4297"/>
      <c r="AA54" s="4297"/>
      <c r="AB54" s="4297"/>
      <c r="AC54" s="4297"/>
      <c r="AD54" s="4297"/>
      <c r="AE54" s="4297"/>
      <c r="AF54" s="4297"/>
      <c r="AG54" s="4297"/>
      <c r="AH54" s="4297"/>
      <c r="AI54" s="4297"/>
      <c r="AJ54" s="4297"/>
      <c r="AK54" s="4297"/>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298" t="s">
        <v>2626</v>
      </c>
      <c r="C56" s="4298"/>
      <c r="D56" s="4298"/>
      <c r="E56" s="4298"/>
      <c r="F56" s="4298"/>
      <c r="G56" s="4298"/>
      <c r="H56" s="4298"/>
      <c r="I56" s="4298"/>
      <c r="J56" s="4298"/>
      <c r="K56" s="4298"/>
      <c r="L56" s="4298"/>
      <c r="M56" s="4298"/>
      <c r="N56" s="4298"/>
      <c r="O56" s="4298"/>
      <c r="P56" s="4298"/>
      <c r="Q56" s="4298"/>
      <c r="R56" s="4298"/>
      <c r="S56" s="4298"/>
      <c r="T56" s="4298"/>
      <c r="U56" s="4298"/>
      <c r="V56" s="4298"/>
      <c r="W56" s="4298"/>
      <c r="X56" s="4298"/>
      <c r="Y56" s="4298"/>
      <c r="Z56" s="4298"/>
      <c r="AA56" s="4298"/>
      <c r="AB56" s="4298"/>
      <c r="AC56" s="4298"/>
      <c r="AD56" s="4298"/>
      <c r="AE56" s="4298"/>
      <c r="AF56" s="4298"/>
      <c r="AG56" s="4298"/>
      <c r="AH56" s="4298"/>
      <c r="AI56" s="4298"/>
      <c r="AJ56" s="4298"/>
      <c r="AK56" s="4298"/>
    </row>
    <row r="57" spans="1:37">
      <c r="A57" s="209"/>
      <c r="AE57" s="4299" t="s">
        <v>5983</v>
      </c>
      <c r="AF57" s="4299"/>
      <c r="AG57" s="4299"/>
      <c r="AH57" s="4299"/>
      <c r="AI57" s="4299"/>
      <c r="AJ57" s="4299"/>
      <c r="AK57" s="4299"/>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6"/>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309" t="s">
        <v>2607</v>
      </c>
      <c r="C2" s="4309"/>
      <c r="D2" s="4309"/>
      <c r="E2" s="4309"/>
      <c r="F2" s="4309"/>
      <c r="G2" s="4309"/>
      <c r="H2" s="4309"/>
      <c r="I2" s="4309"/>
      <c r="J2" s="4309"/>
      <c r="K2" s="4309"/>
      <c r="L2" s="4309"/>
      <c r="M2" s="4309"/>
      <c r="N2" s="4309"/>
      <c r="O2" s="4309"/>
      <c r="P2" s="4309"/>
      <c r="Q2" s="4309"/>
      <c r="R2" s="4309"/>
      <c r="S2" s="4309"/>
      <c r="T2" s="4309"/>
      <c r="U2" s="4309"/>
      <c r="V2" s="4309"/>
      <c r="W2" s="4309"/>
      <c r="X2" s="4309"/>
      <c r="Y2" s="4309"/>
      <c r="Z2" s="4309"/>
      <c r="AA2" s="4309"/>
      <c r="AB2" s="4309"/>
      <c r="AC2" s="4309"/>
      <c r="AD2" s="4309"/>
      <c r="AE2" s="4309"/>
      <c r="AF2" s="4309"/>
      <c r="AG2" s="4309"/>
      <c r="AH2" s="4309"/>
      <c r="AI2" s="4309"/>
      <c r="AJ2" s="4309"/>
      <c r="AK2" s="4309"/>
      <c r="AL2" s="4309"/>
      <c r="AM2" s="4309"/>
      <c r="AN2" s="4309"/>
      <c r="AO2" s="4309"/>
      <c r="AP2" s="4309"/>
      <c r="AQ2" s="4309"/>
      <c r="AR2" s="4309"/>
      <c r="AS2" s="4309"/>
      <c r="AT2" s="4309"/>
      <c r="AU2" s="4309"/>
      <c r="AV2" s="4309"/>
      <c r="AW2" s="4309"/>
      <c r="AX2" s="4309"/>
      <c r="AY2" s="4309"/>
      <c r="AZ2" s="4309"/>
      <c r="BA2" s="4309"/>
      <c r="BB2" s="4309"/>
      <c r="BC2" s="4309"/>
      <c r="BD2" s="4309"/>
      <c r="BE2" s="4309"/>
      <c r="BF2" s="4309"/>
      <c r="BG2" s="4309"/>
      <c r="BH2" s="4309"/>
      <c r="BI2" s="4309"/>
      <c r="BJ2" s="4309"/>
      <c r="BK2" s="4309"/>
      <c r="BL2" s="4309"/>
      <c r="BM2" s="4309"/>
      <c r="BN2" s="4309"/>
      <c r="BO2" s="4309"/>
      <c r="BP2" s="4309"/>
      <c r="BQ2" s="4309"/>
      <c r="BR2" s="4309"/>
      <c r="BS2" s="4309"/>
      <c r="BT2" s="4309"/>
      <c r="BU2" s="4309"/>
      <c r="BV2" s="4309"/>
      <c r="BW2" s="4309"/>
      <c r="BX2" s="4309"/>
      <c r="BY2" s="4309"/>
      <c r="BZ2" s="4309"/>
      <c r="CA2" s="4309"/>
      <c r="CB2" s="4309"/>
      <c r="CC2" s="4309"/>
      <c r="CD2" s="4309"/>
      <c r="CE2" s="4309"/>
      <c r="CF2" s="4309"/>
      <c r="CG2" s="4309"/>
    </row>
    <row r="3" spans="2:97" ht="9.75" customHeight="1">
      <c r="B3" s="4309"/>
      <c r="C3" s="4309"/>
      <c r="D3" s="4309"/>
      <c r="E3" s="4309"/>
      <c r="F3" s="4309"/>
      <c r="G3" s="4309"/>
      <c r="H3" s="4309"/>
      <c r="I3" s="4309"/>
      <c r="J3" s="4309"/>
      <c r="K3" s="4309"/>
      <c r="L3" s="4309"/>
      <c r="M3" s="4309"/>
      <c r="N3" s="4309"/>
      <c r="O3" s="4309"/>
      <c r="P3" s="4309"/>
      <c r="Q3" s="4309"/>
      <c r="R3" s="4309"/>
      <c r="S3" s="4309"/>
      <c r="T3" s="4309"/>
      <c r="U3" s="4309"/>
      <c r="V3" s="4309"/>
      <c r="W3" s="4309"/>
      <c r="X3" s="4309"/>
      <c r="Y3" s="4309"/>
      <c r="Z3" s="4309"/>
      <c r="AA3" s="4309"/>
      <c r="AB3" s="4309"/>
      <c r="AC3" s="4309"/>
      <c r="AD3" s="4309"/>
      <c r="AE3" s="4309"/>
      <c r="AF3" s="4309"/>
      <c r="AG3" s="4309"/>
      <c r="AH3" s="4309"/>
      <c r="AI3" s="4309"/>
      <c r="AJ3" s="4309"/>
      <c r="AK3" s="4309"/>
      <c r="AL3" s="4309"/>
      <c r="AM3" s="4309"/>
      <c r="AN3" s="4309"/>
      <c r="AO3" s="4309"/>
      <c r="AP3" s="4309"/>
      <c r="AQ3" s="4309"/>
      <c r="AR3" s="4309"/>
      <c r="AS3" s="4309"/>
      <c r="AT3" s="4309"/>
      <c r="AU3" s="4309"/>
      <c r="AV3" s="4309"/>
      <c r="AW3" s="4309"/>
      <c r="AX3" s="4309"/>
      <c r="AY3" s="4309"/>
      <c r="AZ3" s="4309"/>
      <c r="BA3" s="4309"/>
      <c r="BB3" s="4309"/>
      <c r="BC3" s="4309"/>
      <c r="BD3" s="4309"/>
      <c r="BE3" s="4309"/>
      <c r="BF3" s="4309"/>
      <c r="BG3" s="4309"/>
      <c r="BH3" s="4309"/>
      <c r="BI3" s="4309"/>
      <c r="BJ3" s="4309"/>
      <c r="BK3" s="4309"/>
      <c r="BL3" s="4309"/>
      <c r="BM3" s="4309"/>
      <c r="BN3" s="4309"/>
      <c r="BO3" s="4309"/>
      <c r="BP3" s="4309"/>
      <c r="BQ3" s="4309"/>
      <c r="BR3" s="4309"/>
      <c r="BS3" s="4309"/>
      <c r="BT3" s="4309"/>
      <c r="BU3" s="4309"/>
      <c r="BV3" s="4309"/>
      <c r="BW3" s="4309"/>
      <c r="BX3" s="4309"/>
      <c r="BY3" s="4309"/>
      <c r="BZ3" s="4309"/>
      <c r="CA3" s="4309"/>
      <c r="CB3" s="4309"/>
      <c r="CC3" s="4309"/>
      <c r="CD3" s="4309"/>
      <c r="CE3" s="4309"/>
      <c r="CF3" s="4309"/>
      <c r="CG3" s="4309"/>
    </row>
    <row r="4" spans="2:97" ht="17.25">
      <c r="U4" s="4310" t="s">
        <v>2526</v>
      </c>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0"/>
      <c r="BB4" s="4310"/>
      <c r="BC4" s="4310"/>
      <c r="BD4" s="4310"/>
      <c r="BE4" s="4310"/>
      <c r="BF4" s="4310"/>
      <c r="BG4" s="4310"/>
      <c r="BH4" s="4310"/>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311" t="s">
        <v>3771</v>
      </c>
      <c r="AF5" s="4311"/>
      <c r="AG5" s="4311"/>
      <c r="AH5" s="4311"/>
      <c r="AI5" s="4311"/>
      <c r="AJ5" s="4311"/>
      <c r="AK5" s="4311"/>
      <c r="AL5" s="4311"/>
      <c r="AM5" s="4311"/>
      <c r="AN5" s="4311"/>
      <c r="AO5" s="4311"/>
      <c r="AP5" s="4311"/>
      <c r="AQ5" s="4311"/>
      <c r="AR5" s="4311"/>
      <c r="AS5" s="4311"/>
      <c r="AT5" s="4311"/>
      <c r="AU5" s="4311"/>
      <c r="AV5" s="4311"/>
      <c r="AW5" s="4311"/>
      <c r="AX5" s="4311"/>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312" t="s">
        <v>3772</v>
      </c>
      <c r="C6" s="4312"/>
      <c r="D6" s="4312"/>
      <c r="E6" s="4312"/>
      <c r="F6" s="4312"/>
      <c r="G6" s="4312"/>
      <c r="H6" s="4312"/>
      <c r="I6" s="4312"/>
      <c r="J6" s="4312"/>
      <c r="K6" s="4312"/>
      <c r="L6" s="4312"/>
      <c r="M6" s="4312"/>
      <c r="N6" s="4312"/>
      <c r="O6" s="4312"/>
      <c r="P6" s="4312"/>
      <c r="Q6" s="4312"/>
      <c r="R6" s="4312"/>
      <c r="S6" s="4312"/>
      <c r="T6" s="4312"/>
      <c r="U6" s="4312"/>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312"/>
      <c r="C7" s="4312"/>
      <c r="D7" s="4312"/>
      <c r="E7" s="4312"/>
      <c r="F7" s="4312"/>
      <c r="G7" s="4312"/>
      <c r="H7" s="4312"/>
      <c r="I7" s="4312"/>
      <c r="J7" s="4312"/>
      <c r="K7" s="4312"/>
      <c r="L7" s="4312"/>
      <c r="M7" s="4312"/>
      <c r="N7" s="4312"/>
      <c r="O7" s="4312"/>
      <c r="P7" s="4312"/>
      <c r="Q7" s="4312"/>
      <c r="R7" s="4312"/>
      <c r="S7" s="4312"/>
      <c r="T7" s="4312"/>
      <c r="U7" s="4312"/>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313" t="s">
        <v>3773</v>
      </c>
      <c r="C8" s="4314"/>
      <c r="D8" s="4314"/>
      <c r="E8" s="4314"/>
      <c r="F8" s="4314"/>
      <c r="G8" s="4314"/>
      <c r="H8" s="4314"/>
      <c r="I8" s="4314"/>
      <c r="J8" s="4314"/>
      <c r="K8" s="4314"/>
      <c r="L8" s="4314"/>
      <c r="M8" s="4314"/>
      <c r="N8" s="4314"/>
      <c r="O8" s="4314"/>
      <c r="P8" s="4314"/>
      <c r="Q8" s="4314"/>
      <c r="R8" s="4314"/>
      <c r="S8" s="4315"/>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322" t="s">
        <v>738</v>
      </c>
      <c r="AY8" s="4323"/>
      <c r="AZ8" s="4323"/>
      <c r="BA8" s="4323"/>
      <c r="BB8" s="4323"/>
      <c r="BC8" s="4323"/>
      <c r="BD8" s="4323"/>
      <c r="BE8" s="4323"/>
      <c r="BF8" s="4323"/>
      <c r="BG8" s="4323"/>
      <c r="BH8" s="4324"/>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316"/>
      <c r="C9" s="4317"/>
      <c r="D9" s="4317"/>
      <c r="E9" s="4317"/>
      <c r="F9" s="4317"/>
      <c r="G9" s="4317"/>
      <c r="H9" s="4317"/>
      <c r="I9" s="4317"/>
      <c r="J9" s="4317"/>
      <c r="K9" s="4317"/>
      <c r="L9" s="4317"/>
      <c r="M9" s="4317"/>
      <c r="N9" s="4317"/>
      <c r="O9" s="4317"/>
      <c r="P9" s="4317"/>
      <c r="Q9" s="4317"/>
      <c r="R9" s="4317"/>
      <c r="S9" s="4318"/>
      <c r="T9" s="1649"/>
      <c r="U9" s="1649"/>
      <c r="V9" s="1641"/>
      <c r="Y9" s="4331" t="str">
        <f>cst_wskakunin_NOBE_MENSEKI_JYUTAKU_SHINSEI</f>
        <v/>
      </c>
      <c r="Z9" s="4332"/>
      <c r="AA9" s="4332"/>
      <c r="AB9" s="4332"/>
      <c r="AC9" s="4332"/>
      <c r="AD9" s="4332"/>
      <c r="AE9" s="4332"/>
      <c r="AF9" s="4332"/>
      <c r="AG9" s="4332"/>
      <c r="AH9" s="4332"/>
      <c r="AI9" s="4332"/>
      <c r="AJ9" s="4333"/>
      <c r="AK9" s="4337" t="s">
        <v>114</v>
      </c>
      <c r="AL9" s="4338"/>
      <c r="AM9" s="4338"/>
      <c r="AN9" s="1641"/>
      <c r="AO9" s="1641"/>
      <c r="AP9" s="1641"/>
      <c r="AQ9" s="1641"/>
      <c r="AR9" s="1641"/>
      <c r="AS9" s="1650"/>
      <c r="AT9" s="1650"/>
      <c r="AU9" s="1650"/>
      <c r="AV9" s="1650"/>
      <c r="AW9" s="1651"/>
      <c r="AX9" s="4325"/>
      <c r="AY9" s="4326"/>
      <c r="AZ9" s="4326"/>
      <c r="BA9" s="4326"/>
      <c r="BB9" s="4326"/>
      <c r="BC9" s="4326"/>
      <c r="BD9" s="4326"/>
      <c r="BE9" s="4326"/>
      <c r="BF9" s="4326"/>
      <c r="BG9" s="4326"/>
      <c r="BH9" s="4327"/>
      <c r="BI9" s="1652"/>
      <c r="BL9" s="4331" t="str">
        <f>cst_wskakunin_SHIKITI_MENSEKI_1_TOTAL</f>
        <v/>
      </c>
      <c r="BM9" s="4332"/>
      <c r="BN9" s="4332"/>
      <c r="BO9" s="4332"/>
      <c r="BP9" s="4332"/>
      <c r="BQ9" s="4332"/>
      <c r="BR9" s="4332"/>
      <c r="BS9" s="4332"/>
      <c r="BT9" s="4332"/>
      <c r="BU9" s="4332"/>
      <c r="BV9" s="4332"/>
      <c r="BW9" s="4332"/>
      <c r="BX9" s="4332"/>
      <c r="BY9" s="4333"/>
      <c r="BZ9" s="4337" t="s">
        <v>114</v>
      </c>
      <c r="CA9" s="4338"/>
      <c r="CB9" s="4338"/>
      <c r="CC9" s="1649"/>
      <c r="CD9" s="1649"/>
      <c r="CE9" s="1649"/>
      <c r="CF9" s="1649"/>
      <c r="CG9" s="1653"/>
    </row>
    <row r="10" spans="2:97" ht="12" customHeight="1">
      <c r="B10" s="4316"/>
      <c r="C10" s="4317"/>
      <c r="D10" s="4317"/>
      <c r="E10" s="4317"/>
      <c r="F10" s="4317"/>
      <c r="G10" s="4317"/>
      <c r="H10" s="4317"/>
      <c r="I10" s="4317"/>
      <c r="J10" s="4317"/>
      <c r="K10" s="4317"/>
      <c r="L10" s="4317"/>
      <c r="M10" s="4317"/>
      <c r="N10" s="4317"/>
      <c r="O10" s="4317"/>
      <c r="P10" s="4317"/>
      <c r="Q10" s="4317"/>
      <c r="R10" s="4317"/>
      <c r="S10" s="4318"/>
      <c r="T10" s="1649"/>
      <c r="U10" s="1649"/>
      <c r="V10" s="1641"/>
      <c r="Y10" s="4334"/>
      <c r="Z10" s="4335"/>
      <c r="AA10" s="4335"/>
      <c r="AB10" s="4335"/>
      <c r="AC10" s="4335"/>
      <c r="AD10" s="4335"/>
      <c r="AE10" s="4335"/>
      <c r="AF10" s="4335"/>
      <c r="AG10" s="4335"/>
      <c r="AH10" s="4335"/>
      <c r="AI10" s="4335"/>
      <c r="AJ10" s="4336"/>
      <c r="AK10" s="4337"/>
      <c r="AL10" s="4338"/>
      <c r="AM10" s="4338"/>
      <c r="AN10" s="1641"/>
      <c r="AO10" s="1641"/>
      <c r="AP10" s="1641"/>
      <c r="AQ10" s="1641"/>
      <c r="AR10" s="1641"/>
      <c r="AS10" s="1650"/>
      <c r="AT10" s="1650"/>
      <c r="AU10" s="1650"/>
      <c r="AV10" s="1650"/>
      <c r="AW10" s="1651"/>
      <c r="AX10" s="4325"/>
      <c r="AY10" s="4326"/>
      <c r="AZ10" s="4326"/>
      <c r="BA10" s="4326"/>
      <c r="BB10" s="4326"/>
      <c r="BC10" s="4326"/>
      <c r="BD10" s="4326"/>
      <c r="BE10" s="4326"/>
      <c r="BF10" s="4326"/>
      <c r="BG10" s="4326"/>
      <c r="BH10" s="4327"/>
      <c r="BI10" s="1652"/>
      <c r="BL10" s="4334"/>
      <c r="BM10" s="4335"/>
      <c r="BN10" s="4335"/>
      <c r="BO10" s="4335"/>
      <c r="BP10" s="4335"/>
      <c r="BQ10" s="4335"/>
      <c r="BR10" s="4335"/>
      <c r="BS10" s="4335"/>
      <c r="BT10" s="4335"/>
      <c r="BU10" s="4335"/>
      <c r="BV10" s="4335"/>
      <c r="BW10" s="4335"/>
      <c r="BX10" s="4335"/>
      <c r="BY10" s="4336"/>
      <c r="BZ10" s="4337"/>
      <c r="CA10" s="4338"/>
      <c r="CB10" s="4338"/>
      <c r="CC10" s="1649"/>
      <c r="CD10" s="1649"/>
      <c r="CE10" s="1649"/>
      <c r="CF10" s="1649"/>
      <c r="CG10" s="1653"/>
    </row>
    <row r="11" spans="2:97" ht="3" customHeight="1">
      <c r="B11" s="4319"/>
      <c r="C11" s="4320"/>
      <c r="D11" s="4320"/>
      <c r="E11" s="4320"/>
      <c r="F11" s="4320"/>
      <c r="G11" s="4320"/>
      <c r="H11" s="4320"/>
      <c r="I11" s="4320"/>
      <c r="J11" s="4320"/>
      <c r="K11" s="4320"/>
      <c r="L11" s="4320"/>
      <c r="M11" s="4320"/>
      <c r="N11" s="4320"/>
      <c r="O11" s="4320"/>
      <c r="P11" s="4320"/>
      <c r="Q11" s="4320"/>
      <c r="R11" s="4320"/>
      <c r="S11" s="4321"/>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328"/>
      <c r="AY11" s="4329"/>
      <c r="AZ11" s="4329"/>
      <c r="BA11" s="4329"/>
      <c r="BB11" s="4329"/>
      <c r="BC11" s="4329"/>
      <c r="BD11" s="4329"/>
      <c r="BE11" s="4329"/>
      <c r="BF11" s="4329"/>
      <c r="BG11" s="4329"/>
      <c r="BH11" s="4330"/>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361" t="s">
        <v>3774</v>
      </c>
      <c r="C12" s="4362"/>
      <c r="D12" s="4362"/>
      <c r="E12" s="4362"/>
      <c r="F12" s="4362"/>
      <c r="G12" s="4362"/>
      <c r="H12" s="4363" t="s">
        <v>3775</v>
      </c>
      <c r="I12" s="4364"/>
      <c r="J12" s="4364"/>
      <c r="K12" s="4364"/>
      <c r="L12" s="4364"/>
      <c r="M12" s="4364"/>
      <c r="N12" s="4364"/>
      <c r="O12" s="4364"/>
      <c r="P12" s="4364"/>
      <c r="Q12" s="4364"/>
      <c r="R12" s="4364"/>
      <c r="S12" s="4365"/>
      <c r="T12" s="4351" t="s">
        <v>139</v>
      </c>
      <c r="U12" s="4349"/>
      <c r="V12" s="4305" t="s">
        <v>4894</v>
      </c>
      <c r="W12" s="4305"/>
      <c r="X12" s="4305"/>
      <c r="Y12" s="4305"/>
      <c r="Z12" s="4305"/>
      <c r="AA12" s="4305"/>
      <c r="AB12" s="4305"/>
      <c r="AC12" s="4305"/>
      <c r="AD12" s="4305"/>
      <c r="AE12" s="4305"/>
      <c r="AF12" s="4305"/>
      <c r="AG12" s="4305"/>
      <c r="AH12" s="4305"/>
      <c r="AI12" s="4305"/>
      <c r="AJ12" s="4305"/>
      <c r="AK12" s="4305"/>
      <c r="AL12" s="4305"/>
      <c r="AM12" s="4305"/>
      <c r="AN12" s="4349" t="s">
        <v>139</v>
      </c>
      <c r="AO12" s="4349"/>
      <c r="AP12" s="4350" t="s">
        <v>2527</v>
      </c>
      <c r="AQ12" s="4350"/>
      <c r="AR12" s="4350"/>
      <c r="AS12" s="4350"/>
      <c r="AT12" s="4350"/>
      <c r="AU12" s="4350"/>
      <c r="AV12" s="4350"/>
      <c r="AW12" s="4350"/>
      <c r="AX12" s="4350"/>
      <c r="AY12" s="4350"/>
      <c r="AZ12" s="4349" t="s">
        <v>139</v>
      </c>
      <c r="BA12" s="4349"/>
      <c r="BB12" s="4350" t="s">
        <v>2534</v>
      </c>
      <c r="BC12" s="4350"/>
      <c r="BD12" s="4350"/>
      <c r="BE12" s="4350"/>
      <c r="BF12" s="4350"/>
      <c r="BG12" s="4350"/>
      <c r="BH12" s="4350"/>
      <c r="BI12" s="4349" t="s">
        <v>139</v>
      </c>
      <c r="BJ12" s="4349"/>
      <c r="BK12" s="4350" t="s">
        <v>3776</v>
      </c>
      <c r="BL12" s="4350"/>
      <c r="BM12" s="4350"/>
      <c r="BN12" s="4350"/>
      <c r="BO12" s="4350"/>
      <c r="BP12" s="4350"/>
      <c r="BQ12" s="4350"/>
      <c r="BR12" s="4349" t="s">
        <v>139</v>
      </c>
      <c r="BS12" s="4349"/>
      <c r="BT12" s="4339" t="s">
        <v>4856</v>
      </c>
      <c r="BU12" s="4339"/>
      <c r="BV12" s="4339"/>
      <c r="BW12" s="4339"/>
      <c r="BX12" s="4339"/>
      <c r="BY12" s="4339"/>
      <c r="BZ12" s="4339"/>
      <c r="CA12" s="4339"/>
      <c r="CB12" s="4339"/>
      <c r="CC12" s="4339"/>
      <c r="CD12" s="4339"/>
      <c r="CE12" s="4339"/>
      <c r="CF12" s="4339" t="s">
        <v>10</v>
      </c>
      <c r="CG12" s="4340"/>
      <c r="CH12" s="1661"/>
      <c r="CI12" s="1662"/>
    </row>
    <row r="13" spans="2:97" ht="16.5" customHeight="1">
      <c r="B13" s="4316"/>
      <c r="C13" s="4317"/>
      <c r="D13" s="4317"/>
      <c r="E13" s="4317"/>
      <c r="F13" s="4317"/>
      <c r="G13" s="4317"/>
      <c r="H13" s="4366"/>
      <c r="I13" s="4367"/>
      <c r="J13" s="4367"/>
      <c r="K13" s="4367"/>
      <c r="L13" s="4367"/>
      <c r="M13" s="4367"/>
      <c r="N13" s="4367"/>
      <c r="O13" s="4367"/>
      <c r="P13" s="4367"/>
      <c r="Q13" s="4367"/>
      <c r="R13" s="4367"/>
      <c r="S13" s="4368"/>
      <c r="T13" s="4341" t="s">
        <v>139</v>
      </c>
      <c r="U13" s="4342"/>
      <c r="V13" s="4343" t="s">
        <v>2528</v>
      </c>
      <c r="W13" s="4343"/>
      <c r="X13" s="4343"/>
      <c r="Y13" s="4343"/>
      <c r="Z13" s="4343"/>
      <c r="AA13" s="4343"/>
      <c r="AB13" s="4343"/>
      <c r="AC13" s="4343"/>
      <c r="AD13" s="4343"/>
      <c r="AP13" s="4344" t="s">
        <v>4518</v>
      </c>
      <c r="AQ13" s="4344"/>
      <c r="AR13" s="4344"/>
      <c r="AS13" s="4344"/>
      <c r="AT13" s="4344"/>
      <c r="AU13" s="4344"/>
      <c r="AV13" s="4344"/>
      <c r="AW13" s="4344"/>
      <c r="AX13" s="4345"/>
      <c r="AY13" s="4345"/>
      <c r="AZ13" s="4345"/>
      <c r="BA13" s="4345"/>
      <c r="BB13" s="4345"/>
      <c r="BC13" s="4345"/>
      <c r="BD13" s="4345"/>
      <c r="BE13" s="4345"/>
      <c r="BF13" s="4345"/>
      <c r="BG13" s="4345"/>
      <c r="BH13" s="4345"/>
      <c r="BI13" s="4345"/>
      <c r="BJ13" s="4345"/>
      <c r="BK13" s="4345"/>
      <c r="BL13" s="4345"/>
      <c r="BM13" s="4345"/>
      <c r="BN13" s="4345"/>
      <c r="BO13" s="4345"/>
      <c r="BP13" s="4345"/>
      <c r="BQ13" s="4345"/>
      <c r="BR13" s="4345"/>
      <c r="BS13" s="4345"/>
      <c r="BT13" s="4345"/>
      <c r="BU13" s="4346"/>
      <c r="BV13" s="4346"/>
      <c r="BW13" s="4346"/>
      <c r="BX13" s="4346"/>
      <c r="BY13" s="4346"/>
      <c r="BZ13" s="4346"/>
      <c r="CA13" s="4346"/>
      <c r="CB13" s="4346"/>
      <c r="CC13" s="4346"/>
      <c r="CD13" s="4346"/>
      <c r="CE13" s="4346"/>
      <c r="CF13" s="4347" t="s">
        <v>10</v>
      </c>
      <c r="CG13" s="4348"/>
    </row>
    <row r="14" spans="2:97" ht="15" customHeight="1">
      <c r="B14" s="4316"/>
      <c r="C14" s="4317"/>
      <c r="D14" s="4317"/>
      <c r="E14" s="4317"/>
      <c r="F14" s="4317"/>
      <c r="G14" s="4317"/>
      <c r="H14" s="4363" t="s">
        <v>3777</v>
      </c>
      <c r="I14" s="4364"/>
      <c r="J14" s="4364"/>
      <c r="K14" s="4364"/>
      <c r="L14" s="4364"/>
      <c r="M14" s="4364"/>
      <c r="N14" s="4364"/>
      <c r="O14" s="4364"/>
      <c r="P14" s="4364"/>
      <c r="Q14" s="4364"/>
      <c r="R14" s="4364"/>
      <c r="S14" s="4365"/>
      <c r="T14" s="4303" t="s">
        <v>139</v>
      </c>
      <c r="U14" s="4304"/>
      <c r="V14" s="4305" t="s">
        <v>2577</v>
      </c>
      <c r="W14" s="4305"/>
      <c r="X14" s="4305"/>
      <c r="Y14" s="4305"/>
      <c r="Z14" s="4305"/>
      <c r="AA14" s="4305"/>
      <c r="AB14" s="4305"/>
      <c r="AC14" s="4305"/>
      <c r="AD14" s="4305"/>
      <c r="AE14" s="1663"/>
      <c r="AF14" s="1663"/>
      <c r="AG14" s="4304" t="s">
        <v>139</v>
      </c>
      <c r="AH14" s="4304"/>
      <c r="AI14" s="4305" t="s">
        <v>2529</v>
      </c>
      <c r="AJ14" s="4305"/>
      <c r="AK14" s="4305"/>
      <c r="AL14" s="4305"/>
      <c r="AM14" s="4305"/>
      <c r="AN14" s="4305"/>
      <c r="AO14" s="4305"/>
      <c r="AP14" s="4305"/>
      <c r="AQ14" s="4305"/>
      <c r="AR14" s="4305"/>
      <c r="AS14" s="4305"/>
      <c r="AT14" s="4305"/>
      <c r="AU14" s="4305"/>
      <c r="AV14" s="4305"/>
      <c r="AW14" s="4375"/>
      <c r="AX14" s="4363" t="s">
        <v>3778</v>
      </c>
      <c r="AY14" s="4364"/>
      <c r="AZ14" s="4364"/>
      <c r="BA14" s="4364"/>
      <c r="BB14" s="4364"/>
      <c r="BC14" s="4364"/>
      <c r="BD14" s="4364"/>
      <c r="BE14" s="4364"/>
      <c r="BF14" s="4364"/>
      <c r="BG14" s="4364"/>
      <c r="BH14" s="4365"/>
      <c r="BI14" s="4376" t="s">
        <v>139</v>
      </c>
      <c r="BJ14" s="4376"/>
      <c r="BK14" s="4305" t="s">
        <v>2578</v>
      </c>
      <c r="BL14" s="4305"/>
      <c r="BM14" s="4305"/>
      <c r="BN14" s="4305"/>
      <c r="BO14" s="4305"/>
      <c r="BP14" s="4305"/>
      <c r="BQ14" s="4305"/>
      <c r="BR14" s="4305"/>
      <c r="BS14" s="4305"/>
      <c r="BT14" s="4305"/>
      <c r="BU14" s="4376" t="s">
        <v>139</v>
      </c>
      <c r="BV14" s="4376"/>
      <c r="BW14" s="4305" t="s">
        <v>2530</v>
      </c>
      <c r="BX14" s="4305"/>
      <c r="BY14" s="4305"/>
      <c r="BZ14" s="4305"/>
      <c r="CA14" s="4305"/>
      <c r="CB14" s="4305"/>
      <c r="CC14" s="4305"/>
      <c r="CD14" s="4305"/>
      <c r="CE14" s="4305"/>
      <c r="CF14" s="4305"/>
      <c r="CG14" s="4384"/>
    </row>
    <row r="15" spans="2:97" ht="15" customHeight="1">
      <c r="B15" s="4316"/>
      <c r="C15" s="4317"/>
      <c r="D15" s="4317"/>
      <c r="E15" s="4317"/>
      <c r="F15" s="4317"/>
      <c r="G15" s="4317"/>
      <c r="H15" s="4366"/>
      <c r="I15" s="4367"/>
      <c r="J15" s="4367"/>
      <c r="K15" s="4367"/>
      <c r="L15" s="4367"/>
      <c r="M15" s="4367"/>
      <c r="N15" s="4367"/>
      <c r="O15" s="4367"/>
      <c r="P15" s="4367"/>
      <c r="Q15" s="4367"/>
      <c r="R15" s="4367"/>
      <c r="S15" s="4368"/>
      <c r="T15" s="4306" t="s">
        <v>139</v>
      </c>
      <c r="U15" s="4307"/>
      <c r="V15" s="4308" t="s">
        <v>2579</v>
      </c>
      <c r="W15" s="4308"/>
      <c r="X15" s="4308"/>
      <c r="Y15" s="4308"/>
      <c r="Z15" s="4308"/>
      <c r="AA15" s="4308"/>
      <c r="AB15" s="4308"/>
      <c r="AC15" s="4308"/>
      <c r="AD15" s="4308"/>
      <c r="AE15" s="1664"/>
      <c r="AF15" s="1664"/>
      <c r="AG15" s="1664"/>
      <c r="AH15" s="1664"/>
      <c r="AI15" s="1664"/>
      <c r="AJ15" s="1664"/>
      <c r="AK15" s="1664"/>
      <c r="AL15" s="1664"/>
      <c r="AM15" s="1664"/>
      <c r="AN15" s="1664"/>
      <c r="AO15" s="1664"/>
      <c r="AP15" s="1664"/>
      <c r="AQ15" s="1664"/>
      <c r="AR15" s="1665"/>
      <c r="AS15" s="1665"/>
      <c r="AT15" s="1665"/>
      <c r="AU15" s="1665"/>
      <c r="AV15" s="1665"/>
      <c r="AW15" s="1666"/>
      <c r="AX15" s="4366"/>
      <c r="AY15" s="4367"/>
      <c r="AZ15" s="4367"/>
      <c r="BA15" s="4367"/>
      <c r="BB15" s="4367"/>
      <c r="BC15" s="4367"/>
      <c r="BD15" s="4367"/>
      <c r="BE15" s="4367"/>
      <c r="BF15" s="4367"/>
      <c r="BG15" s="4367"/>
      <c r="BH15" s="4368"/>
      <c r="BI15" s="4377"/>
      <c r="BJ15" s="4377"/>
      <c r="BK15" s="4308"/>
      <c r="BL15" s="4308"/>
      <c r="BM15" s="4308"/>
      <c r="BN15" s="4308"/>
      <c r="BO15" s="4308"/>
      <c r="BP15" s="4308"/>
      <c r="BQ15" s="4308"/>
      <c r="BR15" s="4308"/>
      <c r="BS15" s="4308"/>
      <c r="BT15" s="4308"/>
      <c r="BU15" s="4377"/>
      <c r="BV15" s="4377"/>
      <c r="BW15" s="4308"/>
      <c r="BX15" s="4308"/>
      <c r="BY15" s="4308"/>
      <c r="BZ15" s="4308"/>
      <c r="CA15" s="4308"/>
      <c r="CB15" s="4308"/>
      <c r="CC15" s="4308"/>
      <c r="CD15" s="4308"/>
      <c r="CE15" s="4308"/>
      <c r="CF15" s="4308"/>
      <c r="CG15" s="4385"/>
    </row>
    <row r="16" spans="2:97" ht="15" customHeight="1">
      <c r="B16" s="4316"/>
      <c r="C16" s="4317"/>
      <c r="D16" s="4317"/>
      <c r="E16" s="4317"/>
      <c r="F16" s="4317"/>
      <c r="G16" s="4317"/>
      <c r="H16" s="4369" t="s">
        <v>3779</v>
      </c>
      <c r="I16" s="4370"/>
      <c r="J16" s="4370"/>
      <c r="K16" s="4370"/>
      <c r="L16" s="4370"/>
      <c r="M16" s="4370"/>
      <c r="N16" s="4370"/>
      <c r="O16" s="4370"/>
      <c r="P16" s="4370"/>
      <c r="Q16" s="4370"/>
      <c r="R16" s="4370"/>
      <c r="S16" s="4370"/>
      <c r="T16" s="4363" t="s">
        <v>3780</v>
      </c>
      <c r="U16" s="4364"/>
      <c r="V16" s="4364"/>
      <c r="W16" s="4364"/>
      <c r="X16" s="4364"/>
      <c r="Y16" s="4364"/>
      <c r="Z16" s="4365"/>
      <c r="AA16" s="4373" t="str">
        <f>cst_wskakunin_KAISU_TIJYOU_SHINSEI</f>
        <v/>
      </c>
      <c r="AB16" s="4373"/>
      <c r="AC16" s="4373"/>
      <c r="AD16" s="4373"/>
      <c r="AE16" s="4373"/>
      <c r="AF16" s="4373"/>
      <c r="AG16" s="4374" t="s">
        <v>481</v>
      </c>
      <c r="AH16" s="4374"/>
      <c r="AI16" s="4374"/>
      <c r="AJ16" s="4374" t="s">
        <v>3781</v>
      </c>
      <c r="AK16" s="4374"/>
      <c r="AL16" s="4374"/>
      <c r="AM16" s="4374"/>
      <c r="AN16" s="4374"/>
      <c r="AO16" s="4374"/>
      <c r="AP16" s="4373">
        <f>cst_wskakunin_KAISU_TIKA_SHINSEI__zero</f>
        <v>0</v>
      </c>
      <c r="AQ16" s="4373"/>
      <c r="AR16" s="4373"/>
      <c r="AS16" s="4373"/>
      <c r="AT16" s="4373"/>
      <c r="AU16" s="4363" t="s">
        <v>481</v>
      </c>
      <c r="AV16" s="4364"/>
      <c r="AW16" s="4364"/>
      <c r="AX16" s="4378"/>
      <c r="AY16" s="4379"/>
      <c r="AZ16" s="4379"/>
      <c r="BA16" s="4379"/>
      <c r="BB16" s="4379"/>
      <c r="BC16" s="4379"/>
      <c r="BD16" s="4379"/>
      <c r="BE16" s="4379"/>
      <c r="BF16" s="4379"/>
      <c r="BG16" s="4379"/>
      <c r="BH16" s="4379"/>
      <c r="BI16" s="4379"/>
      <c r="BJ16" s="4379"/>
      <c r="BK16" s="4379"/>
      <c r="BL16" s="4379"/>
      <c r="BM16" s="4379"/>
      <c r="BN16" s="4379"/>
      <c r="BO16" s="4379"/>
      <c r="BP16" s="4379"/>
      <c r="BQ16" s="4379"/>
      <c r="BR16" s="4379"/>
      <c r="BS16" s="4379"/>
      <c r="BT16" s="4379"/>
      <c r="BU16" s="4379"/>
      <c r="BV16" s="4379"/>
      <c r="BW16" s="4379"/>
      <c r="BX16" s="4379"/>
      <c r="BY16" s="4379"/>
      <c r="BZ16" s="4379"/>
      <c r="CA16" s="4379"/>
      <c r="CB16" s="4379"/>
      <c r="CC16" s="4379"/>
      <c r="CD16" s="4379"/>
      <c r="CE16" s="4379"/>
      <c r="CF16" s="4379"/>
      <c r="CG16" s="4380"/>
    </row>
    <row r="17" spans="2:96" ht="15" customHeight="1">
      <c r="B17" s="4319"/>
      <c r="C17" s="4320"/>
      <c r="D17" s="4320"/>
      <c r="E17" s="4320"/>
      <c r="F17" s="4320"/>
      <c r="G17" s="4320"/>
      <c r="H17" s="4371"/>
      <c r="I17" s="4372"/>
      <c r="J17" s="4372"/>
      <c r="K17" s="4372"/>
      <c r="L17" s="4372"/>
      <c r="M17" s="4372"/>
      <c r="N17" s="4372"/>
      <c r="O17" s="4372"/>
      <c r="P17" s="4372"/>
      <c r="Q17" s="4372"/>
      <c r="R17" s="4372"/>
      <c r="S17" s="4372"/>
      <c r="T17" s="4366"/>
      <c r="U17" s="4367"/>
      <c r="V17" s="4367"/>
      <c r="W17" s="4367"/>
      <c r="X17" s="4367"/>
      <c r="Y17" s="4367"/>
      <c r="Z17" s="4368"/>
      <c r="AA17" s="4373"/>
      <c r="AB17" s="4373"/>
      <c r="AC17" s="4373"/>
      <c r="AD17" s="4373"/>
      <c r="AE17" s="4373"/>
      <c r="AF17" s="4373"/>
      <c r="AG17" s="4374"/>
      <c r="AH17" s="4374"/>
      <c r="AI17" s="4374"/>
      <c r="AJ17" s="4374"/>
      <c r="AK17" s="4374"/>
      <c r="AL17" s="4374"/>
      <c r="AM17" s="4374"/>
      <c r="AN17" s="4374"/>
      <c r="AO17" s="4374"/>
      <c r="AP17" s="4373"/>
      <c r="AQ17" s="4373"/>
      <c r="AR17" s="4373"/>
      <c r="AS17" s="4373"/>
      <c r="AT17" s="4373"/>
      <c r="AU17" s="4366"/>
      <c r="AV17" s="4367"/>
      <c r="AW17" s="4367"/>
      <c r="AX17" s="4381"/>
      <c r="AY17" s="4382"/>
      <c r="AZ17" s="4382"/>
      <c r="BA17" s="4382"/>
      <c r="BB17" s="4382"/>
      <c r="BC17" s="4382"/>
      <c r="BD17" s="4382"/>
      <c r="BE17" s="4382"/>
      <c r="BF17" s="4382"/>
      <c r="BG17" s="4382"/>
      <c r="BH17" s="4382"/>
      <c r="BI17" s="4382"/>
      <c r="BJ17" s="4382"/>
      <c r="BK17" s="4382"/>
      <c r="BL17" s="4382"/>
      <c r="BM17" s="4382"/>
      <c r="BN17" s="4382"/>
      <c r="BO17" s="4382"/>
      <c r="BP17" s="4382"/>
      <c r="BQ17" s="4382"/>
      <c r="BR17" s="4382"/>
      <c r="BS17" s="4382"/>
      <c r="BT17" s="4382"/>
      <c r="BU17" s="4382"/>
      <c r="BV17" s="4382"/>
      <c r="BW17" s="4382"/>
      <c r="BX17" s="4382"/>
      <c r="BY17" s="4382"/>
      <c r="BZ17" s="4382"/>
      <c r="CA17" s="4382"/>
      <c r="CB17" s="4382"/>
      <c r="CC17" s="4382"/>
      <c r="CD17" s="4382"/>
      <c r="CE17" s="4382"/>
      <c r="CF17" s="4382"/>
      <c r="CG17" s="4383"/>
    </row>
    <row r="18" spans="2:96" ht="15" customHeight="1">
      <c r="B18" s="4352" t="s">
        <v>3782</v>
      </c>
      <c r="C18" s="4353"/>
      <c r="D18" s="4353"/>
      <c r="E18" s="4353"/>
      <c r="F18" s="4353"/>
      <c r="G18" s="4353"/>
      <c r="H18" s="4353"/>
      <c r="I18" s="4353"/>
      <c r="J18" s="4353"/>
      <c r="K18" s="4353"/>
      <c r="L18" s="4353"/>
      <c r="M18" s="4353"/>
      <c r="N18" s="4353"/>
      <c r="O18" s="4353"/>
      <c r="P18" s="4353"/>
      <c r="Q18" s="4353"/>
      <c r="R18" s="4353"/>
      <c r="S18" s="4354"/>
      <c r="T18" s="4356" t="s">
        <v>139</v>
      </c>
      <c r="U18" s="4357"/>
      <c r="V18" s="4358" t="s">
        <v>2531</v>
      </c>
      <c r="W18" s="4358"/>
      <c r="X18" s="4358"/>
      <c r="Y18" s="4358"/>
      <c r="Z18" s="4358"/>
      <c r="AA18" s="4358"/>
      <c r="AB18" s="4358"/>
      <c r="AC18" s="4358"/>
      <c r="AD18" s="4358"/>
      <c r="AE18" s="4358"/>
      <c r="AF18" s="4358"/>
      <c r="AG18" s="4359" t="s">
        <v>139</v>
      </c>
      <c r="AH18" s="4359"/>
      <c r="AI18" s="4350" t="s">
        <v>2532</v>
      </c>
      <c r="AJ18" s="4350"/>
      <c r="AK18" s="4350"/>
      <c r="AL18" s="4350"/>
      <c r="AM18" s="4350"/>
      <c r="AN18" s="4350"/>
      <c r="AO18" s="4350"/>
      <c r="AP18" s="4350"/>
      <c r="AQ18" s="4350"/>
      <c r="AR18" s="4350"/>
      <c r="AS18" s="4350"/>
      <c r="AT18" s="4350"/>
      <c r="AU18" s="4350"/>
      <c r="AV18" s="4350"/>
      <c r="AX18" s="4360" t="s">
        <v>139</v>
      </c>
      <c r="AY18" s="4360"/>
      <c r="AZ18" s="4358" t="s">
        <v>2533</v>
      </c>
      <c r="BA18" s="4358"/>
      <c r="BB18" s="4358"/>
      <c r="BC18" s="4358"/>
      <c r="BD18" s="4358"/>
      <c r="BE18" s="4358"/>
      <c r="BF18" s="4358"/>
      <c r="BG18" s="4358"/>
      <c r="BH18" s="4358"/>
      <c r="BI18" s="4358"/>
      <c r="BJ18" s="4358"/>
      <c r="BK18" s="4358"/>
      <c r="BL18" s="4358"/>
      <c r="BM18" s="4358"/>
      <c r="BN18" s="4358"/>
      <c r="BO18" s="4386" t="s">
        <v>139</v>
      </c>
      <c r="BP18" s="4386"/>
      <c r="BQ18" s="4358" t="s">
        <v>2580</v>
      </c>
      <c r="BR18" s="4358"/>
      <c r="BS18" s="4358"/>
      <c r="BT18" s="4358"/>
      <c r="BU18" s="4358"/>
      <c r="BV18" s="4358"/>
      <c r="BW18" s="4358"/>
      <c r="BX18" s="4358"/>
      <c r="BY18" s="4358"/>
      <c r="BZ18" s="4358"/>
      <c r="CA18" s="4358"/>
      <c r="CB18" s="4358"/>
      <c r="CC18" s="4358"/>
      <c r="CD18" s="4358"/>
      <c r="CE18" s="4358"/>
      <c r="CF18" s="4358"/>
      <c r="CG18" s="4387"/>
    </row>
    <row r="19" spans="2:96" ht="15" customHeight="1">
      <c r="B19" s="4355"/>
      <c r="C19" s="4326"/>
      <c r="D19" s="4326"/>
      <c r="E19" s="4326"/>
      <c r="F19" s="4326"/>
      <c r="G19" s="4326"/>
      <c r="H19" s="4326"/>
      <c r="I19" s="4326"/>
      <c r="J19" s="4326"/>
      <c r="K19" s="4326"/>
      <c r="L19" s="4326"/>
      <c r="M19" s="4326"/>
      <c r="N19" s="4326"/>
      <c r="O19" s="4326"/>
      <c r="P19" s="4326"/>
      <c r="Q19" s="4326"/>
      <c r="R19" s="4326"/>
      <c r="S19" s="4327"/>
      <c r="T19" s="4388" t="s">
        <v>139</v>
      </c>
      <c r="U19" s="4389"/>
      <c r="V19" s="4390" t="s">
        <v>3783</v>
      </c>
      <c r="W19" s="4390"/>
      <c r="X19" s="4390"/>
      <c r="Y19" s="4390"/>
      <c r="Z19" s="4390"/>
      <c r="AA19" s="4390"/>
      <c r="AB19" s="4390"/>
      <c r="AC19" s="4390"/>
      <c r="AD19" s="4390"/>
      <c r="AE19" s="4390"/>
      <c r="AF19" s="4390"/>
      <c r="AG19" s="4390"/>
      <c r="AH19" s="4390"/>
      <c r="AI19" s="4390"/>
      <c r="AJ19" s="4390"/>
      <c r="AK19" s="4390"/>
      <c r="AL19" s="4390"/>
      <c r="AM19" s="4390"/>
      <c r="AN19" s="4390"/>
      <c r="AO19" s="4390"/>
      <c r="AP19" s="4390"/>
      <c r="AQ19" s="4390"/>
      <c r="AR19" s="4390"/>
      <c r="AS19" s="4390"/>
      <c r="AT19" s="4390"/>
      <c r="AU19" s="4390"/>
      <c r="AV19" s="4390"/>
      <c r="AX19" s="4391" t="s">
        <v>139</v>
      </c>
      <c r="AY19" s="4391"/>
      <c r="AZ19" s="4392" t="s">
        <v>2581</v>
      </c>
      <c r="BA19" s="4392"/>
      <c r="BB19" s="4392"/>
      <c r="BC19" s="4392"/>
      <c r="BD19" s="4392"/>
      <c r="BE19" s="4392"/>
      <c r="BF19" s="4392"/>
      <c r="BG19" s="4392"/>
      <c r="BH19" s="4392"/>
      <c r="BI19" s="4392"/>
      <c r="BJ19" s="4392"/>
      <c r="BK19" s="4392"/>
      <c r="BL19" s="4392"/>
      <c r="BM19" s="4392"/>
      <c r="BN19" s="4392"/>
      <c r="BO19" s="4393" t="s">
        <v>139</v>
      </c>
      <c r="BP19" s="4393"/>
      <c r="BQ19" s="4392" t="s">
        <v>2582</v>
      </c>
      <c r="BR19" s="4392"/>
      <c r="BS19" s="4392"/>
      <c r="BT19" s="4392"/>
      <c r="BU19" s="4392"/>
      <c r="BV19" s="4392"/>
      <c r="BW19" s="4392"/>
      <c r="BX19" s="4392"/>
      <c r="BY19" s="4392"/>
      <c r="BZ19" s="4392"/>
      <c r="CA19" s="4392"/>
      <c r="CB19" s="4392"/>
      <c r="CC19" s="4392"/>
      <c r="CD19" s="4392"/>
      <c r="CE19" s="4392"/>
      <c r="CF19" s="4392"/>
      <c r="CG19" s="4394"/>
    </row>
    <row r="20" spans="2:96" ht="15" customHeight="1">
      <c r="B20" s="1667"/>
      <c r="C20" s="1668"/>
      <c r="D20" s="4403" t="s">
        <v>4857</v>
      </c>
      <c r="E20" s="4404"/>
      <c r="F20" s="4404"/>
      <c r="G20" s="4404"/>
      <c r="H20" s="4404"/>
      <c r="I20" s="4404"/>
      <c r="J20" s="4404"/>
      <c r="K20" s="4404"/>
      <c r="L20" s="4404"/>
      <c r="M20" s="4404"/>
      <c r="N20" s="4404"/>
      <c r="O20" s="4404"/>
      <c r="P20" s="4404"/>
      <c r="Q20" s="4404"/>
      <c r="R20" s="4404"/>
      <c r="S20" s="4405"/>
      <c r="T20" s="4409" t="s">
        <v>4858</v>
      </c>
      <c r="U20" s="4410"/>
      <c r="V20" s="4410"/>
      <c r="W20" s="4410"/>
      <c r="X20" s="4410"/>
      <c r="Y20" s="4410"/>
      <c r="Z20" s="4410"/>
      <c r="AA20" s="4411"/>
      <c r="AB20" s="4411"/>
      <c r="AC20" s="4411"/>
      <c r="AD20" s="4411"/>
      <c r="AE20" s="4411"/>
      <c r="AF20" s="4411"/>
      <c r="AG20" s="4411"/>
      <c r="AH20" s="4411"/>
      <c r="AI20" s="4411"/>
      <c r="AJ20" s="4411"/>
      <c r="AK20" s="4411"/>
      <c r="AL20" s="4411"/>
      <c r="AM20" s="4411"/>
      <c r="AN20" s="4411"/>
      <c r="AO20" s="4411"/>
      <c r="AP20" s="4411"/>
      <c r="AQ20" s="4411"/>
      <c r="AR20" s="4411"/>
      <c r="AS20" s="4411"/>
      <c r="AT20" s="4411"/>
      <c r="AU20" s="4411"/>
      <c r="AV20" s="4411"/>
      <c r="AW20" s="4411"/>
      <c r="AX20" s="4411"/>
      <c r="AY20" s="4411"/>
      <c r="AZ20" s="4411"/>
      <c r="BA20" s="4412" t="s">
        <v>4891</v>
      </c>
      <c r="BB20" s="4412"/>
      <c r="BC20" s="4412"/>
      <c r="BD20" s="4412"/>
      <c r="BE20" s="4412"/>
      <c r="BF20" s="4412"/>
      <c r="BG20" s="4412"/>
      <c r="BH20" s="4412"/>
      <c r="BI20" s="4412"/>
      <c r="BJ20" s="4412"/>
      <c r="BK20" s="4412"/>
      <c r="BL20" s="4411"/>
      <c r="BM20" s="4411"/>
      <c r="BN20" s="4411"/>
      <c r="BO20" s="4411"/>
      <c r="BP20" s="4411"/>
      <c r="BQ20" s="4411"/>
      <c r="BR20" s="4411"/>
      <c r="BS20" s="4411"/>
      <c r="BT20" s="4411"/>
      <c r="BU20" s="4411"/>
      <c r="BV20" s="4411"/>
      <c r="BW20" s="4411"/>
      <c r="BX20" s="4411"/>
      <c r="BY20" s="4411"/>
      <c r="BZ20" s="4411"/>
      <c r="CA20" s="4411"/>
      <c r="CB20" s="4411"/>
      <c r="CC20" s="4411"/>
      <c r="CD20" s="4411"/>
      <c r="CE20" s="4411"/>
      <c r="CF20" s="4412" t="s">
        <v>10</v>
      </c>
      <c r="CG20" s="4413"/>
    </row>
    <row r="21" spans="2:96" ht="15" customHeight="1" thickBot="1">
      <c r="B21" s="1669"/>
      <c r="C21" s="1670"/>
      <c r="D21" s="4406"/>
      <c r="E21" s="4407"/>
      <c r="F21" s="4407"/>
      <c r="G21" s="4407"/>
      <c r="H21" s="4407"/>
      <c r="I21" s="4407"/>
      <c r="J21" s="4407"/>
      <c r="K21" s="4407"/>
      <c r="L21" s="4407"/>
      <c r="M21" s="4407"/>
      <c r="N21" s="4407"/>
      <c r="O21" s="4407"/>
      <c r="P21" s="4407"/>
      <c r="Q21" s="4407"/>
      <c r="R21" s="4407"/>
      <c r="S21" s="4408"/>
      <c r="T21" s="4414" t="s">
        <v>4496</v>
      </c>
      <c r="U21" s="4415"/>
      <c r="V21" s="4415"/>
      <c r="W21" s="4415"/>
      <c r="X21" s="4415"/>
      <c r="Y21" s="4415"/>
      <c r="Z21" s="4415"/>
      <c r="AA21" s="4415"/>
      <c r="AB21" s="4415"/>
      <c r="AC21" s="4415"/>
      <c r="AD21" s="4415"/>
      <c r="AE21" s="4415"/>
      <c r="AF21" s="4415"/>
      <c r="AG21" s="4415"/>
      <c r="AH21" s="4415"/>
      <c r="AI21" s="4415"/>
      <c r="AJ21" s="4415"/>
      <c r="AK21" s="4415"/>
      <c r="AL21" s="4415"/>
      <c r="AM21" s="4415"/>
      <c r="AN21" s="4415"/>
      <c r="AO21" s="4415"/>
      <c r="AP21" s="4415"/>
      <c r="AQ21" s="4415"/>
      <c r="AR21" s="4415"/>
      <c r="AS21" s="4415"/>
      <c r="AT21" s="4415"/>
      <c r="AU21" s="4415"/>
      <c r="AV21" s="4415"/>
      <c r="AW21" s="4415"/>
      <c r="AX21" s="1671"/>
      <c r="AY21" s="4416" t="s">
        <v>139</v>
      </c>
      <c r="AZ21" s="4417"/>
      <c r="BA21" s="4418" t="s">
        <v>4497</v>
      </c>
      <c r="BB21" s="4418"/>
      <c r="BC21" s="4418"/>
      <c r="BD21" s="4418"/>
      <c r="BE21" s="4418"/>
      <c r="BF21" s="4418"/>
      <c r="BG21" s="4417" t="s">
        <v>139</v>
      </c>
      <c r="BH21" s="4417"/>
      <c r="BI21" s="4395" t="s">
        <v>4498</v>
      </c>
      <c r="BJ21" s="4395"/>
      <c r="BK21" s="4395"/>
      <c r="BL21" s="4395"/>
      <c r="BM21" s="4395"/>
      <c r="BN21" s="4395"/>
      <c r="BO21" s="4395"/>
      <c r="BP21" s="4395"/>
      <c r="BQ21" s="1672"/>
      <c r="BR21" s="1672"/>
      <c r="BS21" s="1672"/>
      <c r="BT21" s="1672"/>
      <c r="BU21" s="1672"/>
      <c r="BV21" s="1672"/>
      <c r="BW21" s="1673"/>
      <c r="BX21" s="1673"/>
      <c r="BY21" s="1673"/>
      <c r="BZ21" s="1673"/>
      <c r="CA21" s="1673"/>
      <c r="CB21" s="1673"/>
      <c r="CC21" s="1673"/>
      <c r="CD21" s="1673"/>
      <c r="CE21" s="1673"/>
      <c r="CF21" s="1673"/>
      <c r="CG21" s="1674"/>
    </row>
    <row r="22" spans="2:96" ht="24" customHeight="1" thickBot="1">
      <c r="B22" s="4396" t="s">
        <v>5963</v>
      </c>
      <c r="C22" s="4397"/>
      <c r="D22" s="4397"/>
      <c r="E22" s="4397"/>
      <c r="F22" s="4397"/>
      <c r="G22" s="4397"/>
      <c r="H22" s="4397"/>
      <c r="I22" s="4397"/>
      <c r="J22" s="4397"/>
      <c r="K22" s="4397"/>
      <c r="L22" s="4397"/>
      <c r="M22" s="4397"/>
      <c r="N22" s="4397"/>
      <c r="O22" s="4397"/>
      <c r="P22" s="4397"/>
      <c r="Q22" s="4397"/>
      <c r="R22" s="4397"/>
      <c r="S22" s="4397"/>
      <c r="T22" s="4397"/>
      <c r="U22" s="4397"/>
      <c r="V22" s="4397"/>
      <c r="W22" s="4397"/>
      <c r="X22" s="4397"/>
      <c r="Y22" s="4397"/>
      <c r="Z22" s="4397"/>
      <c r="AA22" s="4397"/>
      <c r="AB22" s="4397"/>
      <c r="AC22" s="4397"/>
      <c r="AD22" s="4397"/>
      <c r="AE22" s="4398"/>
      <c r="AF22" s="2228"/>
      <c r="AG22" s="1644" t="s">
        <v>4497</v>
      </c>
      <c r="AH22" s="1644"/>
      <c r="AI22" s="1644"/>
      <c r="AJ22" s="1644"/>
      <c r="AK22" s="1644"/>
      <c r="AL22" s="1644"/>
      <c r="AM22" s="1644"/>
      <c r="AN22" s="2229"/>
      <c r="AO22" s="4399" t="s">
        <v>139</v>
      </c>
      <c r="AP22" s="4400"/>
      <c r="AQ22" s="4401" t="s">
        <v>5965</v>
      </c>
      <c r="AR22" s="4401"/>
      <c r="AS22" s="4401"/>
      <c r="AT22" s="4401"/>
      <c r="AU22" s="4401"/>
      <c r="AV22" s="4401"/>
      <c r="AW22" s="4401"/>
      <c r="AX22" s="4401"/>
      <c r="AY22" s="4401"/>
      <c r="AZ22" s="4401"/>
      <c r="BA22" s="4401"/>
      <c r="BB22" s="4401"/>
      <c r="BC22" s="4401"/>
      <c r="BD22" s="4401"/>
      <c r="BE22" s="4401"/>
      <c r="BF22" s="4401"/>
      <c r="BG22" s="4401"/>
      <c r="BH22" s="4401"/>
      <c r="BI22" s="4401"/>
      <c r="BJ22" s="4401"/>
      <c r="BK22" s="4401"/>
      <c r="BL22" s="4401"/>
      <c r="BM22" s="4401"/>
      <c r="BN22" s="4401"/>
      <c r="BO22" s="4401"/>
      <c r="BP22" s="4401"/>
      <c r="BQ22" s="4401"/>
      <c r="BR22" s="4401"/>
      <c r="BS22" s="4401"/>
      <c r="BT22" s="4401"/>
      <c r="BU22" s="4401"/>
      <c r="BV22" s="4401"/>
      <c r="BW22" s="4401"/>
      <c r="BX22" s="4401"/>
      <c r="BY22" s="4401"/>
      <c r="BZ22" s="4401"/>
      <c r="CA22" s="4401"/>
      <c r="CB22" s="4401"/>
      <c r="CC22" s="4401"/>
      <c r="CD22" s="4401"/>
      <c r="CE22" s="4401"/>
      <c r="CF22" s="4401"/>
      <c r="CG22" s="4402"/>
    </row>
    <row r="23" spans="2:96" ht="21" customHeight="1">
      <c r="B23" s="4419"/>
      <c r="C23" s="4420" t="s">
        <v>5966</v>
      </c>
      <c r="D23" s="4421"/>
      <c r="E23" s="4421"/>
      <c r="F23" s="4421"/>
      <c r="G23" s="4421"/>
      <c r="H23" s="4421"/>
      <c r="I23" s="4421"/>
      <c r="J23" s="4421"/>
      <c r="K23" s="4421"/>
      <c r="L23" s="4421"/>
      <c r="M23" s="4421"/>
      <c r="N23" s="4421"/>
      <c r="O23" s="4421"/>
      <c r="P23" s="4421"/>
      <c r="Q23" s="4421"/>
      <c r="R23" s="4421"/>
      <c r="S23" s="4421"/>
      <c r="T23" s="4421"/>
      <c r="U23" s="4421"/>
      <c r="V23" s="4421"/>
      <c r="W23" s="4421"/>
      <c r="X23" s="4421"/>
      <c r="Y23" s="4421"/>
      <c r="Z23" s="4421"/>
      <c r="AA23" s="4421"/>
      <c r="AB23" s="4421"/>
      <c r="AC23" s="4421"/>
      <c r="AD23" s="4421"/>
      <c r="AE23" s="4421"/>
      <c r="AF23" s="4422"/>
      <c r="AG23" s="4422"/>
      <c r="AH23" s="4422"/>
      <c r="AI23" s="4422"/>
      <c r="AJ23" s="4422"/>
      <c r="AK23" s="4422"/>
      <c r="AL23" s="4422"/>
      <c r="AM23" s="4422"/>
      <c r="AN23" s="4422"/>
      <c r="AO23" s="4421"/>
      <c r="AP23" s="4421"/>
      <c r="AQ23" s="4421"/>
      <c r="AR23" s="4421"/>
      <c r="AS23" s="4421"/>
      <c r="AT23" s="4421"/>
      <c r="AU23" s="4421"/>
      <c r="AV23" s="4421"/>
      <c r="AW23" s="4421"/>
      <c r="AX23" s="4421"/>
      <c r="AY23" s="4421"/>
      <c r="AZ23" s="4421"/>
      <c r="BA23" s="4421"/>
      <c r="BB23" s="4421"/>
      <c r="BC23" s="4421"/>
      <c r="BD23" s="4421"/>
      <c r="BE23" s="4421"/>
      <c r="BF23" s="4421"/>
      <c r="BG23" s="4421"/>
      <c r="BH23" s="4421"/>
      <c r="BI23" s="4421"/>
      <c r="BJ23" s="4421"/>
      <c r="BK23" s="4421"/>
      <c r="BL23" s="4421"/>
      <c r="BM23" s="4421"/>
      <c r="BN23" s="4421"/>
      <c r="BO23" s="4421"/>
      <c r="BP23" s="4421"/>
      <c r="BQ23" s="4421"/>
      <c r="BR23" s="4421"/>
      <c r="BS23" s="4421"/>
      <c r="BT23" s="4421"/>
      <c r="BU23" s="4421"/>
      <c r="BV23" s="4421"/>
      <c r="BW23" s="4421"/>
      <c r="BX23" s="1691"/>
      <c r="BY23" s="1692"/>
      <c r="BZ23" s="1692"/>
      <c r="CA23" s="1692"/>
      <c r="CB23" s="1692"/>
      <c r="CC23" s="1692"/>
      <c r="CD23" s="1692"/>
      <c r="CE23" s="1692"/>
      <c r="CF23" s="1692"/>
      <c r="CG23" s="1693"/>
    </row>
    <row r="24" spans="2:96" ht="18.75" customHeight="1">
      <c r="B24" s="4419"/>
      <c r="C24" s="1694"/>
      <c r="D24" s="4423" t="s">
        <v>139</v>
      </c>
      <c r="E24" s="4424"/>
      <c r="F24" s="4424"/>
      <c r="G24" s="4425" t="s">
        <v>4864</v>
      </c>
      <c r="H24" s="4425"/>
      <c r="I24" s="4425"/>
      <c r="J24" s="4425"/>
      <c r="K24" s="4425"/>
      <c r="L24" s="4425"/>
      <c r="M24" s="4425"/>
      <c r="N24" s="4425"/>
      <c r="O24" s="4425"/>
      <c r="P24" s="4425"/>
      <c r="Q24" s="4425"/>
      <c r="R24" s="4425"/>
      <c r="S24" s="4425"/>
      <c r="T24" s="4425"/>
      <c r="U24" s="4425"/>
      <c r="V24" s="4425"/>
      <c r="W24" s="4425"/>
      <c r="X24" s="4425"/>
      <c r="Y24" s="4425"/>
      <c r="Z24" s="4425"/>
      <c r="AA24" s="4425"/>
      <c r="AB24" s="4425"/>
      <c r="AC24" s="4425"/>
      <c r="AD24" s="4425"/>
      <c r="AE24" s="4425"/>
      <c r="AF24" s="4425"/>
      <c r="AG24" s="4425"/>
      <c r="AH24" s="4425"/>
      <c r="AI24" s="4425"/>
      <c r="AJ24" s="4425"/>
      <c r="AK24" s="4425"/>
      <c r="AL24" s="4425"/>
      <c r="AM24" s="4425"/>
      <c r="AN24" s="4425"/>
      <c r="AO24" s="4425"/>
      <c r="AP24" s="4425"/>
      <c r="AQ24" s="4425"/>
      <c r="AR24" s="4425"/>
      <c r="AS24" s="4425"/>
      <c r="AT24" s="4425"/>
      <c r="AU24" s="4425"/>
      <c r="AV24" s="4425"/>
      <c r="AW24" s="4425"/>
      <c r="AX24" s="4425"/>
      <c r="AY24" s="4425"/>
      <c r="AZ24" s="4425"/>
      <c r="BA24" s="4425"/>
      <c r="BB24" s="4425"/>
      <c r="BC24" s="4425"/>
      <c r="BD24" s="4425"/>
      <c r="BE24" s="4425"/>
      <c r="BF24" s="4425"/>
      <c r="BG24" s="4425"/>
      <c r="BH24" s="4425"/>
      <c r="BI24" s="4425"/>
      <c r="BJ24" s="4425"/>
      <c r="BK24" s="4425"/>
      <c r="BL24" s="4425"/>
      <c r="BM24" s="4425"/>
      <c r="BN24" s="4425"/>
      <c r="BO24" s="4425"/>
      <c r="BP24" s="4425"/>
      <c r="BQ24" s="4425"/>
      <c r="BR24" s="4425"/>
      <c r="BS24" s="4425"/>
      <c r="BT24" s="4425"/>
      <c r="BU24" s="4425"/>
      <c r="BV24" s="4425"/>
      <c r="BW24" s="4425"/>
      <c r="BX24" s="4425"/>
      <c r="BY24" s="4425"/>
      <c r="BZ24" s="4425"/>
      <c r="CA24" s="4425"/>
      <c r="CB24" s="4425"/>
      <c r="CC24" s="4425"/>
      <c r="CD24" s="4425"/>
      <c r="CE24" s="4425"/>
      <c r="CF24" s="4425"/>
      <c r="CG24" s="4426"/>
    </row>
    <row r="25" spans="2:96" ht="14.25">
      <c r="B25" s="4419"/>
      <c r="C25" s="1698"/>
      <c r="D25" s="1699"/>
      <c r="E25" s="1700"/>
      <c r="F25" s="4427" t="s">
        <v>4865</v>
      </c>
      <c r="G25" s="4427"/>
      <c r="H25" s="4427"/>
      <c r="I25" s="4428" t="s">
        <v>4866</v>
      </c>
      <c r="J25" s="4428"/>
      <c r="K25" s="4428"/>
      <c r="L25" s="4428"/>
      <c r="M25" s="4428"/>
      <c r="N25" s="4428"/>
      <c r="O25" s="4428"/>
      <c r="P25" s="4428"/>
      <c r="Q25" s="4428"/>
      <c r="R25" s="4428"/>
      <c r="S25" s="4428"/>
      <c r="T25" s="4428"/>
      <c r="U25" s="4428"/>
      <c r="V25" s="4428"/>
      <c r="W25" s="4428"/>
      <c r="X25" s="4428"/>
      <c r="Y25" s="4428"/>
      <c r="Z25" s="4428"/>
      <c r="AA25" s="4428"/>
      <c r="AB25" s="4428"/>
      <c r="AC25" s="4428"/>
      <c r="AD25" s="4428"/>
      <c r="AE25" s="4428"/>
      <c r="AF25" s="4428"/>
      <c r="AG25" s="4428"/>
      <c r="AH25" s="4428"/>
      <c r="AI25" s="4428"/>
      <c r="AJ25" s="4428"/>
      <c r="AK25" s="4428"/>
      <c r="AL25" s="4428"/>
      <c r="AM25" s="4428"/>
      <c r="AN25" s="4428"/>
      <c r="AO25" s="4428"/>
      <c r="AP25" s="4428"/>
      <c r="AQ25" s="4428"/>
      <c r="AR25" s="4428"/>
      <c r="AS25" s="4428"/>
      <c r="AT25" s="4428"/>
      <c r="AU25" s="4428"/>
      <c r="AV25" s="4428"/>
      <c r="AW25" s="4428"/>
      <c r="AX25" s="4428"/>
      <c r="AY25" s="4428"/>
      <c r="AZ25" s="4428"/>
      <c r="BA25" s="4428"/>
      <c r="BB25" s="4428"/>
      <c r="BC25" s="4428"/>
      <c r="BD25" s="4428"/>
      <c r="BE25" s="4428"/>
      <c r="BF25" s="4428"/>
      <c r="BG25" s="4428"/>
      <c r="BH25" s="4428"/>
      <c r="BI25" s="4428"/>
      <c r="BJ25" s="4428"/>
      <c r="BK25" s="4428"/>
      <c r="BL25" s="4428"/>
      <c r="BM25" s="4428"/>
      <c r="BN25" s="4428"/>
      <c r="BO25" s="4428"/>
      <c r="BP25" s="4428"/>
      <c r="BQ25" s="4428"/>
      <c r="BR25" s="4428"/>
      <c r="BS25" s="4428"/>
      <c r="BT25" s="4428"/>
      <c r="BU25" s="4428"/>
      <c r="BV25" s="4428"/>
      <c r="BW25" s="4428"/>
      <c r="BX25" s="4428"/>
      <c r="BY25" s="1701"/>
      <c r="BZ25" s="1701"/>
      <c r="CA25" s="1701"/>
      <c r="CB25" s="1701"/>
      <c r="CC25" s="1701"/>
      <c r="CD25" s="1701"/>
      <c r="CE25" s="1701"/>
      <c r="CF25" s="1701"/>
      <c r="CG25" s="1702"/>
    </row>
    <row r="26" spans="2:96" ht="16.5" customHeight="1">
      <c r="B26" s="4419"/>
      <c r="C26" s="1703"/>
      <c r="D26" s="4501" t="s">
        <v>4867</v>
      </c>
      <c r="E26" s="4502"/>
      <c r="F26" s="4502"/>
      <c r="G26" s="4502"/>
      <c r="H26" s="4502"/>
      <c r="I26" s="4502"/>
      <c r="J26" s="4502"/>
      <c r="K26" s="4502"/>
      <c r="L26" s="4502"/>
      <c r="M26" s="4502"/>
      <c r="N26" s="4502"/>
      <c r="O26" s="4502"/>
      <c r="P26" s="4502"/>
      <c r="Q26" s="4503"/>
      <c r="R26" s="4457" t="s">
        <v>4868</v>
      </c>
      <c r="S26" s="4458"/>
      <c r="T26" s="4458"/>
      <c r="U26" s="4458"/>
      <c r="V26" s="4458"/>
      <c r="W26" s="4459"/>
      <c r="X26" s="4463"/>
      <c r="Y26" s="4464"/>
      <c r="Z26" s="4465" t="s">
        <v>4869</v>
      </c>
      <c r="AA26" s="4465"/>
      <c r="AB26" s="4465"/>
      <c r="AC26" s="4465"/>
      <c r="AD26" s="4465"/>
      <c r="AE26" s="4465"/>
      <c r="AF26" s="4465"/>
      <c r="AG26" s="4465"/>
      <c r="AH26" s="4465"/>
      <c r="AI26" s="4465"/>
      <c r="AJ26" s="4466"/>
      <c r="AK26" s="4467" t="s">
        <v>139</v>
      </c>
      <c r="AL26" s="4468"/>
      <c r="AM26" s="4468"/>
      <c r="AN26" s="4465" t="s">
        <v>5968</v>
      </c>
      <c r="AO26" s="4465"/>
      <c r="AP26" s="4465"/>
      <c r="AQ26" s="4465"/>
      <c r="AR26" s="4465"/>
      <c r="AS26" s="4465"/>
      <c r="AT26" s="4465"/>
      <c r="AU26" s="4465"/>
      <c r="AV26" s="4465"/>
      <c r="AW26" s="4465"/>
      <c r="AX26" s="4465"/>
      <c r="AY26" s="4465"/>
      <c r="AZ26" s="4465"/>
      <c r="BA26" s="4465"/>
      <c r="BB26" s="4465"/>
      <c r="BC26" s="4465"/>
      <c r="BD26" s="4465"/>
      <c r="BE26" s="4465"/>
      <c r="BF26" s="4465"/>
      <c r="BG26" s="4465"/>
      <c r="BH26" s="4465"/>
      <c r="BI26" s="4465"/>
      <c r="BJ26" s="4465"/>
      <c r="BK26" s="4465"/>
      <c r="BL26" s="4465"/>
      <c r="BM26" s="4465"/>
      <c r="BN26" s="4465"/>
      <c r="BO26" s="4465"/>
      <c r="BP26" s="4465"/>
      <c r="BQ26" s="4465"/>
      <c r="BR26" s="4465"/>
      <c r="BS26" s="4465"/>
      <c r="BT26" s="4465"/>
      <c r="BU26" s="4465"/>
      <c r="BV26" s="4465"/>
      <c r="BW26" s="4465"/>
      <c r="BX26" s="4465"/>
      <c r="BY26" s="4465"/>
      <c r="BZ26" s="4465"/>
      <c r="CA26" s="4465"/>
      <c r="CB26" s="4465"/>
      <c r="CC26" s="4465"/>
      <c r="CD26" s="4465"/>
      <c r="CE26" s="4465"/>
      <c r="CF26" s="4465"/>
      <c r="CG26" s="4469"/>
      <c r="CH26" s="1705"/>
      <c r="CI26" s="1705"/>
      <c r="CJ26" s="1705"/>
      <c r="CK26" s="1705"/>
      <c r="CL26" s="1705"/>
      <c r="CM26" s="1705"/>
      <c r="CN26" s="1705"/>
      <c r="CO26" s="1705"/>
      <c r="CP26" s="1705"/>
      <c r="CQ26" s="1705"/>
      <c r="CR26" s="1705"/>
    </row>
    <row r="27" spans="2:96" ht="16.5" customHeight="1">
      <c r="B27" s="4419"/>
      <c r="C27" s="1703"/>
      <c r="D27" s="4504"/>
      <c r="E27" s="4505"/>
      <c r="F27" s="4505"/>
      <c r="G27" s="4505"/>
      <c r="H27" s="4505"/>
      <c r="I27" s="4505"/>
      <c r="J27" s="4505"/>
      <c r="K27" s="4505"/>
      <c r="L27" s="4505"/>
      <c r="M27" s="4505"/>
      <c r="N27" s="4505"/>
      <c r="O27" s="4505"/>
      <c r="P27" s="4505"/>
      <c r="Q27" s="4506"/>
      <c r="R27" s="4436"/>
      <c r="S27" s="4437"/>
      <c r="T27" s="4437"/>
      <c r="U27" s="4437"/>
      <c r="V27" s="4437"/>
      <c r="W27" s="4438"/>
      <c r="X27" s="4446"/>
      <c r="Y27" s="4447"/>
      <c r="Z27" s="4452"/>
      <c r="AA27" s="4452"/>
      <c r="AB27" s="4452"/>
      <c r="AC27" s="4452"/>
      <c r="AD27" s="4452"/>
      <c r="AE27" s="4452"/>
      <c r="AF27" s="4452"/>
      <c r="AG27" s="4452"/>
      <c r="AH27" s="4452"/>
      <c r="AI27" s="4452"/>
      <c r="AJ27" s="4453"/>
      <c r="AK27" s="4470" t="s">
        <v>139</v>
      </c>
      <c r="AL27" s="4471"/>
      <c r="AM27" s="4471"/>
      <c r="AN27" s="4452" t="s">
        <v>5969</v>
      </c>
      <c r="AO27" s="4452"/>
      <c r="AP27" s="4452"/>
      <c r="AQ27" s="4452"/>
      <c r="AR27" s="4452"/>
      <c r="AS27" s="4452"/>
      <c r="AT27" s="4452"/>
      <c r="AU27" s="4452"/>
      <c r="AV27" s="4452"/>
      <c r="AW27" s="4452"/>
      <c r="AX27" s="4452"/>
      <c r="AY27" s="4452"/>
      <c r="AZ27" s="4452"/>
      <c r="BA27" s="4452"/>
      <c r="BB27" s="4452"/>
      <c r="BC27" s="4452"/>
      <c r="BD27" s="4452"/>
      <c r="BE27" s="4452"/>
      <c r="BF27" s="4452"/>
      <c r="BG27" s="4452"/>
      <c r="BH27" s="4452"/>
      <c r="BI27" s="4452"/>
      <c r="BJ27" s="4452"/>
      <c r="BK27" s="4452"/>
      <c r="BL27" s="4452"/>
      <c r="BM27" s="4452"/>
      <c r="BN27" s="4452"/>
      <c r="BO27" s="4452"/>
      <c r="BP27" s="4452"/>
      <c r="BQ27" s="4452"/>
      <c r="BR27" s="4452"/>
      <c r="BS27" s="4452"/>
      <c r="BT27" s="4452"/>
      <c r="BU27" s="4452"/>
      <c r="BV27" s="4452"/>
      <c r="BW27" s="4452"/>
      <c r="BX27" s="4452"/>
      <c r="BY27" s="4452"/>
      <c r="BZ27" s="4452"/>
      <c r="CA27" s="4452"/>
      <c r="CB27" s="4452"/>
      <c r="CC27" s="4452"/>
      <c r="CD27" s="4452"/>
      <c r="CE27" s="4452"/>
      <c r="CF27" s="4452"/>
      <c r="CG27" s="4472"/>
    </row>
    <row r="28" spans="2:96" ht="16.5" customHeight="1">
      <c r="B28" s="4419"/>
      <c r="C28" s="1703"/>
      <c r="D28" s="4504"/>
      <c r="E28" s="4505"/>
      <c r="F28" s="4505"/>
      <c r="G28" s="4505"/>
      <c r="H28" s="4505"/>
      <c r="I28" s="4505"/>
      <c r="J28" s="4505"/>
      <c r="K28" s="4505"/>
      <c r="L28" s="4505"/>
      <c r="M28" s="4505"/>
      <c r="N28" s="4505"/>
      <c r="O28" s="4505"/>
      <c r="P28" s="4505"/>
      <c r="Q28" s="4506"/>
      <c r="R28" s="4436"/>
      <c r="S28" s="4437"/>
      <c r="T28" s="4437"/>
      <c r="U28" s="4437"/>
      <c r="V28" s="4437"/>
      <c r="W28" s="4438"/>
      <c r="X28" s="4473" t="s">
        <v>139</v>
      </c>
      <c r="Y28" s="4474"/>
      <c r="Z28" s="4448" t="s">
        <v>4526</v>
      </c>
      <c r="AA28" s="4448"/>
      <c r="AB28" s="4448"/>
      <c r="AC28" s="4448"/>
      <c r="AD28" s="4448"/>
      <c r="AE28" s="4448"/>
      <c r="AF28" s="4448"/>
      <c r="AG28" s="4448"/>
      <c r="AH28" s="4448"/>
      <c r="AI28" s="4448"/>
      <c r="AJ28" s="4449"/>
      <c r="AK28" s="1715"/>
      <c r="AL28" s="1716"/>
      <c r="AM28" s="1716"/>
      <c r="AN28" s="4429" t="s">
        <v>5037</v>
      </c>
      <c r="AO28" s="4429"/>
      <c r="AP28" s="4429"/>
      <c r="AQ28" s="4429"/>
      <c r="AR28" s="4429"/>
      <c r="AS28" s="4429"/>
      <c r="AT28" s="4429"/>
      <c r="AU28" s="4429"/>
      <c r="AV28" s="4429"/>
      <c r="AW28" s="4429"/>
      <c r="AX28" s="4429"/>
      <c r="AY28" s="4429"/>
      <c r="AZ28" s="4429"/>
      <c r="BA28" s="4429"/>
      <c r="BB28" s="4429"/>
      <c r="BC28" s="4429"/>
      <c r="BD28" s="4429"/>
      <c r="BE28" s="4429"/>
      <c r="BF28" s="4429"/>
      <c r="BG28" s="4429"/>
      <c r="BH28" s="4429"/>
      <c r="BI28" s="4429"/>
      <c r="BJ28" s="4429"/>
      <c r="BK28" s="4429"/>
      <c r="BL28" s="4429"/>
      <c r="BM28" s="4429"/>
      <c r="BN28" s="4429"/>
      <c r="BO28" s="4429"/>
      <c r="BP28" s="4429"/>
      <c r="BQ28" s="4429"/>
      <c r="BR28" s="4429"/>
      <c r="BS28" s="4429"/>
      <c r="BT28" s="4429"/>
      <c r="BU28" s="4429"/>
      <c r="BV28" s="4429"/>
      <c r="BW28" s="4429"/>
      <c r="BX28" s="4429"/>
      <c r="BY28" s="4429"/>
      <c r="BZ28" s="4429"/>
      <c r="CA28" s="4429"/>
      <c r="CB28" s="4429"/>
      <c r="CC28" s="4429"/>
      <c r="CD28" s="4429"/>
      <c r="CE28" s="4429"/>
      <c r="CF28" s="4429"/>
      <c r="CG28" s="4430"/>
    </row>
    <row r="29" spans="2:96" ht="18" customHeight="1">
      <c r="B29" s="4419"/>
      <c r="C29" s="1703"/>
      <c r="D29" s="4504"/>
      <c r="E29" s="4505"/>
      <c r="F29" s="4505"/>
      <c r="G29" s="4505"/>
      <c r="H29" s="4505"/>
      <c r="I29" s="4505"/>
      <c r="J29" s="4505"/>
      <c r="K29" s="4505"/>
      <c r="L29" s="4505"/>
      <c r="M29" s="4505"/>
      <c r="N29" s="4505"/>
      <c r="O29" s="4505"/>
      <c r="P29" s="4505"/>
      <c r="Q29" s="4506"/>
      <c r="R29" s="4436"/>
      <c r="S29" s="4437"/>
      <c r="T29" s="4437"/>
      <c r="U29" s="4437"/>
      <c r="V29" s="4437"/>
      <c r="W29" s="4438"/>
      <c r="X29" s="4431" t="s">
        <v>139</v>
      </c>
      <c r="Y29" s="4432"/>
      <c r="Z29" s="1713" t="s">
        <v>4870</v>
      </c>
      <c r="AA29" s="1713"/>
      <c r="AB29" s="1713"/>
      <c r="AC29" s="1713"/>
      <c r="AD29" s="1713"/>
      <c r="AE29" s="1713"/>
      <c r="AF29" s="1713"/>
      <c r="AG29" s="1713"/>
      <c r="AH29" s="1713"/>
      <c r="AI29" s="1713"/>
      <c r="AJ29" s="1714"/>
      <c r="AK29" s="1715"/>
      <c r="AL29" s="1716"/>
      <c r="AM29" s="1716"/>
      <c r="AN29" s="4429" t="s">
        <v>5038</v>
      </c>
      <c r="AO29" s="4429"/>
      <c r="AP29" s="4429"/>
      <c r="AQ29" s="4429"/>
      <c r="AR29" s="4429"/>
      <c r="AS29" s="4429"/>
      <c r="AT29" s="4429"/>
      <c r="AU29" s="4429"/>
      <c r="AV29" s="4429"/>
      <c r="AW29" s="4429"/>
      <c r="AX29" s="4429"/>
      <c r="AY29" s="4429"/>
      <c r="AZ29" s="4429"/>
      <c r="BA29" s="4429"/>
      <c r="BB29" s="4429"/>
      <c r="BC29" s="4429"/>
      <c r="BD29" s="4429"/>
      <c r="BE29" s="4429"/>
      <c r="BF29" s="4429"/>
      <c r="BG29" s="4429"/>
      <c r="BH29" s="4429"/>
      <c r="BI29" s="4429"/>
      <c r="BJ29" s="4429"/>
      <c r="BK29" s="4429"/>
      <c r="BL29" s="4429"/>
      <c r="BM29" s="4429"/>
      <c r="BN29" s="4429"/>
      <c r="BO29" s="4429"/>
      <c r="BP29" s="4429"/>
      <c r="BQ29" s="4429"/>
      <c r="BR29" s="4429"/>
      <c r="BS29" s="4429"/>
      <c r="BT29" s="4429"/>
      <c r="BU29" s="4429"/>
      <c r="BV29" s="4429"/>
      <c r="BW29" s="4429"/>
      <c r="BX29" s="4429"/>
      <c r="BY29" s="4429"/>
      <c r="BZ29" s="4429"/>
      <c r="CA29" s="4429"/>
      <c r="CB29" s="4429"/>
      <c r="CC29" s="4429"/>
      <c r="CD29" s="4429"/>
      <c r="CE29" s="4429"/>
      <c r="CF29" s="4429"/>
      <c r="CG29" s="4430"/>
    </row>
    <row r="30" spans="2:96" ht="18" customHeight="1">
      <c r="B30" s="4419"/>
      <c r="C30" s="1703"/>
      <c r="D30" s="4504"/>
      <c r="E30" s="4505"/>
      <c r="F30" s="4505"/>
      <c r="G30" s="4505"/>
      <c r="H30" s="4505"/>
      <c r="I30" s="4505"/>
      <c r="J30" s="4505"/>
      <c r="K30" s="4505"/>
      <c r="L30" s="4505"/>
      <c r="M30" s="4505"/>
      <c r="N30" s="4505"/>
      <c r="O30" s="4505"/>
      <c r="P30" s="4505"/>
      <c r="Q30" s="4506"/>
      <c r="R30" s="4460"/>
      <c r="S30" s="4461"/>
      <c r="T30" s="4461"/>
      <c r="U30" s="4461"/>
      <c r="V30" s="4461"/>
      <c r="W30" s="4462"/>
      <c r="X30" s="4431" t="s">
        <v>139</v>
      </c>
      <c r="Y30" s="4432"/>
      <c r="Z30" s="1713" t="s">
        <v>4871</v>
      </c>
      <c r="AA30" s="1713"/>
      <c r="AB30" s="1713"/>
      <c r="AC30" s="1713"/>
      <c r="AD30" s="1713"/>
      <c r="AE30" s="1713"/>
      <c r="AF30" s="1713"/>
      <c r="AG30" s="1713"/>
      <c r="AH30" s="1713"/>
      <c r="AI30" s="1713"/>
      <c r="AJ30" s="1714"/>
      <c r="AK30" s="1715"/>
      <c r="AL30" s="1716"/>
      <c r="AM30" s="1716"/>
      <c r="AN30" s="4429" t="s">
        <v>4872</v>
      </c>
      <c r="AO30" s="4429"/>
      <c r="AP30" s="4429"/>
      <c r="AQ30" s="4429"/>
      <c r="AR30" s="4429"/>
      <c r="AS30" s="4429"/>
      <c r="AT30" s="4429"/>
      <c r="AU30" s="4429"/>
      <c r="AV30" s="4429"/>
      <c r="AW30" s="4429"/>
      <c r="AX30" s="4429"/>
      <c r="AY30" s="4429"/>
      <c r="AZ30" s="4429"/>
      <c r="BA30" s="4429"/>
      <c r="BB30" s="4429"/>
      <c r="BC30" s="4429"/>
      <c r="BD30" s="4429"/>
      <c r="BE30" s="4429"/>
      <c r="BF30" s="4429"/>
      <c r="BG30" s="4429"/>
      <c r="BH30" s="4429"/>
      <c r="BI30" s="4429"/>
      <c r="BJ30" s="4429"/>
      <c r="BK30" s="4429"/>
      <c r="BL30" s="4429"/>
      <c r="BM30" s="4429"/>
      <c r="BN30" s="4429"/>
      <c r="BO30" s="4429"/>
      <c r="BP30" s="4429"/>
      <c r="BQ30" s="4429"/>
      <c r="BR30" s="4429"/>
      <c r="BS30" s="4429"/>
      <c r="BT30" s="4429"/>
      <c r="BU30" s="4429"/>
      <c r="BV30" s="4429"/>
      <c r="BW30" s="4429"/>
      <c r="BX30" s="4429"/>
      <c r="BY30" s="4429"/>
      <c r="BZ30" s="4429"/>
      <c r="CA30" s="4429"/>
      <c r="CB30" s="4429"/>
      <c r="CC30" s="4429"/>
      <c r="CD30" s="4429"/>
      <c r="CE30" s="4429"/>
      <c r="CF30" s="4429"/>
      <c r="CG30" s="4430"/>
    </row>
    <row r="31" spans="2:96" ht="16.5" customHeight="1">
      <c r="B31" s="4419"/>
      <c r="C31" s="1703"/>
      <c r="D31" s="4504"/>
      <c r="E31" s="4505"/>
      <c r="F31" s="4505"/>
      <c r="G31" s="4505"/>
      <c r="H31" s="4505"/>
      <c r="I31" s="4505"/>
      <c r="J31" s="4505"/>
      <c r="K31" s="4505"/>
      <c r="L31" s="4505"/>
      <c r="M31" s="4505"/>
      <c r="N31" s="4505"/>
      <c r="O31" s="4505"/>
      <c r="P31" s="4505"/>
      <c r="Q31" s="4506"/>
      <c r="R31" s="4433" t="s">
        <v>4873</v>
      </c>
      <c r="S31" s="4434"/>
      <c r="T31" s="4434"/>
      <c r="U31" s="4434"/>
      <c r="V31" s="4434"/>
      <c r="W31" s="4435"/>
      <c r="X31" s="4442"/>
      <c r="Y31" s="4443"/>
      <c r="Z31" s="4448" t="s">
        <v>3784</v>
      </c>
      <c r="AA31" s="4448"/>
      <c r="AB31" s="4448"/>
      <c r="AC31" s="4448"/>
      <c r="AD31" s="4448"/>
      <c r="AE31" s="4448"/>
      <c r="AF31" s="4448"/>
      <c r="AG31" s="4448"/>
      <c r="AH31" s="4448"/>
      <c r="AI31" s="4448"/>
      <c r="AJ31" s="4449"/>
      <c r="AK31" s="4454" t="s">
        <v>139</v>
      </c>
      <c r="AL31" s="4455"/>
      <c r="AM31" s="4455"/>
      <c r="AN31" s="4448" t="s">
        <v>5040</v>
      </c>
      <c r="AO31" s="4448"/>
      <c r="AP31" s="4448"/>
      <c r="AQ31" s="4448"/>
      <c r="AR31" s="4448"/>
      <c r="AS31" s="4448"/>
      <c r="AT31" s="4448"/>
      <c r="AU31" s="4448"/>
      <c r="AV31" s="4448"/>
      <c r="AW31" s="4448"/>
      <c r="AX31" s="4448"/>
      <c r="AY31" s="4448"/>
      <c r="AZ31" s="4448"/>
      <c r="BA31" s="4448"/>
      <c r="BB31" s="4448"/>
      <c r="BC31" s="4448"/>
      <c r="BD31" s="4448"/>
      <c r="BE31" s="4448"/>
      <c r="BF31" s="4448"/>
      <c r="BG31" s="4448"/>
      <c r="BH31" s="4448"/>
      <c r="BI31" s="4448"/>
      <c r="BJ31" s="4448"/>
      <c r="BK31" s="4448"/>
      <c r="BL31" s="4448"/>
      <c r="BM31" s="4448"/>
      <c r="BN31" s="4448"/>
      <c r="BO31" s="4448"/>
      <c r="BP31" s="4448"/>
      <c r="BQ31" s="4448"/>
      <c r="BR31" s="4448"/>
      <c r="BS31" s="4448"/>
      <c r="BT31" s="4448"/>
      <c r="BU31" s="4448"/>
      <c r="BV31" s="4448"/>
      <c r="BW31" s="4448"/>
      <c r="BX31" s="4448"/>
      <c r="BY31" s="4448"/>
      <c r="BZ31" s="4448"/>
      <c r="CA31" s="4448"/>
      <c r="CB31" s="4448"/>
      <c r="CC31" s="4448"/>
      <c r="CD31" s="4448"/>
      <c r="CE31" s="4448"/>
      <c r="CF31" s="4448"/>
      <c r="CG31" s="4456"/>
    </row>
    <row r="32" spans="2:96" ht="15" customHeight="1">
      <c r="B32" s="4419"/>
      <c r="C32" s="1703"/>
      <c r="D32" s="4504"/>
      <c r="E32" s="4505"/>
      <c r="F32" s="4505"/>
      <c r="G32" s="4505"/>
      <c r="H32" s="4505"/>
      <c r="I32" s="4505"/>
      <c r="J32" s="4505"/>
      <c r="K32" s="4505"/>
      <c r="L32" s="4505"/>
      <c r="M32" s="4505"/>
      <c r="N32" s="4505"/>
      <c r="O32" s="4505"/>
      <c r="P32" s="4505"/>
      <c r="Q32" s="4506"/>
      <c r="R32" s="4436"/>
      <c r="S32" s="4437"/>
      <c r="T32" s="4437"/>
      <c r="U32" s="4437"/>
      <c r="V32" s="4437"/>
      <c r="W32" s="4438"/>
      <c r="X32" s="4444"/>
      <c r="Y32" s="4445"/>
      <c r="Z32" s="4450"/>
      <c r="AA32" s="4450"/>
      <c r="AB32" s="4450"/>
      <c r="AC32" s="4450"/>
      <c r="AD32" s="4450"/>
      <c r="AE32" s="4450"/>
      <c r="AF32" s="4450"/>
      <c r="AG32" s="4450"/>
      <c r="AH32" s="4450"/>
      <c r="AI32" s="4450"/>
      <c r="AJ32" s="4451"/>
      <c r="AK32" s="4475" t="s">
        <v>139</v>
      </c>
      <c r="AL32" s="4476"/>
      <c r="AM32" s="4476"/>
      <c r="AN32" s="4450" t="s">
        <v>5971</v>
      </c>
      <c r="AO32" s="4450"/>
      <c r="AP32" s="4450"/>
      <c r="AQ32" s="4450"/>
      <c r="AR32" s="4450"/>
      <c r="AS32" s="4450"/>
      <c r="AT32" s="4450"/>
      <c r="AU32" s="4450"/>
      <c r="AV32" s="4450"/>
      <c r="AW32" s="4450"/>
      <c r="AX32" s="4450"/>
      <c r="AY32" s="4450"/>
      <c r="AZ32" s="4450"/>
      <c r="BA32" s="4450"/>
      <c r="BB32" s="4450"/>
      <c r="BC32" s="4450"/>
      <c r="BD32" s="4450"/>
      <c r="BE32" s="4450"/>
      <c r="BF32" s="4450"/>
      <c r="BG32" s="4450"/>
      <c r="BH32" s="4450"/>
      <c r="BI32" s="4450"/>
      <c r="BJ32" s="4450"/>
      <c r="BK32" s="4450"/>
      <c r="BL32" s="4450"/>
      <c r="BM32" s="4450"/>
      <c r="BN32" s="4450"/>
      <c r="BO32" s="4450"/>
      <c r="BP32" s="4450"/>
      <c r="BQ32" s="4450"/>
      <c r="BR32" s="4450"/>
      <c r="BS32" s="4450"/>
      <c r="BT32" s="4450"/>
      <c r="BU32" s="4450"/>
      <c r="BV32" s="4450"/>
      <c r="BW32" s="4450"/>
      <c r="BX32" s="4450"/>
      <c r="BY32" s="4450"/>
      <c r="BZ32" s="4450"/>
      <c r="CA32" s="4450"/>
      <c r="CB32" s="4450"/>
      <c r="CC32" s="4450"/>
      <c r="CD32" s="4450"/>
      <c r="CE32" s="4450"/>
      <c r="CF32" s="4450"/>
      <c r="CG32" s="4477"/>
    </row>
    <row r="33" spans="2:156" ht="15" customHeight="1">
      <c r="B33" s="4419"/>
      <c r="C33" s="1703"/>
      <c r="D33" s="4504"/>
      <c r="E33" s="4505"/>
      <c r="F33" s="4505"/>
      <c r="G33" s="4505"/>
      <c r="H33" s="4505"/>
      <c r="I33" s="4505"/>
      <c r="J33" s="4505"/>
      <c r="K33" s="4505"/>
      <c r="L33" s="4505"/>
      <c r="M33" s="4505"/>
      <c r="N33" s="4505"/>
      <c r="O33" s="4505"/>
      <c r="P33" s="4505"/>
      <c r="Q33" s="4506"/>
      <c r="R33" s="4436"/>
      <c r="S33" s="4437"/>
      <c r="T33" s="4437"/>
      <c r="U33" s="4437"/>
      <c r="V33" s="4437"/>
      <c r="W33" s="4438"/>
      <c r="X33" s="4446"/>
      <c r="Y33" s="4447"/>
      <c r="Z33" s="4452"/>
      <c r="AA33" s="4452"/>
      <c r="AB33" s="4452"/>
      <c r="AC33" s="4452"/>
      <c r="AD33" s="4452"/>
      <c r="AE33" s="4452"/>
      <c r="AF33" s="4452"/>
      <c r="AG33" s="4452"/>
      <c r="AH33" s="4452"/>
      <c r="AI33" s="4452"/>
      <c r="AJ33" s="4453"/>
      <c r="AK33" s="4470" t="s">
        <v>139</v>
      </c>
      <c r="AL33" s="4471"/>
      <c r="AM33" s="4471"/>
      <c r="AN33" s="4452" t="s">
        <v>5972</v>
      </c>
      <c r="AO33" s="4452"/>
      <c r="AP33" s="4452"/>
      <c r="AQ33" s="4452"/>
      <c r="AR33" s="4452"/>
      <c r="AS33" s="4452"/>
      <c r="AT33" s="4452"/>
      <c r="AU33" s="4452"/>
      <c r="AV33" s="4452"/>
      <c r="AW33" s="4452"/>
      <c r="AX33" s="4452"/>
      <c r="AY33" s="4452"/>
      <c r="AZ33" s="4452"/>
      <c r="BA33" s="4452"/>
      <c r="BB33" s="4452"/>
      <c r="BC33" s="4452"/>
      <c r="BD33" s="4452"/>
      <c r="BE33" s="4452"/>
      <c r="BF33" s="4452"/>
      <c r="BG33" s="4452"/>
      <c r="BH33" s="4452"/>
      <c r="BI33" s="4452"/>
      <c r="BJ33" s="4452"/>
      <c r="BK33" s="4452"/>
      <c r="BL33" s="4452"/>
      <c r="BM33" s="4452"/>
      <c r="BN33" s="4452"/>
      <c r="BO33" s="4452"/>
      <c r="BP33" s="4452"/>
      <c r="BQ33" s="4452"/>
      <c r="BR33" s="4452"/>
      <c r="BS33" s="4452"/>
      <c r="BT33" s="4452"/>
      <c r="BU33" s="4452"/>
      <c r="BV33" s="4452"/>
      <c r="BW33" s="4452"/>
      <c r="BX33" s="4452"/>
      <c r="BY33" s="4452"/>
      <c r="BZ33" s="4452"/>
      <c r="CA33" s="4452"/>
      <c r="CB33" s="4452"/>
      <c r="CC33" s="4452"/>
      <c r="CD33" s="4452"/>
      <c r="CE33" s="4452"/>
      <c r="CF33" s="4452"/>
      <c r="CG33" s="4472"/>
    </row>
    <row r="34" spans="2:156" ht="18" customHeight="1">
      <c r="B34" s="4419"/>
      <c r="C34" s="1703"/>
      <c r="D34" s="4504"/>
      <c r="E34" s="4505"/>
      <c r="F34" s="4505"/>
      <c r="G34" s="4505"/>
      <c r="H34" s="4505"/>
      <c r="I34" s="4505"/>
      <c r="J34" s="4505"/>
      <c r="K34" s="4505"/>
      <c r="L34" s="4505"/>
      <c r="M34" s="4505"/>
      <c r="N34" s="4505"/>
      <c r="O34" s="4505"/>
      <c r="P34" s="4505"/>
      <c r="Q34" s="4506"/>
      <c r="R34" s="4436"/>
      <c r="S34" s="4437"/>
      <c r="T34" s="4437"/>
      <c r="U34" s="4437"/>
      <c r="V34" s="4437"/>
      <c r="W34" s="4438"/>
      <c r="X34" s="4442"/>
      <c r="Y34" s="4443"/>
      <c r="Z34" s="4448" t="s">
        <v>4874</v>
      </c>
      <c r="AA34" s="4448"/>
      <c r="AB34" s="4448"/>
      <c r="AC34" s="4448"/>
      <c r="AD34" s="4448"/>
      <c r="AE34" s="4448"/>
      <c r="AF34" s="4448"/>
      <c r="AG34" s="4448"/>
      <c r="AH34" s="4448"/>
      <c r="AI34" s="4448"/>
      <c r="AJ34" s="4449"/>
      <c r="AK34" s="4454" t="s">
        <v>139</v>
      </c>
      <c r="AL34" s="4455"/>
      <c r="AM34" s="4455"/>
      <c r="AN34" s="4448" t="s">
        <v>5974</v>
      </c>
      <c r="AO34" s="4448"/>
      <c r="AP34" s="4448"/>
      <c r="AQ34" s="4448"/>
      <c r="AR34" s="4448"/>
      <c r="AS34" s="4448"/>
      <c r="AT34" s="4448"/>
      <c r="AU34" s="4448"/>
      <c r="AV34" s="4448"/>
      <c r="AW34" s="4448"/>
      <c r="AX34" s="4448"/>
      <c r="AY34" s="4448"/>
      <c r="AZ34" s="4448"/>
      <c r="BA34" s="4448"/>
      <c r="BB34" s="4448"/>
      <c r="BC34" s="4448"/>
      <c r="BD34" s="4448"/>
      <c r="BE34" s="4448"/>
      <c r="BF34" s="4448"/>
      <c r="BG34" s="4448"/>
      <c r="BH34" s="4448"/>
      <c r="BI34" s="4448"/>
      <c r="BJ34" s="4448"/>
      <c r="BK34" s="4448"/>
      <c r="BL34" s="4448"/>
      <c r="BM34" s="4448"/>
      <c r="BN34" s="4448"/>
      <c r="BO34" s="4448"/>
      <c r="BP34" s="4448"/>
      <c r="BQ34" s="4448"/>
      <c r="BR34" s="4448"/>
      <c r="BS34" s="4448"/>
      <c r="BT34" s="4448"/>
      <c r="BU34" s="4448"/>
      <c r="BV34" s="4448"/>
      <c r="BW34" s="4448"/>
      <c r="BX34" s="4448"/>
      <c r="BY34" s="4448"/>
      <c r="BZ34" s="4448"/>
      <c r="CA34" s="4448"/>
      <c r="CB34" s="4448"/>
      <c r="CC34" s="4448"/>
      <c r="CD34" s="4448"/>
      <c r="CE34" s="4448"/>
      <c r="CF34" s="4448"/>
      <c r="CG34" s="4456"/>
      <c r="DH34" s="1723"/>
    </row>
    <row r="35" spans="2:156" ht="18" customHeight="1">
      <c r="B35" s="4419"/>
      <c r="C35" s="1703"/>
      <c r="D35" s="4504"/>
      <c r="E35" s="4505"/>
      <c r="F35" s="4505"/>
      <c r="G35" s="4505"/>
      <c r="H35" s="4505"/>
      <c r="I35" s="4505"/>
      <c r="J35" s="4505"/>
      <c r="K35" s="4505"/>
      <c r="L35" s="4505"/>
      <c r="M35" s="4505"/>
      <c r="N35" s="4505"/>
      <c r="O35" s="4505"/>
      <c r="P35" s="4505"/>
      <c r="Q35" s="4506"/>
      <c r="R35" s="4436"/>
      <c r="S35" s="4437"/>
      <c r="T35" s="4437"/>
      <c r="U35" s="4437"/>
      <c r="V35" s="4437"/>
      <c r="W35" s="4438"/>
      <c r="X35" s="4446"/>
      <c r="Y35" s="4447"/>
      <c r="Z35" s="4452"/>
      <c r="AA35" s="4452"/>
      <c r="AB35" s="4452"/>
      <c r="AC35" s="4452"/>
      <c r="AD35" s="4452"/>
      <c r="AE35" s="4452"/>
      <c r="AF35" s="4452"/>
      <c r="AG35" s="4452"/>
      <c r="AH35" s="4452"/>
      <c r="AI35" s="4452"/>
      <c r="AJ35" s="4453"/>
      <c r="AK35" s="4470" t="s">
        <v>139</v>
      </c>
      <c r="AL35" s="4471"/>
      <c r="AM35" s="4471"/>
      <c r="AN35" s="4452" t="s">
        <v>5975</v>
      </c>
      <c r="AO35" s="4452"/>
      <c r="AP35" s="4452"/>
      <c r="AQ35" s="4452"/>
      <c r="AR35" s="4452"/>
      <c r="AS35" s="4452"/>
      <c r="AT35" s="4452"/>
      <c r="AU35" s="4452"/>
      <c r="AV35" s="4452"/>
      <c r="AW35" s="4452"/>
      <c r="AX35" s="4452"/>
      <c r="AY35" s="4452"/>
      <c r="AZ35" s="4452"/>
      <c r="BA35" s="4452"/>
      <c r="BB35" s="4452"/>
      <c r="BC35" s="4452"/>
      <c r="BD35" s="4452"/>
      <c r="BE35" s="4452"/>
      <c r="BF35" s="4452"/>
      <c r="BG35" s="4452"/>
      <c r="BH35" s="4452"/>
      <c r="BI35" s="4452"/>
      <c r="BJ35" s="4452"/>
      <c r="BK35" s="4452"/>
      <c r="BL35" s="4452"/>
      <c r="BM35" s="4452"/>
      <c r="BN35" s="4452"/>
      <c r="BO35" s="4452"/>
      <c r="BP35" s="4452"/>
      <c r="BQ35" s="4452"/>
      <c r="BR35" s="4452"/>
      <c r="BS35" s="4452"/>
      <c r="BT35" s="4452"/>
      <c r="BU35" s="4452"/>
      <c r="BV35" s="4452"/>
      <c r="BW35" s="4452"/>
      <c r="BX35" s="4452"/>
      <c r="BY35" s="4452"/>
      <c r="BZ35" s="4452"/>
      <c r="CA35" s="4452"/>
      <c r="CB35" s="4452"/>
      <c r="CC35" s="4452"/>
      <c r="CD35" s="4452"/>
      <c r="CE35" s="4452"/>
      <c r="CF35" s="4452"/>
      <c r="CG35" s="4472"/>
      <c r="DH35" s="1723"/>
    </row>
    <row r="36" spans="2:156" ht="18" customHeight="1">
      <c r="B36" s="4419"/>
      <c r="C36" s="1703"/>
      <c r="D36" s="4504"/>
      <c r="E36" s="4505"/>
      <c r="F36" s="4505"/>
      <c r="G36" s="4505"/>
      <c r="H36" s="4505"/>
      <c r="I36" s="4505"/>
      <c r="J36" s="4505"/>
      <c r="K36" s="4505"/>
      <c r="L36" s="4505"/>
      <c r="M36" s="4505"/>
      <c r="N36" s="4505"/>
      <c r="O36" s="4505"/>
      <c r="P36" s="4505"/>
      <c r="Q36" s="4506"/>
      <c r="R36" s="4436"/>
      <c r="S36" s="4437"/>
      <c r="T36" s="4437"/>
      <c r="U36" s="4437"/>
      <c r="V36" s="4437"/>
      <c r="W36" s="4438"/>
      <c r="X36" s="4431" t="s">
        <v>139</v>
      </c>
      <c r="Y36" s="4432"/>
      <c r="Z36" s="1713" t="s">
        <v>4875</v>
      </c>
      <c r="AA36" s="1713"/>
      <c r="AB36" s="1713"/>
      <c r="AC36" s="1713"/>
      <c r="AD36" s="1713"/>
      <c r="AE36" s="1713"/>
      <c r="AF36" s="1713"/>
      <c r="AG36" s="1713"/>
      <c r="AH36" s="1713"/>
      <c r="AI36" s="1713"/>
      <c r="AJ36" s="1714"/>
      <c r="AK36" s="1715"/>
      <c r="AL36" s="1716"/>
      <c r="AM36" s="1716"/>
      <c r="AN36" s="4429" t="s">
        <v>4876</v>
      </c>
      <c r="AO36" s="4429"/>
      <c r="AP36" s="4429"/>
      <c r="AQ36" s="4429"/>
      <c r="AR36" s="4429"/>
      <c r="AS36" s="4429"/>
      <c r="AT36" s="4429"/>
      <c r="AU36" s="4429"/>
      <c r="AV36" s="4429"/>
      <c r="AW36" s="4429"/>
      <c r="AX36" s="4429"/>
      <c r="AY36" s="4429"/>
      <c r="AZ36" s="4429"/>
      <c r="BA36" s="4429"/>
      <c r="BB36" s="4429"/>
      <c r="BC36" s="4429"/>
      <c r="BD36" s="4429"/>
      <c r="BE36" s="4429"/>
      <c r="BF36" s="4429"/>
      <c r="BG36" s="4429"/>
      <c r="BH36" s="4429"/>
      <c r="BI36" s="4429"/>
      <c r="BJ36" s="4429"/>
      <c r="BK36" s="4429"/>
      <c r="BL36" s="4429"/>
      <c r="BM36" s="4429"/>
      <c r="BN36" s="4429"/>
      <c r="BO36" s="4429"/>
      <c r="BP36" s="4429"/>
      <c r="BQ36" s="4429"/>
      <c r="BR36" s="4429"/>
      <c r="BS36" s="4429"/>
      <c r="BT36" s="4429"/>
      <c r="BU36" s="4429"/>
      <c r="BV36" s="4429"/>
      <c r="BW36" s="4429"/>
      <c r="BX36" s="4429"/>
      <c r="BY36" s="4429"/>
      <c r="BZ36" s="4429"/>
      <c r="CA36" s="4429"/>
      <c r="CB36" s="4429"/>
      <c r="CC36" s="4429"/>
      <c r="CD36" s="4429"/>
      <c r="CE36" s="4429"/>
      <c r="CF36" s="4429"/>
      <c r="CG36" s="4430"/>
    </row>
    <row r="37" spans="2:156" ht="18" customHeight="1">
      <c r="B37" s="4419"/>
      <c r="C37" s="1703"/>
      <c r="D37" s="4504"/>
      <c r="E37" s="4505"/>
      <c r="F37" s="4505"/>
      <c r="G37" s="4505"/>
      <c r="H37" s="4505"/>
      <c r="I37" s="4505"/>
      <c r="J37" s="4505"/>
      <c r="K37" s="4505"/>
      <c r="L37" s="4505"/>
      <c r="M37" s="4505"/>
      <c r="N37" s="4505"/>
      <c r="O37" s="4505"/>
      <c r="P37" s="4505"/>
      <c r="Q37" s="4506"/>
      <c r="R37" s="4439"/>
      <c r="S37" s="4440"/>
      <c r="T37" s="4440"/>
      <c r="U37" s="4440"/>
      <c r="V37" s="4440"/>
      <c r="W37" s="4441"/>
      <c r="X37" s="4510" t="s">
        <v>139</v>
      </c>
      <c r="Y37" s="4511"/>
      <c r="Z37" s="1724" t="s">
        <v>4877</v>
      </c>
      <c r="AA37" s="1724"/>
      <c r="AB37" s="1724"/>
      <c r="AC37" s="1724"/>
      <c r="AD37" s="1724"/>
      <c r="AE37" s="1724"/>
      <c r="AF37" s="1724"/>
      <c r="AG37" s="1724"/>
      <c r="AH37" s="1724"/>
      <c r="AI37" s="1724"/>
      <c r="AJ37" s="1725"/>
      <c r="AK37" s="1701"/>
      <c r="AL37" s="1726"/>
      <c r="AM37" s="1726"/>
      <c r="AN37" s="4512" t="s">
        <v>4878</v>
      </c>
      <c r="AO37" s="4512"/>
      <c r="AP37" s="4512"/>
      <c r="AQ37" s="4512"/>
      <c r="AR37" s="4512"/>
      <c r="AS37" s="4512"/>
      <c r="AT37" s="4512"/>
      <c r="AU37" s="4512"/>
      <c r="AV37" s="4512"/>
      <c r="AW37" s="4512"/>
      <c r="AX37" s="4512"/>
      <c r="AY37" s="4512"/>
      <c r="AZ37" s="4512"/>
      <c r="BA37" s="4512"/>
      <c r="BB37" s="4512"/>
      <c r="BC37" s="4512"/>
      <c r="BD37" s="4512"/>
      <c r="BE37" s="4512"/>
      <c r="BF37" s="4512"/>
      <c r="BG37" s="4512"/>
      <c r="BH37" s="4512"/>
      <c r="BI37" s="4512"/>
      <c r="BJ37" s="4512"/>
      <c r="BK37" s="4512"/>
      <c r="BL37" s="4512"/>
      <c r="BM37" s="4512"/>
      <c r="BN37" s="4512"/>
      <c r="BO37" s="4512"/>
      <c r="BP37" s="4512"/>
      <c r="BQ37" s="4512"/>
      <c r="BR37" s="4512"/>
      <c r="BS37" s="4512"/>
      <c r="BT37" s="4512"/>
      <c r="BU37" s="4512"/>
      <c r="BV37" s="4512"/>
      <c r="BW37" s="4512"/>
      <c r="BX37" s="4512"/>
      <c r="BY37" s="4512"/>
      <c r="BZ37" s="4512"/>
      <c r="CA37" s="4512"/>
      <c r="CB37" s="4512"/>
      <c r="CC37" s="4512"/>
      <c r="CD37" s="4512"/>
      <c r="CE37" s="4512"/>
      <c r="CF37" s="4512"/>
      <c r="CG37" s="4513"/>
    </row>
    <row r="38" spans="2:156" ht="18" customHeight="1">
      <c r="B38" s="4419"/>
      <c r="C38" s="1703"/>
      <c r="D38" s="4504"/>
      <c r="E38" s="4505"/>
      <c r="F38" s="4505"/>
      <c r="G38" s="4505"/>
      <c r="H38" s="4505"/>
      <c r="I38" s="4505"/>
      <c r="J38" s="4505"/>
      <c r="K38" s="4505"/>
      <c r="L38" s="4505"/>
      <c r="M38" s="4505"/>
      <c r="N38" s="4505"/>
      <c r="O38" s="4505"/>
      <c r="P38" s="4505"/>
      <c r="Q38" s="4506"/>
      <c r="R38" s="3992" t="s">
        <v>5046</v>
      </c>
      <c r="S38" s="3993"/>
      <c r="T38" s="3993"/>
      <c r="U38" s="3993"/>
      <c r="V38" s="3993"/>
      <c r="W38" s="3994"/>
      <c r="X38" s="3995" t="s">
        <v>5065</v>
      </c>
      <c r="Y38" s="3996"/>
      <c r="Z38" s="3996"/>
      <c r="AA38" s="3996"/>
      <c r="AB38" s="3996"/>
      <c r="AC38" s="3996"/>
      <c r="AD38" s="3996"/>
      <c r="AE38" s="3996"/>
      <c r="AF38" s="3996"/>
      <c r="AG38" s="3996"/>
      <c r="AH38" s="3996"/>
      <c r="AI38" s="3996"/>
      <c r="AJ38" s="3997"/>
      <c r="AK38" s="4001" t="s">
        <v>139</v>
      </c>
      <c r="AL38" s="4001"/>
      <c r="AM38" s="4001"/>
      <c r="AN38" s="4002" t="s">
        <v>5048</v>
      </c>
      <c r="AO38" s="4002"/>
      <c r="AP38" s="4002"/>
      <c r="AQ38" s="4002"/>
      <c r="AR38" s="4002"/>
      <c r="AS38" s="4002"/>
      <c r="AT38" s="4002"/>
      <c r="AU38" s="4002"/>
      <c r="AV38" s="4002"/>
      <c r="AW38" s="4002"/>
      <c r="AX38" s="4002"/>
      <c r="AY38" s="4002"/>
      <c r="AZ38" s="4002"/>
      <c r="BA38" s="4002"/>
      <c r="BB38" s="4002"/>
      <c r="BC38" s="4002"/>
      <c r="BD38" s="4002"/>
      <c r="BE38" s="4001" t="s">
        <v>139</v>
      </c>
      <c r="BF38" s="4001"/>
      <c r="BG38" s="4001"/>
      <c r="BH38" s="4003" t="s">
        <v>5976</v>
      </c>
      <c r="BI38" s="4003"/>
      <c r="BJ38" s="4003"/>
      <c r="BK38" s="4003"/>
      <c r="BL38" s="4003"/>
      <c r="BM38" s="4003"/>
      <c r="BN38" s="4003"/>
      <c r="BO38" s="4003"/>
      <c r="BP38" s="4003"/>
      <c r="BQ38" s="4003"/>
      <c r="BR38" s="4003"/>
      <c r="BS38" s="4003"/>
      <c r="BT38" s="4003"/>
      <c r="BU38" s="4003"/>
      <c r="BV38" s="4003"/>
      <c r="BW38" s="4003"/>
      <c r="BX38" s="4003"/>
      <c r="BY38" s="4003"/>
      <c r="BZ38" s="4003"/>
      <c r="CA38" s="4003"/>
      <c r="CB38" s="4003"/>
      <c r="CC38" s="4003"/>
      <c r="CD38" s="4003"/>
      <c r="CE38" s="4003"/>
      <c r="CF38" s="4003"/>
      <c r="CG38" s="4004"/>
    </row>
    <row r="39" spans="2:156" ht="18" customHeight="1">
      <c r="B39" s="4419"/>
      <c r="C39" s="1703"/>
      <c r="D39" s="4504"/>
      <c r="E39" s="4505"/>
      <c r="F39" s="4505"/>
      <c r="G39" s="4505"/>
      <c r="H39" s="4505"/>
      <c r="I39" s="4505"/>
      <c r="J39" s="4505"/>
      <c r="K39" s="4505"/>
      <c r="L39" s="4505"/>
      <c r="M39" s="4505"/>
      <c r="N39" s="4505"/>
      <c r="O39" s="4505"/>
      <c r="P39" s="4505"/>
      <c r="Q39" s="4506"/>
      <c r="R39" s="3384"/>
      <c r="S39" s="3385"/>
      <c r="T39" s="3385"/>
      <c r="U39" s="3385"/>
      <c r="V39" s="3385"/>
      <c r="W39" s="3386"/>
      <c r="X39" s="3998"/>
      <c r="Y39" s="3999"/>
      <c r="Z39" s="3999"/>
      <c r="AA39" s="3999"/>
      <c r="AB39" s="3999"/>
      <c r="AC39" s="3999"/>
      <c r="AD39" s="3999"/>
      <c r="AE39" s="3999"/>
      <c r="AF39" s="3999"/>
      <c r="AG39" s="3999"/>
      <c r="AH39" s="3999"/>
      <c r="AI39" s="3999"/>
      <c r="AJ39" s="4000"/>
      <c r="AK39" s="3392" t="s">
        <v>139</v>
      </c>
      <c r="AL39" s="3392"/>
      <c r="AM39" s="3392"/>
      <c r="AN39" s="3393" t="s">
        <v>5977</v>
      </c>
      <c r="AO39" s="3393"/>
      <c r="AP39" s="3393"/>
      <c r="AQ39" s="3393"/>
      <c r="AR39" s="3393"/>
      <c r="AS39" s="3393"/>
      <c r="AT39" s="3393"/>
      <c r="AU39" s="3393"/>
      <c r="AV39" s="3393"/>
      <c r="AW39" s="3393"/>
      <c r="AX39" s="3393"/>
      <c r="AY39" s="3393"/>
      <c r="AZ39" s="3393"/>
      <c r="BA39" s="3393"/>
      <c r="BB39" s="3393"/>
      <c r="BC39" s="3393"/>
      <c r="BD39" s="3393"/>
      <c r="BE39" s="3392" t="s">
        <v>139</v>
      </c>
      <c r="BF39" s="3392"/>
      <c r="BG39" s="3392"/>
      <c r="BH39" s="3394" t="s">
        <v>5978</v>
      </c>
      <c r="BI39" s="3394"/>
      <c r="BJ39" s="3394"/>
      <c r="BK39" s="3394"/>
      <c r="BL39" s="3394"/>
      <c r="BM39" s="3394"/>
      <c r="BN39" s="3394"/>
      <c r="BO39" s="3394"/>
      <c r="BP39" s="3394"/>
      <c r="BQ39" s="3394"/>
      <c r="BR39" s="3394"/>
      <c r="BS39" s="3394"/>
      <c r="BT39" s="3394"/>
      <c r="BU39" s="3394"/>
      <c r="BV39" s="3394"/>
      <c r="BW39" s="3394"/>
      <c r="BX39" s="3394"/>
      <c r="BY39" s="3959"/>
      <c r="BZ39" s="3959"/>
      <c r="CA39" s="3959"/>
      <c r="CB39" s="3959"/>
      <c r="CC39" s="3959"/>
      <c r="CD39" s="3959"/>
      <c r="CE39" s="3959"/>
      <c r="CF39" s="3959"/>
      <c r="CG39" s="3960"/>
    </row>
    <row r="40" spans="2:156" ht="18" customHeight="1">
      <c r="B40" s="4419"/>
      <c r="C40" s="1703"/>
      <c r="D40" s="4507"/>
      <c r="E40" s="4508"/>
      <c r="F40" s="4508"/>
      <c r="G40" s="4508"/>
      <c r="H40" s="4508"/>
      <c r="I40" s="4508"/>
      <c r="J40" s="4508"/>
      <c r="K40" s="4508"/>
      <c r="L40" s="4508"/>
      <c r="M40" s="4508"/>
      <c r="N40" s="4508"/>
      <c r="O40" s="4508"/>
      <c r="P40" s="4508"/>
      <c r="Q40" s="4509"/>
      <c r="R40" s="3387"/>
      <c r="S40" s="3388"/>
      <c r="T40" s="3388"/>
      <c r="U40" s="3388"/>
      <c r="V40" s="3388"/>
      <c r="W40" s="3389"/>
      <c r="X40" s="3399" t="s">
        <v>5052</v>
      </c>
      <c r="Y40" s="3400"/>
      <c r="Z40" s="3400"/>
      <c r="AA40" s="3400"/>
      <c r="AB40" s="3400"/>
      <c r="AC40" s="3400"/>
      <c r="AD40" s="3400"/>
      <c r="AE40" s="3400"/>
      <c r="AF40" s="3400"/>
      <c r="AG40" s="3400"/>
      <c r="AH40" s="3400"/>
      <c r="AI40" s="3400"/>
      <c r="AJ40" s="3401"/>
      <c r="AK40" s="3402" t="s">
        <v>139</v>
      </c>
      <c r="AL40" s="3403"/>
      <c r="AM40" s="3403"/>
      <c r="AN40" s="3404" t="s">
        <v>243</v>
      </c>
      <c r="AO40" s="3404"/>
      <c r="AP40" s="3404"/>
      <c r="AQ40" s="3403" t="s">
        <v>139</v>
      </c>
      <c r="AR40" s="3403"/>
      <c r="AS40" s="3405" t="s">
        <v>5053</v>
      </c>
      <c r="AT40" s="3405"/>
      <c r="AU40" s="3405"/>
      <c r="AV40" s="3405"/>
      <c r="AW40" s="3405"/>
      <c r="AX40" s="3403" t="s">
        <v>139</v>
      </c>
      <c r="AY40" s="3403"/>
      <c r="AZ40" s="3405" t="s">
        <v>5054</v>
      </c>
      <c r="BA40" s="3405"/>
      <c r="BB40" s="3405"/>
      <c r="BC40" s="3405"/>
      <c r="BD40" s="3405"/>
      <c r="BE40" s="3405"/>
      <c r="BF40" s="3405"/>
      <c r="BG40" s="3405"/>
      <c r="BH40" s="3403" t="s">
        <v>139</v>
      </c>
      <c r="BI40" s="3403"/>
      <c r="BJ40" s="3405" t="s">
        <v>5055</v>
      </c>
      <c r="BK40" s="3405"/>
      <c r="BL40" s="3405"/>
      <c r="BM40" s="3405"/>
      <c r="BN40" s="3405"/>
      <c r="BO40" s="3405"/>
      <c r="BP40" s="3405"/>
      <c r="BQ40" s="3403" t="s">
        <v>139</v>
      </c>
      <c r="BR40" s="3403"/>
      <c r="BS40" s="3405" t="s">
        <v>5056</v>
      </c>
      <c r="BT40" s="3405"/>
      <c r="BU40" s="3405"/>
      <c r="BV40" s="3405"/>
      <c r="BW40" s="3405"/>
      <c r="BX40" s="3405"/>
      <c r="BY40" s="3405"/>
      <c r="BZ40" s="3405"/>
      <c r="CA40" s="3405"/>
      <c r="CB40" s="3405"/>
      <c r="CC40" s="3405"/>
      <c r="CD40" s="3405"/>
      <c r="CE40" s="3405"/>
      <c r="CF40" s="3405"/>
      <c r="CG40" s="3446"/>
    </row>
    <row r="41" spans="2:156" ht="21.95" customHeight="1" thickBot="1">
      <c r="B41" s="4419"/>
      <c r="C41" s="1728"/>
      <c r="D41" s="4496" t="s">
        <v>4879</v>
      </c>
      <c r="E41" s="4497"/>
      <c r="F41" s="4497"/>
      <c r="G41" s="4497"/>
      <c r="H41" s="4497"/>
      <c r="I41" s="4497"/>
      <c r="J41" s="4497"/>
      <c r="K41" s="4497"/>
      <c r="L41" s="4497"/>
      <c r="M41" s="4497"/>
      <c r="N41" s="4497"/>
      <c r="O41" s="4497"/>
      <c r="P41" s="4497"/>
      <c r="Q41" s="4497"/>
      <c r="R41" s="4497"/>
      <c r="S41" s="4497"/>
      <c r="T41" s="4497"/>
      <c r="U41" s="4497"/>
      <c r="V41" s="4497"/>
      <c r="W41" s="4498"/>
      <c r="X41" s="4499" t="str">
        <f>$X$37</f>
        <v>□</v>
      </c>
      <c r="Y41" s="4499"/>
      <c r="Z41" s="4500" t="s">
        <v>4878</v>
      </c>
      <c r="AA41" s="4500"/>
      <c r="AB41" s="4500"/>
      <c r="AC41" s="4500"/>
      <c r="AD41" s="4500"/>
      <c r="AE41" s="4500"/>
      <c r="AF41" s="4500"/>
      <c r="AG41" s="4500"/>
      <c r="AH41" s="4500"/>
      <c r="AI41" s="4500"/>
      <c r="AJ41" s="4500"/>
      <c r="AK41" s="4500"/>
      <c r="AL41" s="4500"/>
      <c r="AM41" s="4500"/>
      <c r="AN41" s="4500"/>
      <c r="AO41" s="4500"/>
      <c r="AP41" s="4500"/>
      <c r="AQ41" s="4500"/>
      <c r="AR41" s="4500"/>
      <c r="AS41" s="4500"/>
      <c r="AT41" s="4500"/>
      <c r="AU41" s="4500"/>
      <c r="AV41" s="4500"/>
      <c r="AW41" s="4500"/>
      <c r="AX41" s="4500"/>
      <c r="AY41" s="4500"/>
      <c r="AZ41" s="4500"/>
      <c r="BA41" s="4500"/>
      <c r="BB41" s="4500"/>
      <c r="BC41" s="4500"/>
      <c r="BD41" s="4500"/>
      <c r="BE41" s="4500"/>
      <c r="BF41" s="4500"/>
      <c r="BG41" s="4500"/>
      <c r="BH41" s="4500"/>
      <c r="BI41" s="4500"/>
      <c r="BJ41" s="4500"/>
      <c r="BK41" s="4500"/>
      <c r="BL41" s="4500"/>
      <c r="BM41" s="4500"/>
      <c r="BN41" s="1729"/>
      <c r="BO41" s="1729"/>
      <c r="BP41" s="1729"/>
      <c r="BQ41" s="1729"/>
      <c r="BR41" s="1729"/>
      <c r="BS41" s="1729"/>
      <c r="BT41" s="1729"/>
      <c r="BU41" s="1729"/>
      <c r="BY41" s="1663"/>
      <c r="BZ41" s="1663"/>
      <c r="CA41" s="1663"/>
      <c r="CB41" s="1730"/>
      <c r="CC41" s="1730"/>
      <c r="CD41" s="1730"/>
      <c r="CE41" s="1730"/>
      <c r="CF41" s="1730"/>
      <c r="CG41" s="1731"/>
    </row>
    <row r="42" spans="2:156" ht="5.45" customHeight="1" thickBot="1">
      <c r="B42" s="1732"/>
      <c r="C42" s="1733"/>
      <c r="D42" s="1734"/>
      <c r="E42" s="1734"/>
      <c r="F42" s="1734"/>
      <c r="G42" s="1734"/>
      <c r="H42" s="1734"/>
      <c r="I42" s="1734"/>
      <c r="J42" s="1734"/>
      <c r="K42" s="1734"/>
      <c r="L42" s="1734"/>
      <c r="M42" s="1734"/>
      <c r="N42" s="1734"/>
      <c r="O42" s="1734"/>
      <c r="P42" s="1734"/>
      <c r="Q42" s="1734"/>
      <c r="R42" s="1734"/>
      <c r="S42" s="1734"/>
      <c r="T42" s="1734"/>
      <c r="U42" s="1734"/>
      <c r="V42" s="1734"/>
      <c r="W42" s="1734"/>
      <c r="X42" s="1735"/>
      <c r="Y42" s="1735"/>
      <c r="Z42" s="1736"/>
      <c r="AA42" s="1736"/>
      <c r="AB42" s="1736"/>
      <c r="AC42" s="1736"/>
      <c r="AD42" s="1736"/>
      <c r="AE42" s="1736"/>
      <c r="AF42" s="1736"/>
      <c r="AG42" s="1736"/>
      <c r="AH42" s="1736"/>
      <c r="AI42" s="1736"/>
      <c r="AJ42" s="1736"/>
      <c r="AK42" s="1736"/>
      <c r="AL42" s="1736"/>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736"/>
      <c r="BH42" s="1736"/>
      <c r="BI42" s="1736"/>
      <c r="BJ42" s="1736"/>
      <c r="BK42" s="1736"/>
      <c r="BL42" s="1736"/>
      <c r="BM42" s="1736"/>
      <c r="BN42" s="1737"/>
      <c r="BO42" s="1737"/>
      <c r="BP42" s="1737"/>
      <c r="BQ42" s="1737"/>
      <c r="BR42" s="1737"/>
      <c r="BS42" s="1737"/>
      <c r="BT42" s="1737"/>
      <c r="BU42" s="1737"/>
      <c r="BV42" s="1738"/>
      <c r="BW42" s="1738"/>
      <c r="BX42" s="1738"/>
      <c r="BY42" s="1738"/>
      <c r="BZ42" s="1738"/>
      <c r="CA42" s="1738"/>
      <c r="CB42" s="1738"/>
      <c r="CC42" s="1738"/>
      <c r="CD42" s="1738"/>
      <c r="CE42" s="1738"/>
      <c r="CF42" s="1738"/>
      <c r="CG42" s="1738"/>
    </row>
    <row r="43" spans="2:156" ht="4.5" customHeight="1">
      <c r="B43" s="4478" t="s">
        <v>5982</v>
      </c>
      <c r="C43" s="4479"/>
      <c r="D43" s="4479"/>
      <c r="E43" s="4479"/>
      <c r="F43" s="4479"/>
      <c r="G43" s="4479"/>
      <c r="H43" s="4479"/>
      <c r="I43" s="4479"/>
      <c r="J43" s="4479"/>
      <c r="K43" s="4479"/>
      <c r="L43" s="4479"/>
      <c r="M43" s="4479"/>
      <c r="N43" s="4479"/>
      <c r="O43" s="4479"/>
      <c r="P43" s="4479"/>
      <c r="Q43" s="4479"/>
      <c r="R43" s="4479"/>
      <c r="S43" s="4480"/>
      <c r="T43" s="4485" t="s">
        <v>3785</v>
      </c>
      <c r="U43" s="4486"/>
      <c r="V43" s="4486"/>
      <c r="W43" s="4486"/>
      <c r="X43" s="4486"/>
      <c r="Y43" s="4486"/>
      <c r="Z43" s="4486"/>
      <c r="AA43" s="4486"/>
      <c r="AB43" s="4486"/>
      <c r="AC43" s="4486"/>
      <c r="AD43" s="4486"/>
      <c r="AE43" s="4486"/>
      <c r="AF43" s="4487"/>
      <c r="AG43" s="4487"/>
      <c r="AH43" s="4488"/>
      <c r="AI43" s="888"/>
      <c r="AJ43" s="888"/>
      <c r="AK43" s="888"/>
      <c r="AL43" s="888"/>
      <c r="AM43" s="888"/>
      <c r="AN43" s="888"/>
      <c r="AO43" s="888"/>
      <c r="AP43" s="888"/>
      <c r="AQ43" s="888"/>
      <c r="AR43" s="888"/>
      <c r="AS43" s="888"/>
      <c r="AT43" s="888"/>
      <c r="AU43" s="888"/>
      <c r="AV43" s="888"/>
      <c r="AW43" s="888"/>
      <c r="AX43" s="3421" t="s">
        <v>3786</v>
      </c>
      <c r="AY43" s="3042"/>
      <c r="AZ43" s="3042"/>
      <c r="BA43" s="3042"/>
      <c r="BB43" s="3042"/>
      <c r="BC43" s="3042"/>
      <c r="BD43" s="3042"/>
      <c r="BE43" s="3042"/>
      <c r="BF43" s="3042"/>
      <c r="BG43" s="3042"/>
      <c r="BH43" s="3042"/>
      <c r="BI43" s="3042"/>
      <c r="BJ43" s="3043"/>
      <c r="BK43" s="3972"/>
      <c r="BL43" s="3973"/>
      <c r="BM43" s="3973"/>
      <c r="BN43" s="3973"/>
      <c r="BO43" s="3973"/>
      <c r="BP43" s="3973"/>
      <c r="BQ43" s="3973"/>
      <c r="BR43" s="3973"/>
      <c r="BS43" s="3973"/>
      <c r="BT43" s="3973"/>
      <c r="BU43" s="3973"/>
      <c r="BV43" s="3973"/>
      <c r="BW43" s="3973"/>
      <c r="BX43" s="3973"/>
      <c r="BY43" s="3973"/>
      <c r="BZ43" s="3973"/>
      <c r="CA43" s="3973"/>
      <c r="CB43" s="3973"/>
      <c r="CC43" s="3973"/>
      <c r="CD43" s="3973"/>
      <c r="CE43" s="3973"/>
      <c r="CF43" s="3973"/>
      <c r="CG43" s="3974"/>
      <c r="CH43" s="1739"/>
      <c r="CI43" s="1739"/>
    </row>
    <row r="44" spans="2:156" ht="24" customHeight="1">
      <c r="B44" s="4481"/>
      <c r="C44" s="4479"/>
      <c r="D44" s="4479"/>
      <c r="E44" s="4479"/>
      <c r="F44" s="4479"/>
      <c r="G44" s="4479"/>
      <c r="H44" s="4479"/>
      <c r="I44" s="4479"/>
      <c r="J44" s="4479"/>
      <c r="K44" s="4479"/>
      <c r="L44" s="4479"/>
      <c r="M44" s="4479"/>
      <c r="N44" s="4479"/>
      <c r="O44" s="4479"/>
      <c r="P44" s="4479"/>
      <c r="Q44" s="4479"/>
      <c r="R44" s="4479"/>
      <c r="S44" s="4480"/>
      <c r="T44" s="4485"/>
      <c r="U44" s="4486"/>
      <c r="V44" s="4486"/>
      <c r="W44" s="4486"/>
      <c r="X44" s="4486"/>
      <c r="Y44" s="4486"/>
      <c r="Z44" s="4486"/>
      <c r="AA44" s="4486"/>
      <c r="AB44" s="4486"/>
      <c r="AC44" s="4486"/>
      <c r="AD44" s="4486"/>
      <c r="AE44" s="4486"/>
      <c r="AF44" s="4487"/>
      <c r="AG44" s="4487"/>
      <c r="AH44" s="4488"/>
      <c r="AI44" s="888"/>
      <c r="AJ44" s="888"/>
      <c r="AK44" s="4493"/>
      <c r="AL44" s="4494"/>
      <c r="AM44" s="4494"/>
      <c r="AN44" s="4494"/>
      <c r="AO44" s="4494"/>
      <c r="AP44" s="4494"/>
      <c r="AQ44" s="4494"/>
      <c r="AR44" s="4494"/>
      <c r="AS44" s="4495"/>
      <c r="AT44" s="4445" t="s">
        <v>108</v>
      </c>
      <c r="AU44" s="4445"/>
      <c r="AV44" s="4445"/>
      <c r="AW44" s="4445"/>
      <c r="AX44" s="3421"/>
      <c r="AY44" s="3042"/>
      <c r="AZ44" s="3042"/>
      <c r="BA44" s="3042"/>
      <c r="BB44" s="3042"/>
      <c r="BC44" s="3042"/>
      <c r="BD44" s="3042"/>
      <c r="BE44" s="3042"/>
      <c r="BF44" s="3042"/>
      <c r="BG44" s="3042"/>
      <c r="BH44" s="3042"/>
      <c r="BI44" s="3042"/>
      <c r="BJ44" s="3043"/>
      <c r="BK44" s="3975"/>
      <c r="BL44" s="3976"/>
      <c r="BM44" s="3976"/>
      <c r="BN44" s="3976"/>
      <c r="BO44" s="3976"/>
      <c r="BP44" s="3976"/>
      <c r="BQ44" s="3976"/>
      <c r="BR44" s="3976"/>
      <c r="BS44" s="3976"/>
      <c r="BT44" s="3976"/>
      <c r="BU44" s="3976"/>
      <c r="BV44" s="3976"/>
      <c r="BW44" s="3976"/>
      <c r="BX44" s="3976"/>
      <c r="BY44" s="3976"/>
      <c r="BZ44" s="3976"/>
      <c r="CA44" s="3976"/>
      <c r="CB44" s="3976"/>
      <c r="CC44" s="3976"/>
      <c r="CD44" s="3976"/>
      <c r="CE44" s="3976"/>
      <c r="CF44" s="3976"/>
      <c r="CG44" s="3977"/>
    </row>
    <row r="45" spans="2:156" ht="4.5" customHeight="1" thickBot="1">
      <c r="B45" s="4482"/>
      <c r="C45" s="4483"/>
      <c r="D45" s="4483"/>
      <c r="E45" s="4483"/>
      <c r="F45" s="4483"/>
      <c r="G45" s="4483"/>
      <c r="H45" s="4483"/>
      <c r="I45" s="4483"/>
      <c r="J45" s="4483"/>
      <c r="K45" s="4483"/>
      <c r="L45" s="4483"/>
      <c r="M45" s="4483"/>
      <c r="N45" s="4483"/>
      <c r="O45" s="4483"/>
      <c r="P45" s="4483"/>
      <c r="Q45" s="4483"/>
      <c r="R45" s="4483"/>
      <c r="S45" s="4484"/>
      <c r="T45" s="4489"/>
      <c r="U45" s="4490"/>
      <c r="V45" s="4490"/>
      <c r="W45" s="4490"/>
      <c r="X45" s="4490"/>
      <c r="Y45" s="4490"/>
      <c r="Z45" s="4490"/>
      <c r="AA45" s="4490"/>
      <c r="AB45" s="4490"/>
      <c r="AC45" s="4490"/>
      <c r="AD45" s="4490"/>
      <c r="AE45" s="4490"/>
      <c r="AF45" s="4491"/>
      <c r="AG45" s="4491"/>
      <c r="AH45" s="4492"/>
      <c r="AI45" s="889"/>
      <c r="AJ45" s="889"/>
      <c r="AK45" s="889"/>
      <c r="AL45" s="889"/>
      <c r="AM45" s="889"/>
      <c r="AN45" s="889"/>
      <c r="AO45" s="889"/>
      <c r="AP45" s="889"/>
      <c r="AQ45" s="889"/>
      <c r="AR45" s="889"/>
      <c r="AS45" s="889"/>
      <c r="AT45" s="889"/>
      <c r="AU45" s="889"/>
      <c r="AV45" s="889"/>
      <c r="AW45" s="889"/>
      <c r="AX45" s="3424"/>
      <c r="AY45" s="3425"/>
      <c r="AZ45" s="3425"/>
      <c r="BA45" s="3425"/>
      <c r="BB45" s="3425"/>
      <c r="BC45" s="3425"/>
      <c r="BD45" s="3425"/>
      <c r="BE45" s="3425"/>
      <c r="BF45" s="3425"/>
      <c r="BG45" s="3425"/>
      <c r="BH45" s="3425"/>
      <c r="BI45" s="3425"/>
      <c r="BJ45" s="3430"/>
      <c r="BK45" s="3978"/>
      <c r="BL45" s="3979"/>
      <c r="BM45" s="3979"/>
      <c r="BN45" s="3979"/>
      <c r="BO45" s="3979"/>
      <c r="BP45" s="3979"/>
      <c r="BQ45" s="3979"/>
      <c r="BR45" s="3979"/>
      <c r="BS45" s="3979"/>
      <c r="BT45" s="3979"/>
      <c r="BU45" s="3979"/>
      <c r="BV45" s="3979"/>
      <c r="BW45" s="3979"/>
      <c r="BX45" s="3979"/>
      <c r="BY45" s="3979"/>
      <c r="BZ45" s="3979"/>
      <c r="CA45" s="3979"/>
      <c r="CB45" s="3979"/>
      <c r="CC45" s="3979"/>
      <c r="CD45" s="3979"/>
      <c r="CE45" s="3979"/>
      <c r="CF45" s="3979"/>
      <c r="CG45" s="3980"/>
    </row>
    <row r="46" spans="2:156" ht="3" customHeight="1">
      <c r="B46" s="1641"/>
      <c r="C46" s="1641"/>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1"/>
      <c r="AN46" s="1741"/>
      <c r="AO46" s="1741"/>
      <c r="AP46" s="1741"/>
      <c r="AQ46" s="1740"/>
      <c r="AR46" s="1740"/>
      <c r="AS46" s="1740"/>
      <c r="AT46" s="1740"/>
      <c r="AU46" s="1740"/>
      <c r="AV46" s="1740"/>
      <c r="AW46" s="1740"/>
      <c r="AX46" s="1740"/>
      <c r="AY46" s="1740"/>
      <c r="AZ46" s="1740"/>
      <c r="BA46" s="1740"/>
      <c r="BB46" s="1740"/>
      <c r="BC46" s="1740"/>
      <c r="BD46" s="1740"/>
      <c r="BE46" s="1740"/>
      <c r="BF46" s="1740"/>
      <c r="BG46" s="1740"/>
      <c r="BH46" s="1740"/>
      <c r="BI46" s="1740"/>
      <c r="BJ46" s="1740"/>
      <c r="BK46" s="1740"/>
      <c r="BL46" s="1740"/>
      <c r="BM46" s="1740"/>
      <c r="BN46" s="1740"/>
      <c r="BO46" s="1740"/>
      <c r="BP46" s="1740"/>
      <c r="BQ46" s="1740"/>
      <c r="BR46" s="1740"/>
      <c r="BS46" s="1740"/>
      <c r="BT46" s="1740"/>
      <c r="BU46" s="1740"/>
      <c r="BV46" s="1740"/>
      <c r="BW46" s="1740"/>
      <c r="BX46" s="1641"/>
      <c r="BY46" s="1641"/>
      <c r="BZ46" s="1641"/>
      <c r="CA46" s="1641"/>
      <c r="CB46" s="1641"/>
      <c r="CC46" s="1641"/>
      <c r="CD46" s="1641"/>
      <c r="CE46" s="1641"/>
      <c r="CF46" s="1641"/>
      <c r="CG46" s="1641"/>
    </row>
    <row r="47" spans="2:156" ht="13.5">
      <c r="B47" s="3451" t="s">
        <v>4499</v>
      </c>
      <c r="C47" s="3451"/>
      <c r="D47" s="3451"/>
      <c r="E47" s="1790"/>
      <c r="F47" s="3452" t="s">
        <v>4500</v>
      </c>
      <c r="G47" s="3452"/>
      <c r="H47" s="3452"/>
      <c r="I47" s="3452"/>
      <c r="J47" s="3452"/>
      <c r="K47" s="3452"/>
      <c r="L47" s="3452"/>
      <c r="M47" s="3452"/>
      <c r="N47" s="3452"/>
      <c r="O47" s="3452"/>
      <c r="P47" s="3452"/>
      <c r="Q47" s="3452"/>
      <c r="R47" s="3452"/>
      <c r="S47" s="3452"/>
      <c r="T47" s="3452"/>
      <c r="U47" s="3452"/>
      <c r="V47" s="3452"/>
      <c r="W47" s="3452"/>
      <c r="X47" s="3452"/>
      <c r="Y47" s="3452"/>
      <c r="Z47" s="3452"/>
      <c r="AA47" s="3452"/>
      <c r="AB47" s="3452"/>
      <c r="AC47" s="3452"/>
      <c r="AD47" s="3452"/>
      <c r="AE47" s="3452"/>
      <c r="AF47" s="3452"/>
      <c r="AG47" s="3452"/>
      <c r="AH47" s="3452"/>
      <c r="AI47" s="3452"/>
      <c r="AJ47" s="3452"/>
      <c r="AK47" s="3452"/>
      <c r="AL47" s="3452"/>
      <c r="AM47" s="3452"/>
      <c r="AN47" s="3452"/>
      <c r="AO47" s="3452"/>
      <c r="AP47" s="3452"/>
      <c r="AQ47" s="3452"/>
      <c r="AR47" s="3452"/>
      <c r="AS47" s="3452"/>
      <c r="AT47" s="3452"/>
      <c r="AU47" s="3452"/>
      <c r="AV47" s="3452"/>
      <c r="AW47" s="3452"/>
      <c r="AX47" s="3452"/>
      <c r="AY47" s="3452"/>
      <c r="AZ47" s="3452"/>
      <c r="BA47" s="3452"/>
      <c r="BB47" s="3452"/>
      <c r="BC47" s="3452"/>
      <c r="BD47" s="3452"/>
      <c r="BE47" s="3452"/>
      <c r="BF47" s="3452"/>
      <c r="BG47" s="3452"/>
      <c r="BH47" s="3452"/>
      <c r="BI47" s="3452"/>
      <c r="BJ47" s="3452"/>
      <c r="BK47" s="3452"/>
      <c r="BL47" s="3452"/>
      <c r="BM47" s="3452"/>
      <c r="BN47" s="3452"/>
      <c r="BO47" s="3452"/>
      <c r="BP47" s="3452"/>
      <c r="BQ47" s="3452"/>
      <c r="BR47" s="3452"/>
      <c r="BS47" s="3452"/>
      <c r="BT47" s="3452"/>
      <c r="BU47" s="3452"/>
      <c r="BV47" s="3452"/>
      <c r="BW47" s="3452"/>
      <c r="BX47" s="3452"/>
      <c r="BY47" s="3452"/>
      <c r="BZ47" s="1418"/>
      <c r="CA47" s="1418"/>
      <c r="CB47" s="1418"/>
      <c r="CC47" s="1418"/>
      <c r="CD47" s="1418"/>
      <c r="CE47" s="1418"/>
      <c r="CF47" s="1418"/>
      <c r="CG47" s="1418"/>
    </row>
    <row r="48" spans="2:156" ht="13.5" customHeight="1">
      <c r="B48" s="4514" t="s">
        <v>4501</v>
      </c>
      <c r="C48" s="4514"/>
      <c r="D48" s="4514"/>
      <c r="E48" s="1795"/>
      <c r="F48" s="4515" t="s">
        <v>4895</v>
      </c>
      <c r="G48" s="4515"/>
      <c r="H48" s="4515"/>
      <c r="I48" s="4515"/>
      <c r="J48" s="4515"/>
      <c r="K48" s="4515"/>
      <c r="L48" s="4515"/>
      <c r="M48" s="4515"/>
      <c r="N48" s="4515"/>
      <c r="O48" s="4515"/>
      <c r="P48" s="4515"/>
      <c r="Q48" s="4515"/>
      <c r="R48" s="4515"/>
      <c r="S48" s="4515"/>
      <c r="T48" s="4515"/>
      <c r="U48" s="4515"/>
      <c r="V48" s="4515"/>
      <c r="W48" s="4515"/>
      <c r="X48" s="4515"/>
      <c r="Y48" s="4515"/>
      <c r="Z48" s="4515"/>
      <c r="AA48" s="4515"/>
      <c r="AB48" s="4515"/>
      <c r="AC48" s="4515"/>
      <c r="AD48" s="4515"/>
      <c r="AE48" s="4515"/>
      <c r="AF48" s="4515"/>
      <c r="AG48" s="4515"/>
      <c r="AH48" s="4515"/>
      <c r="AI48" s="4515"/>
      <c r="AJ48" s="4515"/>
      <c r="AK48" s="4515"/>
      <c r="AL48" s="4515"/>
      <c r="AM48" s="4515"/>
      <c r="AN48" s="4515"/>
      <c r="AO48" s="4515"/>
      <c r="AP48" s="4515"/>
      <c r="AQ48" s="4515"/>
      <c r="AR48" s="4515"/>
      <c r="AS48" s="4515"/>
      <c r="AT48" s="4515"/>
      <c r="AU48" s="4515"/>
      <c r="AV48" s="4515"/>
      <c r="AW48" s="4515"/>
      <c r="AX48" s="4515"/>
      <c r="AY48" s="4515"/>
      <c r="AZ48" s="4515"/>
      <c r="BA48" s="4515"/>
      <c r="BB48" s="4515"/>
      <c r="BC48" s="4515"/>
      <c r="BD48" s="4515"/>
      <c r="BE48" s="4515"/>
      <c r="BF48" s="4515"/>
      <c r="BG48" s="4515"/>
      <c r="BH48" s="4515"/>
      <c r="BI48" s="4515"/>
      <c r="BJ48" s="4515"/>
      <c r="BK48" s="4515"/>
      <c r="BL48" s="4515"/>
      <c r="BM48" s="4515"/>
      <c r="BN48" s="4515"/>
      <c r="BO48" s="4515"/>
      <c r="BP48" s="4515"/>
      <c r="BQ48" s="4515"/>
      <c r="BR48" s="4515"/>
      <c r="BS48" s="4515"/>
      <c r="BT48" s="4515"/>
      <c r="BU48" s="4515"/>
      <c r="BV48" s="4515"/>
      <c r="BW48" s="4515"/>
      <c r="BX48" s="4515"/>
      <c r="BY48" s="4515"/>
      <c r="BZ48" s="4515"/>
      <c r="CA48" s="4515"/>
      <c r="CB48" s="4515"/>
      <c r="CC48" s="4515"/>
      <c r="CD48" s="4515"/>
      <c r="CE48" s="4515"/>
      <c r="CF48" s="4515"/>
      <c r="CG48" s="4515"/>
      <c r="CH48" s="985"/>
      <c r="CI48" s="985"/>
      <c r="CJ48" s="985"/>
      <c r="CK48" s="985"/>
      <c r="CL48" s="985"/>
      <c r="CM48" s="985"/>
      <c r="CN48" s="985"/>
      <c r="CO48" s="985"/>
      <c r="CP48" s="985"/>
      <c r="CQ48" s="985"/>
      <c r="CR48" s="985"/>
      <c r="CS48" s="985"/>
      <c r="CT48" s="985"/>
      <c r="CU48" s="985"/>
      <c r="CV48" s="985"/>
      <c r="CW48" s="985"/>
      <c r="CX48" s="985"/>
      <c r="CY48" s="985"/>
      <c r="CZ48" s="985"/>
      <c r="DA48" s="985"/>
      <c r="DB48" s="985"/>
      <c r="DC48" s="985"/>
      <c r="DD48" s="985"/>
      <c r="DE48" s="985"/>
      <c r="DF48" s="985"/>
      <c r="DG48" s="985"/>
      <c r="DH48" s="985"/>
      <c r="DI48" s="985"/>
      <c r="DJ48" s="985"/>
      <c r="DK48" s="985"/>
      <c r="DL48" s="985"/>
      <c r="DM48" s="985"/>
      <c r="DN48" s="985"/>
      <c r="DO48" s="985"/>
      <c r="DP48" s="985"/>
      <c r="DQ48" s="985"/>
      <c r="DR48" s="985"/>
      <c r="DS48" s="985"/>
      <c r="DT48" s="985"/>
      <c r="DU48" s="985"/>
      <c r="DV48" s="985"/>
      <c r="DW48" s="985"/>
      <c r="DX48" s="985"/>
      <c r="DY48" s="985"/>
      <c r="DZ48" s="985"/>
      <c r="EA48" s="985"/>
      <c r="EB48" s="985"/>
      <c r="EC48" s="985"/>
      <c r="ED48" s="985"/>
      <c r="EE48" s="985"/>
      <c r="EF48" s="985"/>
      <c r="EG48" s="985"/>
      <c r="EH48" s="985"/>
      <c r="EI48" s="985"/>
      <c r="EJ48" s="985"/>
      <c r="EK48" s="985"/>
      <c r="EL48" s="985"/>
      <c r="EM48" s="985"/>
      <c r="EN48" s="985"/>
      <c r="EO48" s="985"/>
      <c r="EP48" s="985"/>
      <c r="EQ48" s="985"/>
      <c r="ER48" s="985"/>
      <c r="ES48" s="985"/>
      <c r="ET48" s="985"/>
      <c r="EU48" s="985"/>
      <c r="EV48" s="985"/>
      <c r="EW48" s="985"/>
      <c r="EX48" s="985"/>
      <c r="EY48" s="985"/>
      <c r="EZ48" s="985"/>
    </row>
    <row r="49" spans="2:156" ht="13.5" customHeight="1">
      <c r="B49" s="1794"/>
      <c r="C49" s="1794"/>
      <c r="D49" s="1794"/>
      <c r="E49" s="1796"/>
      <c r="F49" s="3455" t="s">
        <v>4519</v>
      </c>
      <c r="G49" s="3455"/>
      <c r="H49" s="3455"/>
      <c r="I49" s="3455"/>
      <c r="J49" s="3455"/>
      <c r="K49" s="3455"/>
      <c r="L49" s="3455"/>
      <c r="M49" s="3455"/>
      <c r="N49" s="3455"/>
      <c r="O49" s="3455"/>
      <c r="P49" s="3455"/>
      <c r="Q49" s="3455"/>
      <c r="R49" s="3455"/>
      <c r="S49" s="3455"/>
      <c r="T49" s="3455"/>
      <c r="U49" s="3455"/>
      <c r="V49" s="3455"/>
      <c r="W49" s="3455"/>
      <c r="X49" s="3455"/>
      <c r="Y49" s="3455"/>
      <c r="Z49" s="3455"/>
      <c r="AA49" s="3455"/>
      <c r="AB49" s="3455"/>
      <c r="AC49" s="3455"/>
      <c r="AD49" s="3455"/>
      <c r="AE49" s="3455"/>
      <c r="AF49" s="3455"/>
      <c r="AG49" s="3455"/>
      <c r="AH49" s="3455"/>
      <c r="AI49" s="3455"/>
      <c r="AJ49" s="3455"/>
      <c r="AK49" s="3455"/>
      <c r="AL49" s="3455"/>
      <c r="AM49" s="3455"/>
      <c r="AN49" s="3455"/>
      <c r="AO49" s="3455"/>
      <c r="AP49" s="3455"/>
      <c r="AQ49" s="3455"/>
      <c r="AR49" s="3455"/>
      <c r="AS49" s="3455"/>
      <c r="AT49" s="3455"/>
      <c r="AU49" s="3455"/>
      <c r="AV49" s="3455"/>
      <c r="AW49" s="3455"/>
      <c r="AX49" s="3455"/>
      <c r="AY49" s="3455"/>
      <c r="AZ49" s="3455"/>
      <c r="BA49" s="3455"/>
      <c r="BB49" s="3455"/>
      <c r="BC49" s="3455"/>
      <c r="BD49" s="3455"/>
      <c r="BE49" s="3455"/>
      <c r="BF49" s="3455"/>
      <c r="BG49" s="3455"/>
      <c r="BH49" s="3455"/>
      <c r="BI49" s="3455"/>
      <c r="BJ49" s="3455"/>
      <c r="BK49" s="3455"/>
      <c r="BL49" s="3455"/>
      <c r="BM49" s="3455"/>
      <c r="BN49" s="3455"/>
      <c r="BO49" s="3455"/>
      <c r="BP49" s="3455"/>
      <c r="BQ49" s="3455"/>
      <c r="BR49" s="3455"/>
      <c r="BS49" s="3455"/>
      <c r="BT49" s="3455"/>
      <c r="BU49" s="3455"/>
      <c r="BV49" s="3455"/>
      <c r="BW49" s="3455"/>
      <c r="BX49" s="3455"/>
      <c r="BY49" s="3455"/>
      <c r="BZ49" s="3455"/>
      <c r="CA49" s="3455"/>
      <c r="CB49" s="3455"/>
      <c r="CC49" s="3455"/>
      <c r="CD49" s="3455"/>
      <c r="CE49" s="3455"/>
      <c r="CF49" s="3455"/>
      <c r="CG49" s="3455"/>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3451" t="s">
        <v>4502</v>
      </c>
      <c r="C50" s="3451"/>
      <c r="D50" s="3451"/>
      <c r="E50" s="1797"/>
      <c r="F50" s="3455" t="s">
        <v>4504</v>
      </c>
      <c r="G50" s="3455"/>
      <c r="H50" s="3455"/>
      <c r="I50" s="3455"/>
      <c r="J50" s="3455"/>
      <c r="K50" s="3455"/>
      <c r="L50" s="3455"/>
      <c r="M50" s="3455"/>
      <c r="N50" s="3455"/>
      <c r="O50" s="3455"/>
      <c r="P50" s="3455"/>
      <c r="Q50" s="3455"/>
      <c r="R50" s="3455"/>
      <c r="S50" s="3455"/>
      <c r="T50" s="3455"/>
      <c r="U50" s="3455"/>
      <c r="V50" s="3455"/>
      <c r="W50" s="3455"/>
      <c r="X50" s="3455"/>
      <c r="Y50" s="3455"/>
      <c r="Z50" s="3455"/>
      <c r="AA50" s="3455"/>
      <c r="AB50" s="3455"/>
      <c r="AC50" s="3455"/>
      <c r="AD50" s="3455"/>
      <c r="AE50" s="3455"/>
      <c r="AF50" s="3455"/>
      <c r="AG50" s="3455"/>
      <c r="AH50" s="3455"/>
      <c r="AI50" s="3455"/>
      <c r="AJ50" s="3455"/>
      <c r="AK50" s="3455"/>
      <c r="AL50" s="3455"/>
      <c r="AM50" s="3455"/>
      <c r="AN50" s="3455"/>
      <c r="AO50" s="3455"/>
      <c r="AP50" s="3455"/>
      <c r="AQ50" s="3455"/>
      <c r="AR50" s="3455"/>
      <c r="AS50" s="3455"/>
      <c r="AT50" s="3455"/>
      <c r="AU50" s="3455"/>
      <c r="AV50" s="3455"/>
      <c r="AW50" s="3455"/>
      <c r="AX50" s="3455"/>
      <c r="AY50" s="3455"/>
      <c r="AZ50" s="3455"/>
      <c r="BA50" s="3455"/>
      <c r="BB50" s="3455"/>
      <c r="BC50" s="3455"/>
      <c r="BD50" s="3455"/>
      <c r="BE50" s="3455"/>
      <c r="BF50" s="3455"/>
      <c r="BG50" s="3455"/>
      <c r="BH50" s="3455"/>
      <c r="BI50" s="3455"/>
      <c r="BJ50" s="3455"/>
      <c r="BK50" s="3455"/>
      <c r="BL50" s="3455"/>
      <c r="BM50" s="3455"/>
      <c r="BN50" s="3455"/>
      <c r="BO50" s="3455"/>
      <c r="BP50" s="3455"/>
      <c r="BQ50" s="3455"/>
      <c r="BR50" s="3455"/>
      <c r="BS50" s="3455"/>
      <c r="BT50" s="3455"/>
      <c r="BU50" s="3455"/>
      <c r="BV50" s="3455"/>
      <c r="BW50" s="3455"/>
      <c r="BX50" s="3455"/>
      <c r="BY50" s="3455"/>
      <c r="BZ50" s="3455"/>
      <c r="CA50" s="3455"/>
      <c r="CB50" s="3455"/>
      <c r="CC50" s="3455"/>
      <c r="CD50" s="3455"/>
      <c r="CE50" s="3455"/>
      <c r="CF50" s="3455"/>
      <c r="CG50" s="3455"/>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3451" t="s">
        <v>4503</v>
      </c>
      <c r="C51" s="3451"/>
      <c r="D51" s="3451"/>
      <c r="E51" s="1797"/>
      <c r="F51" s="3455" t="s">
        <v>4516</v>
      </c>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3455"/>
      <c r="BX51" s="3455"/>
      <c r="BY51" s="3455"/>
      <c r="BZ51" s="3455"/>
      <c r="CA51" s="3455"/>
      <c r="CB51" s="3455"/>
      <c r="CC51" s="3455"/>
      <c r="CD51" s="3455"/>
      <c r="CE51" s="3455"/>
      <c r="CF51" s="3455"/>
      <c r="CG51" s="3455"/>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451" t="s">
        <v>4505</v>
      </c>
      <c r="C52" s="3451"/>
      <c r="D52" s="3451"/>
      <c r="E52" s="1797"/>
      <c r="F52" s="3455" t="s">
        <v>5060</v>
      </c>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3455"/>
      <c r="CA52" s="3455"/>
      <c r="CB52" s="3455"/>
      <c r="CC52" s="3455"/>
      <c r="CD52" s="3455"/>
      <c r="CE52" s="3455"/>
      <c r="CF52" s="3455"/>
      <c r="CG52" s="345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2.95" customHeight="1">
      <c r="B53" s="3451" t="s">
        <v>5059</v>
      </c>
      <c r="C53" s="3451"/>
      <c r="D53" s="3451"/>
      <c r="E53" s="1797"/>
      <c r="F53" s="3455" t="s">
        <v>4517</v>
      </c>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3455"/>
      <c r="CE53" s="3455"/>
      <c r="CF53" s="3455"/>
      <c r="CG53" s="345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4.5" customHeight="1">
      <c r="B54" s="986"/>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c r="AP54" s="986"/>
      <c r="AQ54" s="986"/>
      <c r="AR54" s="986"/>
      <c r="AS54" s="986"/>
      <c r="AT54" s="986"/>
      <c r="AU54" s="986"/>
      <c r="AV54" s="986"/>
      <c r="AW54" s="986"/>
      <c r="AX54" s="986"/>
      <c r="AY54" s="986"/>
      <c r="AZ54" s="986"/>
      <c r="BA54" s="986"/>
      <c r="BB54" s="986"/>
      <c r="BC54" s="986"/>
      <c r="BD54" s="986"/>
      <c r="BE54" s="986"/>
      <c r="BF54" s="986"/>
      <c r="BG54" s="986"/>
      <c r="BH54" s="986"/>
      <c r="BI54" s="986"/>
      <c r="BJ54" s="986"/>
      <c r="BK54" s="986"/>
      <c r="BL54" s="986"/>
      <c r="BM54" s="986"/>
      <c r="BN54" s="986"/>
      <c r="BO54" s="986"/>
      <c r="BP54" s="986"/>
      <c r="BQ54" s="986"/>
      <c r="BR54" s="986"/>
      <c r="BS54" s="986"/>
      <c r="BT54" s="986"/>
      <c r="BU54" s="1641"/>
      <c r="BV54" s="1641"/>
      <c r="BW54" s="1641"/>
      <c r="BX54" s="1641"/>
      <c r="BY54" s="1641"/>
      <c r="BZ54" s="1641"/>
      <c r="CA54" s="1641"/>
      <c r="CB54" s="1641"/>
      <c r="CC54" s="1641"/>
      <c r="CD54" s="1641"/>
      <c r="CE54" s="1641"/>
      <c r="CF54" s="1641"/>
      <c r="CG54" s="1641"/>
    </row>
    <row r="55" spans="2:156" ht="12.75" customHeight="1">
      <c r="B55" s="4526" t="s">
        <v>3787</v>
      </c>
      <c r="C55" s="4527"/>
      <c r="D55" s="4527"/>
      <c r="E55" s="4527"/>
      <c r="F55" s="4527"/>
      <c r="G55" s="4527"/>
      <c r="H55" s="4527"/>
      <c r="I55" s="4527"/>
      <c r="J55" s="4527"/>
      <c r="K55" s="4527"/>
      <c r="L55" s="4527"/>
      <c r="M55" s="4527"/>
      <c r="N55" s="4527"/>
      <c r="O55" s="4527"/>
      <c r="P55" s="4527"/>
      <c r="Q55" s="4527"/>
      <c r="R55" s="4527"/>
      <c r="S55" s="4527"/>
      <c r="T55" s="4527"/>
      <c r="U55" s="4527"/>
      <c r="V55" s="4527"/>
      <c r="W55" s="4527"/>
      <c r="X55" s="4527"/>
      <c r="Y55" s="4527"/>
      <c r="Z55" s="4527"/>
      <c r="AA55" s="4527"/>
      <c r="AB55" s="4527"/>
      <c r="AC55" s="4527"/>
      <c r="AD55" s="4527"/>
      <c r="AE55" s="4527"/>
      <c r="AF55" s="4527"/>
      <c r="AG55" s="4527"/>
      <c r="AH55" s="4527"/>
      <c r="AI55" s="4527"/>
      <c r="AJ55" s="4527"/>
      <c r="AK55" s="4527"/>
      <c r="AL55" s="4527"/>
      <c r="AM55" s="4527"/>
      <c r="AN55" s="4527"/>
      <c r="AO55" s="4527"/>
      <c r="AP55" s="4527"/>
      <c r="AQ55" s="4527"/>
      <c r="AR55" s="4527"/>
      <c r="AS55" s="4527"/>
      <c r="AT55" s="4527"/>
      <c r="AU55" s="4527"/>
      <c r="AV55" s="4527"/>
      <c r="AW55" s="4527"/>
      <c r="AX55" s="4527"/>
      <c r="AY55" s="4527"/>
      <c r="AZ55" s="4527"/>
      <c r="BA55" s="4527"/>
      <c r="BB55" s="4527"/>
      <c r="BC55" s="4527"/>
      <c r="BD55" s="4527"/>
      <c r="BE55" s="4527"/>
      <c r="BF55" s="4527"/>
      <c r="BG55" s="4527"/>
      <c r="BH55" s="4527"/>
      <c r="BI55" s="4527"/>
      <c r="BJ55" s="4527"/>
      <c r="BK55" s="4527"/>
      <c r="BL55" s="4527"/>
      <c r="BM55" s="4527"/>
      <c r="BN55" s="4527"/>
      <c r="BO55" s="4527"/>
      <c r="BP55" s="4527"/>
      <c r="BQ55" s="4527"/>
      <c r="BR55" s="4527"/>
      <c r="BS55" s="4527"/>
      <c r="BT55" s="4527"/>
      <c r="BU55" s="4527"/>
      <c r="BV55" s="4527"/>
      <c r="BW55" s="4527"/>
      <c r="BX55" s="4527"/>
      <c r="BY55" s="4527"/>
      <c r="BZ55" s="4527"/>
      <c r="CA55" s="4527"/>
      <c r="CB55" s="4527"/>
      <c r="CC55" s="4527"/>
      <c r="CD55" s="4527"/>
      <c r="CE55" s="4527"/>
      <c r="CF55" s="4527"/>
      <c r="CG55" s="4528"/>
    </row>
    <row r="56" spans="2:156" ht="11.45" customHeight="1">
      <c r="B56" s="1742"/>
      <c r="C56" s="4529" t="s">
        <v>5073</v>
      </c>
      <c r="D56" s="4531" t="s">
        <v>4508</v>
      </c>
      <c r="E56" s="4531"/>
      <c r="F56" s="4531"/>
      <c r="G56" s="4531"/>
      <c r="H56" s="4531"/>
      <c r="I56" s="4531"/>
      <c r="J56" s="4531"/>
      <c r="K56" s="4531"/>
      <c r="L56" s="4531"/>
      <c r="M56" s="4531"/>
      <c r="N56" s="4531"/>
      <c r="O56" s="4531"/>
      <c r="P56" s="4531"/>
      <c r="Q56" s="4531"/>
      <c r="R56" s="4531"/>
      <c r="S56" s="4531"/>
      <c r="T56" s="4531"/>
      <c r="U56" s="4531"/>
      <c r="V56" s="4531"/>
      <c r="W56" s="4531"/>
      <c r="X56" s="4531"/>
      <c r="Y56" s="4531"/>
      <c r="Z56" s="4531"/>
      <c r="AA56" s="4531"/>
      <c r="AB56" s="4531"/>
      <c r="AC56" s="4531"/>
      <c r="AD56" s="4531"/>
      <c r="AE56" s="4531"/>
      <c r="AF56" s="4531"/>
      <c r="AG56" s="4531"/>
      <c r="AH56" s="4531"/>
      <c r="AI56" s="4531"/>
      <c r="AJ56" s="4531"/>
      <c r="AK56" s="4531"/>
      <c r="AL56" s="4531"/>
      <c r="AM56" s="4531"/>
      <c r="AN56" s="4531"/>
      <c r="AO56" s="4531"/>
      <c r="AP56" s="4531"/>
      <c r="AQ56" s="4531"/>
      <c r="AR56" s="4531"/>
      <c r="AS56" s="4531"/>
      <c r="AT56" s="4531"/>
      <c r="AU56" s="4531"/>
      <c r="AV56" s="4531"/>
      <c r="AW56" s="4531"/>
      <c r="AX56" s="4531"/>
      <c r="AY56" s="4531"/>
      <c r="AZ56" s="4531"/>
      <c r="BA56" s="4531"/>
      <c r="BB56" s="4531"/>
      <c r="BC56" s="4531"/>
      <c r="BD56" s="4531"/>
      <c r="BE56" s="4531"/>
      <c r="BF56" s="4531"/>
      <c r="BG56" s="4531"/>
      <c r="BH56" s="4531"/>
      <c r="BI56" s="4531"/>
      <c r="BJ56" s="4531"/>
      <c r="BK56" s="4531"/>
      <c r="BL56" s="4531"/>
      <c r="BM56" s="4531"/>
      <c r="BN56" s="4531"/>
      <c r="BO56" s="4531"/>
      <c r="BP56" s="4531"/>
      <c r="BQ56" s="4531"/>
      <c r="BR56" s="4531"/>
      <c r="BS56" s="4531"/>
      <c r="BT56" s="4531"/>
      <c r="BU56" s="4531"/>
      <c r="BV56" s="4531"/>
      <c r="BW56" s="4531"/>
      <c r="BX56" s="4531"/>
      <c r="BY56" s="4531"/>
      <c r="BZ56" s="4531"/>
      <c r="CA56" s="4531"/>
      <c r="CB56" s="4531"/>
      <c r="CC56" s="4531"/>
      <c r="CD56" s="4531"/>
      <c r="CE56" s="4531"/>
      <c r="CF56" s="4531"/>
      <c r="CG56" s="4532"/>
    </row>
    <row r="57" spans="2:156" ht="24.95" customHeight="1">
      <c r="B57" s="1742"/>
      <c r="C57" s="4530"/>
      <c r="D57" s="4531"/>
      <c r="E57" s="4531"/>
      <c r="F57" s="4531"/>
      <c r="G57" s="4531"/>
      <c r="H57" s="4531"/>
      <c r="I57" s="4531"/>
      <c r="J57" s="4531"/>
      <c r="K57" s="4531"/>
      <c r="L57" s="4531"/>
      <c r="M57" s="4531"/>
      <c r="N57" s="4531"/>
      <c r="O57" s="4531"/>
      <c r="P57" s="4531"/>
      <c r="Q57" s="4531"/>
      <c r="R57" s="4531"/>
      <c r="S57" s="4531"/>
      <c r="T57" s="4531"/>
      <c r="U57" s="4531"/>
      <c r="V57" s="4531"/>
      <c r="W57" s="4531"/>
      <c r="X57" s="4531"/>
      <c r="Y57" s="4531"/>
      <c r="Z57" s="4531"/>
      <c r="AA57" s="4531"/>
      <c r="AB57" s="4531"/>
      <c r="AC57" s="4531"/>
      <c r="AD57" s="4531"/>
      <c r="AE57" s="4531"/>
      <c r="AF57" s="4531"/>
      <c r="AG57" s="4531"/>
      <c r="AH57" s="4531"/>
      <c r="AI57" s="4531"/>
      <c r="AJ57" s="4531"/>
      <c r="AK57" s="4531"/>
      <c r="AL57" s="4531"/>
      <c r="AM57" s="4531"/>
      <c r="AN57" s="4531"/>
      <c r="AO57" s="4531"/>
      <c r="AP57" s="4531"/>
      <c r="AQ57" s="4531"/>
      <c r="AR57" s="4531"/>
      <c r="AS57" s="4531"/>
      <c r="AT57" s="4531"/>
      <c r="AU57" s="4531"/>
      <c r="AV57" s="4531"/>
      <c r="AW57" s="4531"/>
      <c r="AX57" s="4531"/>
      <c r="AY57" s="4531"/>
      <c r="AZ57" s="4531"/>
      <c r="BA57" s="4531"/>
      <c r="BB57" s="4531"/>
      <c r="BC57" s="4531"/>
      <c r="BD57" s="4531"/>
      <c r="BE57" s="4531"/>
      <c r="BF57" s="4531"/>
      <c r="BG57" s="4531"/>
      <c r="BH57" s="4531"/>
      <c r="BI57" s="4531"/>
      <c r="BJ57" s="4531"/>
      <c r="BK57" s="4531"/>
      <c r="BL57" s="4531"/>
      <c r="BM57" s="4531"/>
      <c r="BN57" s="4531"/>
      <c r="BO57" s="4531"/>
      <c r="BP57" s="4531"/>
      <c r="BQ57" s="4531"/>
      <c r="BR57" s="4531"/>
      <c r="BS57" s="4531"/>
      <c r="BT57" s="4531"/>
      <c r="BU57" s="4531"/>
      <c r="BV57" s="4531"/>
      <c r="BW57" s="4531"/>
      <c r="BX57" s="4531"/>
      <c r="BY57" s="4531"/>
      <c r="BZ57" s="4531"/>
      <c r="CA57" s="4531"/>
      <c r="CB57" s="4531"/>
      <c r="CC57" s="4531"/>
      <c r="CD57" s="4531"/>
      <c r="CE57" s="4531"/>
      <c r="CF57" s="4531"/>
      <c r="CG57" s="4532"/>
    </row>
    <row r="58" spans="2:156" ht="11.45" customHeight="1">
      <c r="B58" s="1742"/>
      <c r="C58" s="1744"/>
      <c r="D58" s="4533" t="s">
        <v>3788</v>
      </c>
      <c r="E58" s="4533"/>
      <c r="F58" s="4533"/>
      <c r="G58" s="4533"/>
      <c r="H58" s="4533"/>
      <c r="I58" s="4533"/>
      <c r="J58" s="4533"/>
      <c r="K58" s="4533"/>
      <c r="L58" s="4533"/>
      <c r="M58" s="4533"/>
      <c r="N58" s="4533"/>
      <c r="O58" s="4533"/>
      <c r="P58" s="4533"/>
      <c r="Q58" s="4533"/>
      <c r="R58" s="4533"/>
      <c r="S58" s="4533"/>
      <c r="T58" s="4533"/>
      <c r="U58" s="4533"/>
      <c r="V58" s="4533"/>
      <c r="W58" s="4533"/>
      <c r="X58" s="4533"/>
      <c r="Y58" s="4533"/>
      <c r="Z58" s="4533"/>
      <c r="AA58" s="4533"/>
      <c r="AB58" s="4533"/>
      <c r="AC58" s="4533"/>
      <c r="AD58" s="4533"/>
      <c r="AE58" s="4533"/>
      <c r="AF58" s="4533"/>
      <c r="AG58" s="4533"/>
      <c r="AH58" s="4533"/>
      <c r="AI58" s="4533"/>
      <c r="AJ58" s="4533"/>
      <c r="AK58" s="4533"/>
      <c r="AL58" s="4533"/>
      <c r="AM58" s="4533"/>
      <c r="AN58" s="4533"/>
      <c r="AO58" s="4533"/>
      <c r="AP58" s="4533"/>
      <c r="AQ58" s="4533"/>
      <c r="AR58" s="4533"/>
      <c r="AS58" s="4533"/>
      <c r="AT58" s="4533"/>
      <c r="AU58" s="4533"/>
      <c r="AV58" s="4533"/>
      <c r="AW58" s="4533"/>
      <c r="AX58" s="4533"/>
      <c r="AY58" s="4533"/>
      <c r="AZ58" s="4533"/>
      <c r="BA58" s="4533"/>
      <c r="BB58" s="4533"/>
      <c r="BC58" s="4533"/>
      <c r="BD58" s="4533"/>
      <c r="BE58" s="4533"/>
      <c r="BF58" s="4533"/>
      <c r="BG58" s="4533"/>
      <c r="BH58" s="4533"/>
      <c r="BI58" s="4533"/>
      <c r="BJ58" s="4533"/>
      <c r="BK58" s="4533"/>
      <c r="BL58" s="4533"/>
      <c r="BM58" s="4533"/>
      <c r="BN58" s="4533"/>
      <c r="BO58" s="4533"/>
      <c r="BP58" s="4533"/>
      <c r="BQ58" s="4533"/>
      <c r="BR58" s="4533"/>
      <c r="BS58" s="4533"/>
      <c r="BT58" s="4533"/>
      <c r="BU58" s="4533"/>
      <c r="BV58" s="4533"/>
      <c r="BW58" s="4533"/>
      <c r="BX58" s="4533"/>
      <c r="BY58" s="4533"/>
      <c r="BZ58" s="4533"/>
      <c r="CA58" s="1745"/>
      <c r="CB58" s="1743"/>
      <c r="CC58" s="1743"/>
      <c r="CD58" s="1743"/>
      <c r="CE58" s="1743"/>
      <c r="CF58" s="1743"/>
      <c r="CG58" s="1746"/>
    </row>
    <row r="59" spans="2:156" ht="11.45" customHeight="1">
      <c r="B59" s="1742"/>
      <c r="C59" s="1743"/>
      <c r="D59" s="4534" t="s">
        <v>3789</v>
      </c>
      <c r="E59" s="4534"/>
      <c r="F59" s="4534"/>
      <c r="G59" s="4534"/>
      <c r="H59" s="4534"/>
      <c r="I59" s="4534"/>
      <c r="J59" s="4534"/>
      <c r="K59" s="4534"/>
      <c r="L59" s="4534"/>
      <c r="M59" s="4534"/>
      <c r="N59" s="4534"/>
      <c r="O59" s="4534"/>
      <c r="P59" s="4534"/>
      <c r="Q59" s="4534"/>
      <c r="R59" s="4534"/>
      <c r="S59" s="4534"/>
      <c r="T59" s="4534"/>
      <c r="U59" s="4534"/>
      <c r="V59" s="4534"/>
      <c r="W59" s="4534"/>
      <c r="X59" s="4534"/>
      <c r="Y59" s="4534"/>
      <c r="Z59" s="4534"/>
      <c r="AA59" s="4534"/>
      <c r="AB59" s="4534"/>
      <c r="AC59" s="4534"/>
      <c r="AD59" s="4534"/>
      <c r="AE59" s="4534"/>
      <c r="AF59" s="4534"/>
      <c r="AG59" s="4534"/>
      <c r="AH59" s="4534"/>
      <c r="AI59" s="4534"/>
      <c r="AJ59" s="4534"/>
      <c r="AK59" s="4534"/>
      <c r="AL59" s="4534"/>
      <c r="AM59" s="4534"/>
      <c r="AN59" s="4534"/>
      <c r="AO59" s="4534"/>
      <c r="AP59" s="4534"/>
      <c r="AQ59" s="4534"/>
      <c r="AR59" s="4534"/>
      <c r="AS59" s="4534"/>
      <c r="AT59" s="4534"/>
      <c r="AU59" s="4534"/>
      <c r="AV59" s="4534"/>
      <c r="AW59" s="4534"/>
      <c r="AX59" s="4534"/>
      <c r="AY59" s="4534"/>
      <c r="AZ59" s="4534"/>
      <c r="BA59" s="4534"/>
      <c r="BB59" s="4534"/>
      <c r="BC59" s="4534"/>
      <c r="BD59" s="4534"/>
      <c r="BE59" s="4534"/>
      <c r="BF59" s="4534"/>
      <c r="BG59" s="4534"/>
      <c r="BH59" s="4534"/>
      <c r="BI59" s="4534"/>
      <c r="BJ59" s="4534"/>
      <c r="BK59" s="4534"/>
      <c r="BL59" s="4534"/>
      <c r="BM59" s="4534"/>
      <c r="BN59" s="4534"/>
      <c r="BO59" s="4534"/>
      <c r="BP59" s="4534"/>
      <c r="BQ59" s="4534"/>
      <c r="BR59" s="4534"/>
      <c r="BS59" s="4534"/>
      <c r="BT59" s="4534"/>
      <c r="BU59" s="4534"/>
      <c r="BV59" s="4534"/>
      <c r="BW59" s="4534"/>
      <c r="BX59" s="4534"/>
      <c r="BY59" s="4534"/>
      <c r="BZ59" s="4534"/>
      <c r="CA59" s="1747"/>
      <c r="CB59" s="1743"/>
      <c r="CC59" s="1743"/>
      <c r="CD59" s="1743"/>
      <c r="CE59" s="1743"/>
      <c r="CF59" s="1743"/>
      <c r="CG59" s="1746"/>
    </row>
    <row r="60" spans="2:156" ht="12.95" customHeight="1">
      <c r="B60" s="1742"/>
      <c r="C60" s="1743"/>
      <c r="D60" s="1743"/>
      <c r="E60" s="1743"/>
      <c r="F60" s="4534" t="s">
        <v>3790</v>
      </c>
      <c r="G60" s="4534"/>
      <c r="H60" s="4534"/>
      <c r="I60" s="4534"/>
      <c r="J60" s="4534"/>
      <c r="K60" s="4534"/>
      <c r="L60" s="4534"/>
      <c r="M60" s="4534"/>
      <c r="N60" s="4534"/>
      <c r="O60" s="4534"/>
      <c r="P60" s="4534"/>
      <c r="Q60" s="4534"/>
      <c r="R60" s="4534"/>
      <c r="S60" s="4534"/>
      <c r="T60" s="4534"/>
      <c r="U60" s="4534"/>
      <c r="V60" s="4534"/>
      <c r="W60" s="4534"/>
      <c r="X60" s="4534"/>
      <c r="Y60" s="4534"/>
      <c r="Z60" s="4534"/>
      <c r="AA60" s="4534"/>
      <c r="AB60" s="4534"/>
      <c r="AC60" s="4534"/>
      <c r="AD60" s="4534"/>
      <c r="AE60" s="4534"/>
      <c r="AF60" s="4534"/>
      <c r="AG60" s="4534"/>
      <c r="AH60" s="4534"/>
      <c r="AI60" s="4534"/>
      <c r="AJ60" s="4534"/>
      <c r="AK60" s="4534"/>
      <c r="AL60" s="4534"/>
      <c r="AM60" s="4534"/>
      <c r="AN60" s="4534"/>
      <c r="AO60" s="4534"/>
      <c r="AP60" s="4534"/>
      <c r="AQ60" s="4534"/>
      <c r="AR60" s="4534"/>
      <c r="AS60" s="4534"/>
      <c r="AT60" s="4534"/>
      <c r="AU60" s="4534"/>
      <c r="AV60" s="4534"/>
      <c r="AW60" s="4534"/>
      <c r="AX60" s="4534"/>
      <c r="AY60" s="4534"/>
      <c r="AZ60" s="4534"/>
      <c r="BA60" s="4534"/>
      <c r="BB60" s="4534"/>
      <c r="BC60" s="4534"/>
      <c r="BD60" s="4534"/>
      <c r="BE60" s="4534"/>
      <c r="BF60" s="4534"/>
      <c r="BG60" s="4534"/>
      <c r="BH60" s="4534"/>
      <c r="BI60" s="4534"/>
      <c r="BJ60" s="4534"/>
      <c r="BK60" s="4534"/>
      <c r="BL60" s="4534"/>
      <c r="BM60" s="4534"/>
      <c r="BN60" s="4534"/>
      <c r="BO60" s="4534"/>
      <c r="BP60" s="4534"/>
      <c r="BQ60" s="4534"/>
      <c r="BR60" s="4534"/>
      <c r="BS60" s="4534"/>
      <c r="BT60" s="4534"/>
      <c r="BU60" s="4534"/>
      <c r="BV60" s="4534"/>
      <c r="BW60" s="4534"/>
      <c r="BX60" s="4534"/>
      <c r="BY60" s="4534"/>
      <c r="BZ60" s="4534"/>
      <c r="CA60" s="1747"/>
      <c r="CB60" s="1743"/>
      <c r="CC60" s="1743"/>
      <c r="CD60" s="1743"/>
      <c r="CE60" s="1743"/>
      <c r="CF60" s="1743"/>
      <c r="CG60" s="1746"/>
    </row>
    <row r="61" spans="2:156" ht="11.1" customHeight="1">
      <c r="B61" s="1748"/>
      <c r="C61" s="1641"/>
      <c r="D61" s="1641"/>
      <c r="E61" s="1641"/>
      <c r="F61" s="1641"/>
      <c r="G61" s="4516"/>
      <c r="H61" s="4516"/>
      <c r="I61" s="4516"/>
      <c r="J61" s="4516"/>
      <c r="K61" s="4516"/>
      <c r="L61" s="4516"/>
      <c r="M61" s="4516"/>
      <c r="N61" s="4516"/>
      <c r="O61" s="4518" t="s">
        <v>3791</v>
      </c>
      <c r="P61" s="4519"/>
      <c r="Q61" s="4519"/>
      <c r="R61" s="4519"/>
      <c r="S61" s="4519"/>
      <c r="T61" s="4519"/>
      <c r="U61" s="4519"/>
      <c r="V61" s="4519"/>
      <c r="W61" s="4519"/>
      <c r="X61" s="4519"/>
      <c r="Y61" s="4519"/>
      <c r="Z61" s="4520"/>
      <c r="AA61" s="4521" t="s">
        <v>3792</v>
      </c>
      <c r="AB61" s="4521"/>
      <c r="AC61" s="4521"/>
      <c r="AD61" s="4521"/>
      <c r="AE61" s="4521"/>
      <c r="AF61" s="4521"/>
      <c r="AG61" s="4521"/>
      <c r="AH61" s="4521"/>
      <c r="AI61" s="4521"/>
      <c r="AJ61" s="4521"/>
      <c r="AK61" s="4521"/>
      <c r="AL61" s="4521"/>
      <c r="AM61" s="4521"/>
      <c r="AN61" s="1749"/>
      <c r="AO61" s="1749"/>
      <c r="AP61" s="1749"/>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750"/>
    </row>
    <row r="62" spans="2:156" ht="11.1" customHeight="1" thickBot="1">
      <c r="B62" s="1748"/>
      <c r="C62" s="1641"/>
      <c r="D62" s="1641"/>
      <c r="E62" s="1641"/>
      <c r="F62" s="1641"/>
      <c r="G62" s="4517"/>
      <c r="H62" s="4517"/>
      <c r="I62" s="4517"/>
      <c r="J62" s="4517"/>
      <c r="K62" s="4517"/>
      <c r="L62" s="4517"/>
      <c r="M62" s="4517"/>
      <c r="N62" s="4517"/>
      <c r="O62" s="4522" t="s">
        <v>3793</v>
      </c>
      <c r="P62" s="4523"/>
      <c r="Q62" s="4523"/>
      <c r="R62" s="4523"/>
      <c r="S62" s="4523"/>
      <c r="T62" s="4524"/>
      <c r="U62" s="4525" t="s">
        <v>3794</v>
      </c>
      <c r="V62" s="4525"/>
      <c r="W62" s="4525"/>
      <c r="X62" s="4525"/>
      <c r="Y62" s="4525"/>
      <c r="Z62" s="4525"/>
      <c r="AA62" s="4525" t="s">
        <v>3793</v>
      </c>
      <c r="AB62" s="4525"/>
      <c r="AC62" s="4525"/>
      <c r="AD62" s="4525"/>
      <c r="AE62" s="4525"/>
      <c r="AF62" s="4525"/>
      <c r="AG62" s="4525"/>
      <c r="AH62" s="4525" t="s">
        <v>3794</v>
      </c>
      <c r="AI62" s="4525"/>
      <c r="AJ62" s="4525"/>
      <c r="AK62" s="4525"/>
      <c r="AL62" s="4525"/>
      <c r="AM62" s="4525"/>
      <c r="AN62" s="1749"/>
      <c r="AO62" s="1749"/>
      <c r="AP62" s="1749"/>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641"/>
      <c r="BW62" s="1641"/>
      <c r="BX62" s="1641"/>
      <c r="BY62" s="1641"/>
      <c r="BZ62" s="1641"/>
      <c r="CA62" s="1641"/>
      <c r="CB62" s="1641"/>
      <c r="CC62" s="1641"/>
      <c r="CD62" s="1641"/>
      <c r="CE62" s="1641"/>
      <c r="CF62" s="1641"/>
      <c r="CG62" s="1750"/>
    </row>
    <row r="63" spans="2:156" ht="7.5" customHeight="1" thickTop="1">
      <c r="B63" s="1748"/>
      <c r="C63" s="1641"/>
      <c r="D63" s="1641"/>
      <c r="E63" s="1641"/>
      <c r="F63" s="1641"/>
      <c r="G63" s="4542" t="s">
        <v>2583</v>
      </c>
      <c r="H63" s="4543"/>
      <c r="I63" s="4543"/>
      <c r="J63" s="4543"/>
      <c r="K63" s="4543"/>
      <c r="L63" s="4543"/>
      <c r="M63" s="4543"/>
      <c r="N63" s="4544"/>
      <c r="O63" s="4542" t="s">
        <v>3795</v>
      </c>
      <c r="P63" s="4543"/>
      <c r="Q63" s="4543"/>
      <c r="R63" s="4543"/>
      <c r="S63" s="4543"/>
      <c r="T63" s="4544"/>
      <c r="U63" s="4548" t="s">
        <v>243</v>
      </c>
      <c r="V63" s="4548"/>
      <c r="W63" s="4548"/>
      <c r="X63" s="4548"/>
      <c r="Y63" s="4548"/>
      <c r="Z63" s="4548"/>
      <c r="AA63" s="4548" t="s">
        <v>3796</v>
      </c>
      <c r="AB63" s="4548"/>
      <c r="AC63" s="4548"/>
      <c r="AD63" s="4548"/>
      <c r="AE63" s="4548"/>
      <c r="AF63" s="4548"/>
      <c r="AG63" s="4548"/>
      <c r="AH63" s="4548" t="s">
        <v>243</v>
      </c>
      <c r="AI63" s="4548"/>
      <c r="AJ63" s="4548"/>
      <c r="AK63" s="4548"/>
      <c r="AL63" s="4548"/>
      <c r="AM63" s="4548"/>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7.5" customHeight="1">
      <c r="B64" s="1748"/>
      <c r="C64" s="1641"/>
      <c r="D64" s="1641"/>
      <c r="E64" s="1641"/>
      <c r="F64" s="1641"/>
      <c r="G64" s="4545"/>
      <c r="H64" s="4546"/>
      <c r="I64" s="4546"/>
      <c r="J64" s="4546"/>
      <c r="K64" s="4546"/>
      <c r="L64" s="4546"/>
      <c r="M64" s="4546"/>
      <c r="N64" s="4547"/>
      <c r="O64" s="4545"/>
      <c r="P64" s="4546"/>
      <c r="Q64" s="4546"/>
      <c r="R64" s="4546"/>
      <c r="S64" s="4546"/>
      <c r="T64" s="4547"/>
      <c r="U64" s="4521"/>
      <c r="V64" s="4521"/>
      <c r="W64" s="4521"/>
      <c r="X64" s="4521"/>
      <c r="Y64" s="4521"/>
      <c r="Z64" s="4521"/>
      <c r="AA64" s="4521"/>
      <c r="AB64" s="4521"/>
      <c r="AC64" s="4521"/>
      <c r="AD64" s="4521"/>
      <c r="AE64" s="4521"/>
      <c r="AF64" s="4521"/>
      <c r="AG64" s="4521"/>
      <c r="AH64" s="4521"/>
      <c r="AI64" s="4521"/>
      <c r="AJ64" s="4521"/>
      <c r="AK64" s="4521"/>
      <c r="AL64" s="4521"/>
      <c r="AM64" s="4521"/>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8.25" customHeight="1">
      <c r="B65" s="1748"/>
      <c r="C65" s="1641"/>
      <c r="D65" s="1641"/>
      <c r="E65" s="1641"/>
      <c r="F65" s="1641"/>
      <c r="G65" s="4521" t="s">
        <v>3797</v>
      </c>
      <c r="H65" s="4521"/>
      <c r="I65" s="4521"/>
      <c r="J65" s="4521"/>
      <c r="K65" s="4521"/>
      <c r="L65" s="4521"/>
      <c r="M65" s="4521"/>
      <c r="N65" s="4521"/>
      <c r="O65" s="4549" t="s">
        <v>3795</v>
      </c>
      <c r="P65" s="4550"/>
      <c r="Q65" s="4550"/>
      <c r="R65" s="4550"/>
      <c r="S65" s="4550"/>
      <c r="T65" s="4551"/>
      <c r="U65" s="4521" t="s">
        <v>3798</v>
      </c>
      <c r="V65" s="4521"/>
      <c r="W65" s="4521"/>
      <c r="X65" s="4521"/>
      <c r="Y65" s="4521"/>
      <c r="Z65" s="4521"/>
      <c r="AA65" s="4521" t="s">
        <v>3799</v>
      </c>
      <c r="AB65" s="4521"/>
      <c r="AC65" s="4521"/>
      <c r="AD65" s="4521"/>
      <c r="AE65" s="4521"/>
      <c r="AF65" s="4521"/>
      <c r="AG65" s="4521"/>
      <c r="AH65" s="4521" t="s">
        <v>3798</v>
      </c>
      <c r="AI65" s="4521"/>
      <c r="AJ65" s="4521"/>
      <c r="AK65" s="4521"/>
      <c r="AL65" s="4521"/>
      <c r="AM65" s="4521"/>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8.25" customHeight="1">
      <c r="B66" s="1748"/>
      <c r="C66" s="1641"/>
      <c r="D66" s="1641"/>
      <c r="E66" s="1641"/>
      <c r="F66" s="1641"/>
      <c r="G66" s="4521"/>
      <c r="H66" s="4521"/>
      <c r="I66" s="4521"/>
      <c r="J66" s="4521"/>
      <c r="K66" s="4521"/>
      <c r="L66" s="4521"/>
      <c r="M66" s="4521"/>
      <c r="N66" s="4521"/>
      <c r="O66" s="4545"/>
      <c r="P66" s="4546"/>
      <c r="Q66" s="4546"/>
      <c r="R66" s="4546"/>
      <c r="S66" s="4546"/>
      <c r="T66" s="4547"/>
      <c r="U66" s="4521"/>
      <c r="V66" s="4521"/>
      <c r="W66" s="4521"/>
      <c r="X66" s="4521"/>
      <c r="Y66" s="4521"/>
      <c r="Z66" s="4521"/>
      <c r="AA66" s="4521"/>
      <c r="AB66" s="4521"/>
      <c r="AC66" s="4521"/>
      <c r="AD66" s="4521"/>
      <c r="AE66" s="4521"/>
      <c r="AF66" s="4521"/>
      <c r="AG66" s="4521"/>
      <c r="AH66" s="4521"/>
      <c r="AI66" s="4521"/>
      <c r="AJ66" s="4521"/>
      <c r="AK66" s="4521"/>
      <c r="AL66" s="4521"/>
      <c r="AM66" s="4521"/>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2.25" customHeight="1">
      <c r="B67" s="1748"/>
      <c r="C67" s="1641"/>
      <c r="D67" s="1641"/>
      <c r="E67" s="1641"/>
      <c r="F67" s="1641"/>
      <c r="G67" s="1749"/>
      <c r="H67" s="1749"/>
      <c r="I67" s="1749"/>
      <c r="J67" s="1749"/>
      <c r="K67" s="1749"/>
      <c r="L67" s="1749"/>
      <c r="M67" s="1749"/>
      <c r="N67" s="1749"/>
      <c r="O67" s="1749"/>
      <c r="P67" s="1749"/>
      <c r="Q67" s="1749"/>
      <c r="R67" s="1749"/>
      <c r="S67" s="1749"/>
      <c r="T67" s="1749"/>
      <c r="U67" s="1749"/>
      <c r="V67" s="1749"/>
      <c r="W67" s="1749"/>
      <c r="X67" s="1749"/>
      <c r="Y67" s="1749"/>
      <c r="Z67" s="1749"/>
      <c r="AA67" s="1749"/>
      <c r="AB67" s="1749"/>
      <c r="AC67" s="1749"/>
      <c r="AD67" s="1749"/>
      <c r="AE67" s="1749"/>
      <c r="AF67" s="1749"/>
      <c r="AG67" s="1749"/>
      <c r="AH67" s="1749"/>
      <c r="AI67" s="1749"/>
      <c r="AJ67" s="1749"/>
      <c r="AK67" s="1749"/>
      <c r="AL67" s="1749"/>
      <c r="AM67" s="1749"/>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11.45" customHeight="1">
      <c r="B68" s="1742"/>
      <c r="C68" s="1751">
        <v>2</v>
      </c>
      <c r="D68" s="4535" t="s">
        <v>4509</v>
      </c>
      <c r="E68" s="4535"/>
      <c r="F68" s="4535"/>
      <c r="G68" s="4535"/>
      <c r="H68" s="4535"/>
      <c r="I68" s="4535"/>
      <c r="J68" s="4535"/>
      <c r="K68" s="4535"/>
      <c r="L68" s="4535"/>
      <c r="M68" s="4535"/>
      <c r="N68" s="4535"/>
      <c r="O68" s="4535"/>
      <c r="P68" s="4535"/>
      <c r="Q68" s="4535"/>
      <c r="R68" s="4535"/>
      <c r="S68" s="4535"/>
      <c r="T68" s="4535"/>
      <c r="U68" s="4535"/>
      <c r="V68" s="4535"/>
      <c r="W68" s="4535"/>
      <c r="X68" s="4535"/>
      <c r="Y68" s="4535"/>
      <c r="Z68" s="4535"/>
      <c r="AA68" s="4535"/>
      <c r="AB68" s="4535"/>
      <c r="AC68" s="4535"/>
      <c r="AD68" s="4535"/>
      <c r="AE68" s="4535"/>
      <c r="AF68" s="4535"/>
      <c r="AG68" s="4535"/>
      <c r="AH68" s="4535"/>
      <c r="AI68" s="4535"/>
      <c r="AJ68" s="4535"/>
      <c r="AK68" s="4535"/>
      <c r="AL68" s="4535"/>
      <c r="AM68" s="4535"/>
      <c r="AN68" s="4535"/>
      <c r="AO68" s="4535"/>
      <c r="AP68" s="4535"/>
      <c r="AQ68" s="4535"/>
      <c r="AR68" s="4535"/>
      <c r="AS68" s="4535"/>
      <c r="AT68" s="4535"/>
      <c r="AU68" s="4535"/>
      <c r="AV68" s="4535"/>
      <c r="AW68" s="4535"/>
      <c r="AX68" s="4535"/>
      <c r="AY68" s="4535"/>
      <c r="AZ68" s="4535"/>
      <c r="BA68" s="4535"/>
      <c r="BB68" s="4535"/>
      <c r="BC68" s="4535"/>
      <c r="BD68" s="4535"/>
      <c r="BE68" s="4535"/>
      <c r="BF68" s="4535"/>
      <c r="BG68" s="4535"/>
      <c r="BH68" s="4535"/>
      <c r="BI68" s="4535"/>
      <c r="BJ68" s="4535"/>
      <c r="BK68" s="4535"/>
      <c r="BL68" s="4535"/>
      <c r="BM68" s="4535"/>
      <c r="BN68" s="4535"/>
      <c r="BO68" s="4535"/>
      <c r="BP68" s="4535"/>
      <c r="BQ68" s="4535"/>
      <c r="BR68" s="4535"/>
      <c r="BS68" s="4535"/>
      <c r="BT68" s="4535"/>
      <c r="BU68" s="4535"/>
      <c r="BV68" s="4535"/>
      <c r="BW68" s="4535"/>
      <c r="BX68" s="4535"/>
      <c r="BY68" s="4535"/>
      <c r="BZ68" s="4535"/>
      <c r="CA68" s="4535"/>
      <c r="CB68" s="4535"/>
      <c r="CC68" s="4535"/>
      <c r="CD68" s="4535"/>
      <c r="CE68" s="4535"/>
      <c r="CF68" s="4535"/>
      <c r="CG68" s="4536"/>
    </row>
    <row r="69" spans="2:85" ht="11.45" customHeight="1">
      <c r="B69" s="1742"/>
      <c r="C69" s="1641"/>
      <c r="D69" s="4535"/>
      <c r="E69" s="4535"/>
      <c r="F69" s="4535"/>
      <c r="G69" s="4535"/>
      <c r="H69" s="4535"/>
      <c r="I69" s="4535"/>
      <c r="J69" s="4535"/>
      <c r="K69" s="4535"/>
      <c r="L69" s="4535"/>
      <c r="M69" s="4535"/>
      <c r="N69" s="4535"/>
      <c r="O69" s="4535"/>
      <c r="P69" s="4535"/>
      <c r="Q69" s="4535"/>
      <c r="R69" s="4535"/>
      <c r="S69" s="4535"/>
      <c r="T69" s="4535"/>
      <c r="U69" s="4535"/>
      <c r="V69" s="4535"/>
      <c r="W69" s="4535"/>
      <c r="X69" s="4535"/>
      <c r="Y69" s="4535"/>
      <c r="Z69" s="4535"/>
      <c r="AA69" s="4535"/>
      <c r="AB69" s="4535"/>
      <c r="AC69" s="4535"/>
      <c r="AD69" s="4535"/>
      <c r="AE69" s="4535"/>
      <c r="AF69" s="4535"/>
      <c r="AG69" s="4535"/>
      <c r="AH69" s="4535"/>
      <c r="AI69" s="4535"/>
      <c r="AJ69" s="4535"/>
      <c r="AK69" s="4535"/>
      <c r="AL69" s="4535"/>
      <c r="AM69" s="4535"/>
      <c r="AN69" s="4535"/>
      <c r="AO69" s="4535"/>
      <c r="AP69" s="4535"/>
      <c r="AQ69" s="4535"/>
      <c r="AR69" s="4535"/>
      <c r="AS69" s="4535"/>
      <c r="AT69" s="4535"/>
      <c r="AU69" s="4535"/>
      <c r="AV69" s="4535"/>
      <c r="AW69" s="4535"/>
      <c r="AX69" s="4535"/>
      <c r="AY69" s="4535"/>
      <c r="AZ69" s="4535"/>
      <c r="BA69" s="4535"/>
      <c r="BB69" s="4535"/>
      <c r="BC69" s="4535"/>
      <c r="BD69" s="4535"/>
      <c r="BE69" s="4535"/>
      <c r="BF69" s="4535"/>
      <c r="BG69" s="4535"/>
      <c r="BH69" s="4535"/>
      <c r="BI69" s="4535"/>
      <c r="BJ69" s="4535"/>
      <c r="BK69" s="4535"/>
      <c r="BL69" s="4535"/>
      <c r="BM69" s="4535"/>
      <c r="BN69" s="4535"/>
      <c r="BO69" s="4535"/>
      <c r="BP69" s="4535"/>
      <c r="BQ69" s="4535"/>
      <c r="BR69" s="4535"/>
      <c r="BS69" s="4535"/>
      <c r="BT69" s="4535"/>
      <c r="BU69" s="4535"/>
      <c r="BV69" s="4535"/>
      <c r="BW69" s="4535"/>
      <c r="BX69" s="4535"/>
      <c r="BY69" s="4535"/>
      <c r="BZ69" s="4535"/>
      <c r="CA69" s="4535"/>
      <c r="CB69" s="4535"/>
      <c r="CC69" s="4535"/>
      <c r="CD69" s="4535"/>
      <c r="CE69" s="4535"/>
      <c r="CF69" s="4535"/>
      <c r="CG69" s="4536"/>
    </row>
    <row r="70" spans="2:85" ht="13.5">
      <c r="B70" s="1742"/>
      <c r="C70" s="1752">
        <v>3</v>
      </c>
      <c r="D70" s="4537" t="s">
        <v>4882</v>
      </c>
      <c r="E70" s="4537"/>
      <c r="F70" s="4537"/>
      <c r="G70" s="4537"/>
      <c r="H70" s="4537"/>
      <c r="I70" s="4537"/>
      <c r="J70" s="4537"/>
      <c r="K70" s="4537"/>
      <c r="L70" s="4537"/>
      <c r="M70" s="4537"/>
      <c r="N70" s="4537"/>
      <c r="O70" s="4537"/>
      <c r="P70" s="4537"/>
      <c r="Q70" s="4537"/>
      <c r="R70" s="4537"/>
      <c r="S70" s="4537"/>
      <c r="T70" s="4537"/>
      <c r="U70" s="4537"/>
      <c r="V70" s="4537"/>
      <c r="W70" s="4537"/>
      <c r="X70" s="4537"/>
      <c r="Y70" s="4537"/>
      <c r="Z70" s="4537"/>
      <c r="AA70" s="4537"/>
      <c r="AB70" s="4537"/>
      <c r="AC70" s="4537"/>
      <c r="AD70" s="4537"/>
      <c r="AE70" s="4537"/>
      <c r="AF70" s="4537"/>
      <c r="AG70" s="4537"/>
      <c r="AH70" s="4537"/>
      <c r="AI70" s="4537"/>
      <c r="AJ70" s="4537"/>
      <c r="AK70" s="4537"/>
      <c r="AL70" s="4537"/>
      <c r="AM70" s="4537"/>
      <c r="AN70" s="4537"/>
      <c r="AO70" s="4537"/>
      <c r="AP70" s="4537"/>
      <c r="AQ70" s="4537"/>
      <c r="AR70" s="4537"/>
      <c r="AS70" s="4537"/>
      <c r="AT70" s="4537"/>
      <c r="AU70" s="4537"/>
      <c r="AV70" s="4537"/>
      <c r="AW70" s="4537"/>
      <c r="AX70" s="4537"/>
      <c r="AY70" s="4537"/>
      <c r="AZ70" s="4537"/>
      <c r="BA70" s="4537"/>
      <c r="BB70" s="4537"/>
      <c r="BC70" s="4537"/>
      <c r="BD70" s="4537"/>
      <c r="BE70" s="4537"/>
      <c r="BF70" s="4537"/>
      <c r="BG70" s="4537"/>
      <c r="BH70" s="4537"/>
      <c r="BI70" s="4537"/>
      <c r="BJ70" s="4537"/>
      <c r="BK70" s="4537"/>
      <c r="BL70" s="4537"/>
      <c r="BM70" s="4537"/>
      <c r="BN70" s="4537"/>
      <c r="BO70" s="4537"/>
      <c r="BP70" s="4537"/>
      <c r="BQ70" s="4537"/>
      <c r="BR70" s="4537"/>
      <c r="BS70" s="4537"/>
      <c r="BT70" s="4537"/>
      <c r="BU70" s="4537"/>
      <c r="BV70" s="4537"/>
      <c r="BW70" s="4537"/>
      <c r="BX70" s="4537"/>
      <c r="BY70" s="4537"/>
      <c r="BZ70" s="4537"/>
      <c r="CA70" s="4537"/>
      <c r="CB70" s="4537"/>
      <c r="CC70" s="4537"/>
      <c r="CD70" s="4537"/>
      <c r="CE70" s="4537"/>
      <c r="CF70" s="4537"/>
      <c r="CG70" s="4538"/>
    </row>
    <row r="71" spans="2:85" ht="11.45" customHeight="1">
      <c r="B71" s="1753"/>
      <c r="C71" s="1754">
        <v>4</v>
      </c>
      <c r="D71" s="4531" t="s">
        <v>4892</v>
      </c>
      <c r="E71" s="4531"/>
      <c r="F71" s="4531"/>
      <c r="G71" s="4531"/>
      <c r="H71" s="4531"/>
      <c r="I71" s="4531"/>
      <c r="J71" s="4531"/>
      <c r="K71" s="4531"/>
      <c r="L71" s="4531"/>
      <c r="M71" s="4531"/>
      <c r="N71" s="4531"/>
      <c r="O71" s="4531"/>
      <c r="P71" s="4531"/>
      <c r="Q71" s="4531"/>
      <c r="R71" s="4531"/>
      <c r="S71" s="4531"/>
      <c r="T71" s="4531"/>
      <c r="U71" s="4531"/>
      <c r="V71" s="4531"/>
      <c r="W71" s="4531"/>
      <c r="X71" s="4531"/>
      <c r="Y71" s="4531"/>
      <c r="Z71" s="4531"/>
      <c r="AA71" s="4531"/>
      <c r="AB71" s="4531"/>
      <c r="AC71" s="4531"/>
      <c r="AD71" s="4531"/>
      <c r="AE71" s="4531"/>
      <c r="AF71" s="4531"/>
      <c r="AG71" s="4531"/>
      <c r="AH71" s="4531"/>
      <c r="AI71" s="4531"/>
      <c r="AJ71" s="4531"/>
      <c r="AK71" s="4531"/>
      <c r="AL71" s="4531"/>
      <c r="AM71" s="4531"/>
      <c r="AN71" s="4531"/>
      <c r="AO71" s="4531"/>
      <c r="AP71" s="4531"/>
      <c r="AQ71" s="4531"/>
      <c r="AR71" s="4531"/>
      <c r="AS71" s="4531"/>
      <c r="AT71" s="4531"/>
      <c r="AU71" s="4531"/>
      <c r="AV71" s="4531"/>
      <c r="AW71" s="4531"/>
      <c r="AX71" s="4531"/>
      <c r="AY71" s="4531"/>
      <c r="AZ71" s="4531"/>
      <c r="BA71" s="4531"/>
      <c r="BB71" s="4531"/>
      <c r="BC71" s="4531"/>
      <c r="BD71" s="4531"/>
      <c r="BE71" s="4531"/>
      <c r="BF71" s="4531"/>
      <c r="BG71" s="4531"/>
      <c r="BH71" s="4531"/>
      <c r="BI71" s="4531"/>
      <c r="BJ71" s="4531"/>
      <c r="BK71" s="4531"/>
      <c r="BL71" s="4531"/>
      <c r="BM71" s="4531"/>
      <c r="BN71" s="4531"/>
      <c r="BO71" s="4531"/>
      <c r="BP71" s="4531"/>
      <c r="BQ71" s="4531"/>
      <c r="BR71" s="4531"/>
      <c r="BS71" s="4531"/>
      <c r="BT71" s="4531"/>
      <c r="BU71" s="4531"/>
      <c r="BV71" s="4531"/>
      <c r="BW71" s="4531"/>
      <c r="BX71" s="4531"/>
      <c r="BY71" s="4531"/>
      <c r="BZ71" s="4531"/>
      <c r="CA71" s="4531"/>
      <c r="CB71" s="4531"/>
      <c r="CC71" s="4531"/>
      <c r="CD71" s="4531"/>
      <c r="CE71" s="4531"/>
      <c r="CF71" s="4531"/>
      <c r="CG71" s="4532"/>
    </row>
    <row r="72" spans="2:85" ht="11.25" customHeight="1">
      <c r="B72" s="1742"/>
      <c r="C72" s="1754">
        <v>5</v>
      </c>
      <c r="D72" s="4531" t="s">
        <v>5980</v>
      </c>
      <c r="E72" s="4531"/>
      <c r="F72" s="4531"/>
      <c r="G72" s="4531"/>
      <c r="H72" s="4531"/>
      <c r="I72" s="4531"/>
      <c r="J72" s="4531"/>
      <c r="K72" s="4531"/>
      <c r="L72" s="4531"/>
      <c r="M72" s="4531"/>
      <c r="N72" s="4531"/>
      <c r="O72" s="4531"/>
      <c r="P72" s="4531"/>
      <c r="Q72" s="4531"/>
      <c r="R72" s="4531"/>
      <c r="S72" s="4531"/>
      <c r="T72" s="4531"/>
      <c r="U72" s="4531"/>
      <c r="V72" s="4531"/>
      <c r="W72" s="4531"/>
      <c r="X72" s="4531"/>
      <c r="Y72" s="4531"/>
      <c r="Z72" s="4531"/>
      <c r="AA72" s="4531"/>
      <c r="AB72" s="4531"/>
      <c r="AC72" s="4531"/>
      <c r="AD72" s="4531"/>
      <c r="AE72" s="4531"/>
      <c r="AF72" s="4531"/>
      <c r="AG72" s="4531"/>
      <c r="AH72" s="4531"/>
      <c r="AI72" s="4531"/>
      <c r="AJ72" s="4531"/>
      <c r="AK72" s="4531"/>
      <c r="AL72" s="4531"/>
      <c r="AM72" s="4531"/>
      <c r="AN72" s="4531"/>
      <c r="AO72" s="4531"/>
      <c r="AP72" s="4531"/>
      <c r="AQ72" s="4531"/>
      <c r="AR72" s="4531"/>
      <c r="AS72" s="4531"/>
      <c r="AT72" s="4531"/>
      <c r="AU72" s="4531"/>
      <c r="AV72" s="4531"/>
      <c r="AW72" s="4531"/>
      <c r="AX72" s="4531"/>
      <c r="AY72" s="4531"/>
      <c r="AZ72" s="4531"/>
      <c r="BA72" s="4531"/>
      <c r="BB72" s="4531"/>
      <c r="BC72" s="4531"/>
      <c r="BD72" s="4531"/>
      <c r="BE72" s="4531"/>
      <c r="BF72" s="4531"/>
      <c r="BG72" s="4531"/>
      <c r="BH72" s="4531"/>
      <c r="BI72" s="4531"/>
      <c r="BJ72" s="4531"/>
      <c r="BK72" s="4531"/>
      <c r="BL72" s="4531"/>
      <c r="BM72" s="4531"/>
      <c r="BN72" s="4531"/>
      <c r="BO72" s="4531"/>
      <c r="BP72" s="4531"/>
      <c r="BQ72" s="4531"/>
      <c r="BR72" s="4531"/>
      <c r="BS72" s="4531"/>
      <c r="BT72" s="4531"/>
      <c r="BU72" s="4531"/>
      <c r="BV72" s="4531"/>
      <c r="BW72" s="4531"/>
      <c r="BX72" s="4531"/>
      <c r="BY72" s="4531"/>
      <c r="BZ72" s="4531"/>
      <c r="CA72" s="4531"/>
      <c r="CB72" s="4531"/>
      <c r="CC72" s="4531"/>
      <c r="CD72" s="4531"/>
      <c r="CE72" s="4531"/>
      <c r="CF72" s="4531"/>
      <c r="CG72" s="4532"/>
    </row>
    <row r="73" spans="2:85" ht="11.25" customHeight="1">
      <c r="B73" s="1755"/>
      <c r="C73" s="1747"/>
      <c r="D73" s="4531"/>
      <c r="E73" s="4531"/>
      <c r="F73" s="4531"/>
      <c r="G73" s="4531"/>
      <c r="H73" s="4531"/>
      <c r="I73" s="4531"/>
      <c r="J73" s="4531"/>
      <c r="K73" s="4531"/>
      <c r="L73" s="4531"/>
      <c r="M73" s="4531"/>
      <c r="N73" s="4531"/>
      <c r="O73" s="4531"/>
      <c r="P73" s="4531"/>
      <c r="Q73" s="4531"/>
      <c r="R73" s="4531"/>
      <c r="S73" s="4531"/>
      <c r="T73" s="4531"/>
      <c r="U73" s="4531"/>
      <c r="V73" s="4531"/>
      <c r="W73" s="4531"/>
      <c r="X73" s="4531"/>
      <c r="Y73" s="4531"/>
      <c r="Z73" s="4531"/>
      <c r="AA73" s="4531"/>
      <c r="AB73" s="4531"/>
      <c r="AC73" s="4531"/>
      <c r="AD73" s="4531"/>
      <c r="AE73" s="4531"/>
      <c r="AF73" s="4531"/>
      <c r="AG73" s="4531"/>
      <c r="AH73" s="4531"/>
      <c r="AI73" s="4531"/>
      <c r="AJ73" s="4531"/>
      <c r="AK73" s="4531"/>
      <c r="AL73" s="4531"/>
      <c r="AM73" s="4531"/>
      <c r="AN73" s="4531"/>
      <c r="AO73" s="4531"/>
      <c r="AP73" s="4531"/>
      <c r="AQ73" s="4531"/>
      <c r="AR73" s="4531"/>
      <c r="AS73" s="4531"/>
      <c r="AT73" s="4531"/>
      <c r="AU73" s="4531"/>
      <c r="AV73" s="4531"/>
      <c r="AW73" s="4531"/>
      <c r="AX73" s="4531"/>
      <c r="AY73" s="4531"/>
      <c r="AZ73" s="4531"/>
      <c r="BA73" s="4531"/>
      <c r="BB73" s="4531"/>
      <c r="BC73" s="4531"/>
      <c r="BD73" s="4531"/>
      <c r="BE73" s="4531"/>
      <c r="BF73" s="4531"/>
      <c r="BG73" s="4531"/>
      <c r="BH73" s="4531"/>
      <c r="BI73" s="4531"/>
      <c r="BJ73" s="4531"/>
      <c r="BK73" s="4531"/>
      <c r="BL73" s="4531"/>
      <c r="BM73" s="4531"/>
      <c r="BN73" s="4531"/>
      <c r="BO73" s="4531"/>
      <c r="BP73" s="4531"/>
      <c r="BQ73" s="4531"/>
      <c r="BR73" s="4531"/>
      <c r="BS73" s="4531"/>
      <c r="BT73" s="4531"/>
      <c r="BU73" s="4531"/>
      <c r="BV73" s="4531"/>
      <c r="BW73" s="4531"/>
      <c r="BX73" s="4531"/>
      <c r="BY73" s="4531"/>
      <c r="BZ73" s="4531"/>
      <c r="CA73" s="4531"/>
      <c r="CB73" s="4531"/>
      <c r="CC73" s="4531"/>
      <c r="CD73" s="4531"/>
      <c r="CE73" s="4531"/>
      <c r="CF73" s="4531"/>
      <c r="CG73" s="4532"/>
    </row>
    <row r="74" spans="2:85" s="2230" customFormat="1" ht="17.25" customHeight="1">
      <c r="B74" s="4539" t="s">
        <v>2584</v>
      </c>
      <c r="C74" s="4540"/>
      <c r="D74" s="4540"/>
      <c r="E74" s="4540"/>
      <c r="F74" s="4540"/>
      <c r="G74" s="4540"/>
      <c r="H74" s="4540"/>
      <c r="I74" s="4540"/>
      <c r="J74" s="4540"/>
      <c r="K74" s="4540"/>
      <c r="L74" s="4540"/>
      <c r="M74" s="4540"/>
      <c r="N74" s="4540"/>
      <c r="O74" s="4540"/>
      <c r="P74" s="4540"/>
      <c r="Q74" s="4540"/>
      <c r="R74" s="4540"/>
      <c r="S74" s="4540"/>
      <c r="T74" s="4540"/>
      <c r="U74" s="4540"/>
      <c r="V74" s="4540"/>
      <c r="W74" s="4540"/>
      <c r="X74" s="4540"/>
      <c r="Y74" s="4540"/>
      <c r="Z74" s="4540"/>
      <c r="AA74" s="4540"/>
      <c r="AB74" s="4540"/>
      <c r="AC74" s="4540"/>
      <c r="AD74" s="4540"/>
      <c r="AE74" s="4540"/>
      <c r="AF74" s="4540"/>
      <c r="AG74" s="4540"/>
      <c r="AH74" s="4540"/>
      <c r="AI74" s="4540"/>
      <c r="AJ74" s="4540"/>
      <c r="AK74" s="4540"/>
      <c r="AL74" s="4540"/>
      <c r="AM74" s="4540"/>
      <c r="AN74" s="4540"/>
      <c r="AO74" s="4540"/>
      <c r="AP74" s="4540"/>
      <c r="AQ74" s="4540"/>
      <c r="AR74" s="4540"/>
      <c r="AS74" s="4540"/>
      <c r="AT74" s="4540"/>
      <c r="AU74" s="4540"/>
      <c r="AV74" s="4540"/>
      <c r="AW74" s="4540"/>
      <c r="AX74" s="4540"/>
      <c r="AY74" s="4540"/>
      <c r="AZ74" s="4540"/>
      <c r="BA74" s="4540"/>
      <c r="BB74" s="4540"/>
      <c r="BC74" s="4540"/>
      <c r="BD74" s="4540"/>
      <c r="BE74" s="4540"/>
      <c r="BF74" s="4540"/>
      <c r="BG74" s="4540"/>
      <c r="BH74" s="4540"/>
      <c r="BI74" s="4540"/>
      <c r="BJ74" s="4540"/>
      <c r="BK74" s="4540"/>
      <c r="BL74" s="4540"/>
      <c r="BM74" s="4540"/>
      <c r="BN74" s="4540"/>
      <c r="BO74" s="4540"/>
      <c r="BP74" s="4540"/>
      <c r="BQ74" s="4540"/>
      <c r="BR74" s="4540"/>
      <c r="BS74" s="4540"/>
      <c r="BT74" s="4540"/>
      <c r="BU74" s="4540"/>
      <c r="BV74" s="4540"/>
      <c r="BW74" s="4540"/>
      <c r="BX74" s="4540"/>
      <c r="BY74" s="4540"/>
      <c r="BZ74" s="4540"/>
      <c r="CA74" s="4540"/>
      <c r="CB74" s="4540"/>
      <c r="CC74" s="4540"/>
      <c r="CD74" s="4540"/>
      <c r="CE74" s="4540"/>
      <c r="CF74" s="4540"/>
      <c r="CG74" s="4541"/>
    </row>
    <row r="75" spans="2:85" ht="11.45" customHeight="1">
      <c r="B75" s="1742"/>
      <c r="C75" s="4534" t="s">
        <v>3800</v>
      </c>
      <c r="D75" s="4534"/>
      <c r="E75" s="4534"/>
      <c r="F75" s="4534"/>
      <c r="G75" s="4534"/>
      <c r="H75" s="4534"/>
      <c r="I75" s="4534"/>
      <c r="J75" s="4534"/>
      <c r="K75" s="4534"/>
      <c r="L75" s="4534"/>
      <c r="M75" s="4534"/>
      <c r="N75" s="4534"/>
      <c r="O75" s="4534"/>
      <c r="P75" s="4534"/>
      <c r="Q75" s="4534"/>
      <c r="R75" s="4534"/>
      <c r="S75" s="4534"/>
      <c r="T75" s="4534"/>
      <c r="U75" s="4534"/>
      <c r="V75" s="4534"/>
      <c r="W75" s="4534"/>
      <c r="X75" s="4534"/>
      <c r="Y75" s="4534"/>
      <c r="Z75" s="4534"/>
      <c r="AA75" s="4534"/>
      <c r="AB75" s="4534"/>
      <c r="AC75" s="4534"/>
      <c r="AD75" s="4534"/>
      <c r="AE75" s="4534"/>
      <c r="AF75" s="4534"/>
      <c r="AG75" s="4534"/>
      <c r="AH75" s="4534"/>
      <c r="AI75" s="4534"/>
      <c r="AJ75" s="4534"/>
      <c r="AK75" s="4534"/>
      <c r="AL75" s="4534"/>
      <c r="AM75" s="4534"/>
      <c r="AN75" s="4534"/>
      <c r="AO75" s="4534"/>
      <c r="AP75" s="4534"/>
      <c r="AQ75" s="4534"/>
      <c r="AR75" s="4534"/>
      <c r="AS75" s="4534"/>
      <c r="AT75" s="4534"/>
      <c r="AU75" s="4534"/>
      <c r="AV75" s="4534"/>
      <c r="AW75" s="4534"/>
      <c r="AX75" s="4534"/>
      <c r="AY75" s="4534"/>
      <c r="AZ75" s="4534"/>
      <c r="BA75" s="4534"/>
      <c r="BB75" s="4534"/>
      <c r="BC75" s="4534"/>
      <c r="BD75" s="4534"/>
      <c r="BE75" s="4534"/>
      <c r="BF75" s="4534"/>
      <c r="BG75" s="4534"/>
      <c r="BH75" s="4534"/>
      <c r="BI75" s="4534"/>
      <c r="BJ75" s="4534"/>
      <c r="BK75" s="4534"/>
      <c r="BL75" s="4534"/>
      <c r="BM75" s="4534"/>
      <c r="BN75" s="4534"/>
      <c r="BO75" s="4534"/>
      <c r="BP75" s="4534"/>
      <c r="BQ75" s="4534"/>
      <c r="BR75" s="4534"/>
      <c r="BS75" s="4534"/>
      <c r="BT75" s="4534"/>
      <c r="BU75" s="4534"/>
      <c r="BV75" s="4534"/>
      <c r="BW75" s="4534"/>
      <c r="BX75" s="4534"/>
      <c r="BY75" s="4534"/>
      <c r="BZ75" s="4534"/>
      <c r="CA75" s="1747"/>
      <c r="CB75" s="1743"/>
      <c r="CC75" s="1743"/>
      <c r="CD75" s="1743"/>
      <c r="CE75" s="1743"/>
      <c r="CF75" s="1743"/>
      <c r="CG75" s="1746"/>
    </row>
    <row r="76" spans="2:85" ht="11.45" customHeight="1">
      <c r="B76" s="1742"/>
      <c r="C76" s="1743"/>
      <c r="D76" s="4535" t="s">
        <v>4510</v>
      </c>
      <c r="E76" s="4535"/>
      <c r="F76" s="4535"/>
      <c r="G76" s="4535"/>
      <c r="H76" s="4535"/>
      <c r="I76" s="4535"/>
      <c r="J76" s="4535"/>
      <c r="K76" s="4535"/>
      <c r="L76" s="4535"/>
      <c r="M76" s="4535"/>
      <c r="N76" s="4535"/>
      <c r="O76" s="4535"/>
      <c r="P76" s="4535"/>
      <c r="Q76" s="4535"/>
      <c r="R76" s="4535"/>
      <c r="S76" s="4535"/>
      <c r="T76" s="4535"/>
      <c r="U76" s="4535"/>
      <c r="V76" s="4535"/>
      <c r="W76" s="4535"/>
      <c r="X76" s="4535"/>
      <c r="Y76" s="4535"/>
      <c r="Z76" s="4535"/>
      <c r="AA76" s="4535"/>
      <c r="AB76" s="4535"/>
      <c r="AC76" s="4535"/>
      <c r="AD76" s="4535"/>
      <c r="AE76" s="4535"/>
      <c r="AF76" s="4535"/>
      <c r="AG76" s="4535"/>
      <c r="AH76" s="4535"/>
      <c r="AI76" s="4535"/>
      <c r="AJ76" s="4535"/>
      <c r="AK76" s="4535"/>
      <c r="AL76" s="4535"/>
      <c r="AM76" s="4535"/>
      <c r="AN76" s="4535"/>
      <c r="AO76" s="4535"/>
      <c r="AP76" s="4535"/>
      <c r="AQ76" s="4535"/>
      <c r="AR76" s="4535"/>
      <c r="AS76" s="4535"/>
      <c r="AT76" s="4535"/>
      <c r="AU76" s="4535"/>
      <c r="AV76" s="4535"/>
      <c r="AW76" s="4535"/>
      <c r="AX76" s="4535"/>
      <c r="AY76" s="4535"/>
      <c r="AZ76" s="4535"/>
      <c r="BA76" s="4535"/>
      <c r="BB76" s="4535"/>
      <c r="BC76" s="4535"/>
      <c r="BD76" s="4535"/>
      <c r="BE76" s="4535"/>
      <c r="BF76" s="4535"/>
      <c r="BG76" s="4535"/>
      <c r="BH76" s="4535"/>
      <c r="BI76" s="4535"/>
      <c r="BJ76" s="4535"/>
      <c r="BK76" s="4535"/>
      <c r="BL76" s="4535"/>
      <c r="BM76" s="4535"/>
      <c r="BN76" s="4535"/>
      <c r="BO76" s="4535"/>
      <c r="BP76" s="4535"/>
      <c r="BQ76" s="4535"/>
      <c r="BR76" s="4535"/>
      <c r="BS76" s="4535"/>
      <c r="BT76" s="4535"/>
      <c r="BU76" s="4535"/>
      <c r="BV76" s="4535"/>
      <c r="BW76" s="4535"/>
      <c r="BX76" s="4535"/>
      <c r="BY76" s="4535"/>
      <c r="BZ76" s="4535"/>
      <c r="CA76" s="4535"/>
      <c r="CB76" s="4535"/>
      <c r="CC76" s="4535"/>
      <c r="CD76" s="4535"/>
      <c r="CE76" s="4535"/>
      <c r="CF76" s="4535"/>
      <c r="CG76" s="4536"/>
    </row>
    <row r="77" spans="2:85" ht="11.45" customHeight="1">
      <c r="B77" s="1742"/>
      <c r="C77" s="4534" t="s">
        <v>3801</v>
      </c>
      <c r="D77" s="4534"/>
      <c r="E77" s="4534"/>
      <c r="F77" s="4534"/>
      <c r="G77" s="4534"/>
      <c r="H77" s="4534"/>
      <c r="I77" s="4534"/>
      <c r="J77" s="4534"/>
      <c r="K77" s="4534"/>
      <c r="L77" s="4534"/>
      <c r="M77" s="4534"/>
      <c r="N77" s="4534"/>
      <c r="O77" s="4534"/>
      <c r="P77" s="4534"/>
      <c r="Q77" s="4534"/>
      <c r="R77" s="4534"/>
      <c r="S77" s="4534"/>
      <c r="T77" s="4534"/>
      <c r="U77" s="4534"/>
      <c r="V77" s="4534"/>
      <c r="W77" s="4534"/>
      <c r="X77" s="4534"/>
      <c r="Y77" s="4534"/>
      <c r="Z77" s="4534"/>
      <c r="AA77" s="4534"/>
      <c r="AB77" s="4534"/>
      <c r="AC77" s="4534"/>
      <c r="AD77" s="4534"/>
      <c r="AE77" s="4534"/>
      <c r="AF77" s="4534"/>
      <c r="AG77" s="4534"/>
      <c r="AH77" s="4534"/>
      <c r="AI77" s="4534"/>
      <c r="AJ77" s="4534"/>
      <c r="AK77" s="4534"/>
      <c r="AL77" s="4534"/>
      <c r="AM77" s="4534"/>
      <c r="AN77" s="4534"/>
      <c r="AO77" s="4534"/>
      <c r="AP77" s="4534"/>
      <c r="AQ77" s="4534"/>
      <c r="AR77" s="4534"/>
      <c r="AS77" s="4534"/>
      <c r="AT77" s="4534"/>
      <c r="AU77" s="4534"/>
      <c r="AV77" s="4534"/>
      <c r="AW77" s="4534"/>
      <c r="AX77" s="4534"/>
      <c r="AY77" s="4534"/>
      <c r="AZ77" s="4534"/>
      <c r="BA77" s="4534"/>
      <c r="BB77" s="4534"/>
      <c r="BC77" s="4534"/>
      <c r="BD77" s="4534"/>
      <c r="BE77" s="4534"/>
      <c r="BF77" s="4534"/>
      <c r="BG77" s="4534"/>
      <c r="BH77" s="4534"/>
      <c r="BI77" s="4534"/>
      <c r="BJ77" s="4534"/>
      <c r="BK77" s="4534"/>
      <c r="BL77" s="4534"/>
      <c r="BM77" s="4534"/>
      <c r="BN77" s="4534"/>
      <c r="BO77" s="4534"/>
      <c r="BP77" s="4534"/>
      <c r="BQ77" s="4534"/>
      <c r="BR77" s="4534"/>
      <c r="BS77" s="4534"/>
      <c r="BT77" s="4534"/>
      <c r="BU77" s="4534"/>
      <c r="BV77" s="4534"/>
      <c r="BW77" s="4534"/>
      <c r="BX77" s="4534"/>
      <c r="BY77" s="4534"/>
      <c r="BZ77" s="4534"/>
      <c r="CA77" s="1747"/>
      <c r="CB77" s="1743"/>
      <c r="CC77" s="1743"/>
      <c r="CD77" s="1743"/>
      <c r="CE77" s="1743"/>
      <c r="CF77" s="1743"/>
      <c r="CG77" s="1746"/>
    </row>
    <row r="78" spans="2:85" ht="11.45" customHeight="1">
      <c r="B78" s="1742"/>
      <c r="C78" s="1743"/>
      <c r="D78" s="1751" t="s">
        <v>4520</v>
      </c>
      <c r="E78" s="1751"/>
      <c r="F78" s="4535" t="s">
        <v>4521</v>
      </c>
      <c r="G78" s="4535"/>
      <c r="H78" s="4535"/>
      <c r="I78" s="4535"/>
      <c r="J78" s="4535"/>
      <c r="K78" s="4535"/>
      <c r="L78" s="4535"/>
      <c r="M78" s="4535"/>
      <c r="N78" s="4535"/>
      <c r="O78" s="4535"/>
      <c r="P78" s="4535"/>
      <c r="Q78" s="4535"/>
      <c r="R78" s="4535"/>
      <c r="S78" s="4535"/>
      <c r="T78" s="4535"/>
      <c r="U78" s="4535"/>
      <c r="V78" s="4535"/>
      <c r="W78" s="4535"/>
      <c r="X78" s="4535"/>
      <c r="Y78" s="4535"/>
      <c r="Z78" s="4535"/>
      <c r="AA78" s="4535"/>
      <c r="AB78" s="4535"/>
      <c r="AC78" s="4535"/>
      <c r="AD78" s="4535"/>
      <c r="AE78" s="4535"/>
      <c r="AF78" s="4535"/>
      <c r="AG78" s="4535"/>
      <c r="AH78" s="4535"/>
      <c r="AI78" s="4535"/>
      <c r="AJ78" s="4535"/>
      <c r="AK78" s="4535"/>
      <c r="AL78" s="4535"/>
      <c r="AM78" s="4535"/>
      <c r="AN78" s="4535"/>
      <c r="AO78" s="4535"/>
      <c r="AP78" s="4535"/>
      <c r="AQ78" s="4535"/>
      <c r="AR78" s="4535"/>
      <c r="AS78" s="4535"/>
      <c r="AT78" s="4535"/>
      <c r="AU78" s="4535"/>
      <c r="AV78" s="4535"/>
      <c r="AW78" s="4535"/>
      <c r="AX78" s="4535"/>
      <c r="AY78" s="4535"/>
      <c r="AZ78" s="4535"/>
      <c r="BA78" s="4535"/>
      <c r="BB78" s="4535"/>
      <c r="BC78" s="4535"/>
      <c r="BD78" s="4535"/>
      <c r="BE78" s="4535"/>
      <c r="BF78" s="4535"/>
      <c r="BG78" s="4535"/>
      <c r="BH78" s="4535"/>
      <c r="BI78" s="4535"/>
      <c r="BJ78" s="4535"/>
      <c r="BK78" s="4535"/>
      <c r="BL78" s="4535"/>
      <c r="BM78" s="4535"/>
      <c r="BN78" s="4535"/>
      <c r="BO78" s="4535"/>
      <c r="BP78" s="4535"/>
      <c r="BQ78" s="4535"/>
      <c r="BR78" s="4535"/>
      <c r="BS78" s="4535"/>
      <c r="BT78" s="4535"/>
      <c r="BU78" s="4535"/>
      <c r="BV78" s="4535"/>
      <c r="BW78" s="4535"/>
      <c r="BX78" s="4535"/>
      <c r="BY78" s="4535"/>
      <c r="BZ78" s="4535"/>
      <c r="CA78" s="4535"/>
      <c r="CB78" s="4535"/>
      <c r="CC78" s="4535"/>
      <c r="CD78" s="4535"/>
      <c r="CE78" s="4535"/>
      <c r="CF78" s="4535"/>
      <c r="CG78" s="4536"/>
    </row>
    <row r="79" spans="2:85" ht="11.45" customHeight="1">
      <c r="B79" s="1742"/>
      <c r="C79" s="1743"/>
      <c r="D79" s="4534" t="s">
        <v>2585</v>
      </c>
      <c r="E79" s="4534"/>
      <c r="F79" s="4534"/>
      <c r="G79" s="4534"/>
      <c r="H79" s="4534"/>
      <c r="I79" s="4534"/>
      <c r="J79" s="4534"/>
      <c r="K79" s="4534"/>
      <c r="L79" s="4534"/>
      <c r="M79" s="4534"/>
      <c r="N79" s="4534"/>
      <c r="O79" s="4534"/>
      <c r="P79" s="4534"/>
      <c r="Q79" s="4534"/>
      <c r="R79" s="4534"/>
      <c r="S79" s="4534"/>
      <c r="T79" s="4534"/>
      <c r="U79" s="4534"/>
      <c r="V79" s="4534"/>
      <c r="W79" s="4534"/>
      <c r="X79" s="4534"/>
      <c r="Y79" s="4534"/>
      <c r="Z79" s="4534"/>
      <c r="AA79" s="4534"/>
      <c r="AB79" s="4534"/>
      <c r="AC79" s="4534"/>
      <c r="AD79" s="4534"/>
      <c r="AE79" s="4534"/>
      <c r="AF79" s="4534"/>
      <c r="AG79" s="4534"/>
      <c r="AH79" s="4534"/>
      <c r="AI79" s="4534"/>
      <c r="AJ79" s="4534"/>
      <c r="AK79" s="4534"/>
      <c r="AL79" s="4534"/>
      <c r="AM79" s="4534"/>
      <c r="AN79" s="4534"/>
      <c r="AO79" s="4534"/>
      <c r="AP79" s="4534"/>
      <c r="AQ79" s="4534"/>
      <c r="AR79" s="4534"/>
      <c r="AS79" s="4534"/>
      <c r="AT79" s="4534"/>
      <c r="AU79" s="4534"/>
      <c r="AV79" s="4534"/>
      <c r="AW79" s="4534"/>
      <c r="AX79" s="4534"/>
      <c r="AY79" s="4534"/>
      <c r="AZ79" s="4534"/>
      <c r="BA79" s="4534"/>
      <c r="BB79" s="4534"/>
      <c r="BC79" s="4534"/>
      <c r="BD79" s="4534"/>
      <c r="BE79" s="4534"/>
      <c r="BF79" s="4534"/>
      <c r="BG79" s="4534"/>
      <c r="BH79" s="4534"/>
      <c r="BI79" s="4534"/>
      <c r="BJ79" s="4534"/>
      <c r="BK79" s="4534"/>
      <c r="BL79" s="4534"/>
      <c r="BM79" s="4534"/>
      <c r="BN79" s="4534"/>
      <c r="BO79" s="4534"/>
      <c r="BP79" s="4534"/>
      <c r="BQ79" s="4534"/>
      <c r="BR79" s="4534"/>
      <c r="BS79" s="4534"/>
      <c r="BT79" s="4534"/>
      <c r="BU79" s="4534"/>
      <c r="BV79" s="4534"/>
      <c r="BW79" s="4534"/>
      <c r="BX79" s="4534"/>
      <c r="BY79" s="4534"/>
      <c r="BZ79" s="4534"/>
      <c r="CA79" s="1747"/>
      <c r="CB79" s="1743"/>
      <c r="CC79" s="1743"/>
      <c r="CD79" s="1743"/>
      <c r="CE79" s="1743"/>
      <c r="CF79" s="1743"/>
      <c r="CG79" s="1746"/>
    </row>
    <row r="80" spans="2:85" ht="11.45" customHeight="1">
      <c r="B80" s="1742"/>
      <c r="C80" s="4534" t="s">
        <v>3802</v>
      </c>
      <c r="D80" s="4534"/>
      <c r="E80" s="4534"/>
      <c r="F80" s="4534"/>
      <c r="G80" s="4534"/>
      <c r="H80" s="4534"/>
      <c r="I80" s="4534"/>
      <c r="J80" s="4534"/>
      <c r="K80" s="4534"/>
      <c r="L80" s="4534"/>
      <c r="M80" s="4534"/>
      <c r="N80" s="4534"/>
      <c r="O80" s="4534"/>
      <c r="P80" s="4534"/>
      <c r="Q80" s="4534"/>
      <c r="R80" s="4534"/>
      <c r="S80" s="4534"/>
      <c r="T80" s="4534"/>
      <c r="U80" s="4534"/>
      <c r="V80" s="4534"/>
      <c r="W80" s="4534"/>
      <c r="X80" s="4534"/>
      <c r="Y80" s="4534"/>
      <c r="Z80" s="4534"/>
      <c r="AA80" s="4534"/>
      <c r="AB80" s="4534"/>
      <c r="AC80" s="4534"/>
      <c r="AD80" s="4534"/>
      <c r="AE80" s="4534"/>
      <c r="AF80" s="4534"/>
      <c r="AG80" s="4534"/>
      <c r="AH80" s="4534"/>
      <c r="AI80" s="4534"/>
      <c r="AJ80" s="4534"/>
      <c r="AK80" s="4534"/>
      <c r="AL80" s="4534"/>
      <c r="AM80" s="4534"/>
      <c r="AN80" s="4534"/>
      <c r="AO80" s="4534"/>
      <c r="AP80" s="4534"/>
      <c r="AQ80" s="4534"/>
      <c r="AR80" s="4534"/>
      <c r="AS80" s="4534"/>
      <c r="AT80" s="4534"/>
      <c r="AU80" s="4534"/>
      <c r="AV80" s="4534"/>
      <c r="AW80" s="4534"/>
      <c r="AX80" s="4534"/>
      <c r="AY80" s="4534"/>
      <c r="AZ80" s="4534"/>
      <c r="BA80" s="4534"/>
      <c r="BB80" s="4534"/>
      <c r="BC80" s="4534"/>
      <c r="BD80" s="4534"/>
      <c r="BE80" s="4534"/>
      <c r="BF80" s="4534"/>
      <c r="BG80" s="4534"/>
      <c r="BH80" s="4534"/>
      <c r="BI80" s="4534"/>
      <c r="BJ80" s="4534"/>
      <c r="BK80" s="4534"/>
      <c r="BL80" s="4534"/>
      <c r="BM80" s="4534"/>
      <c r="BN80" s="4534"/>
      <c r="BO80" s="4534"/>
      <c r="BP80" s="4534"/>
      <c r="BQ80" s="4534"/>
      <c r="BR80" s="4534"/>
      <c r="BS80" s="4534"/>
      <c r="BT80" s="4534"/>
      <c r="BU80" s="4534"/>
      <c r="BV80" s="4534"/>
      <c r="BW80" s="4534"/>
      <c r="BX80" s="4534"/>
      <c r="BY80" s="4534"/>
      <c r="BZ80" s="4534"/>
      <c r="CA80" s="1747"/>
      <c r="CB80" s="1743"/>
      <c r="CC80" s="1743"/>
      <c r="CD80" s="1743"/>
      <c r="CE80" s="1743"/>
      <c r="CF80" s="1743"/>
      <c r="CG80" s="1746"/>
    </row>
    <row r="81" spans="2:85" ht="11.45" customHeight="1">
      <c r="B81" s="1742"/>
      <c r="C81" s="1743"/>
      <c r="D81" s="1641"/>
      <c r="E81" s="1641"/>
      <c r="F81" s="4534" t="s">
        <v>4522</v>
      </c>
      <c r="G81" s="4534"/>
      <c r="H81" s="4534"/>
      <c r="I81" s="4534"/>
      <c r="J81" s="4534"/>
      <c r="K81" s="4534"/>
      <c r="L81" s="4534"/>
      <c r="M81" s="4534"/>
      <c r="N81" s="4534"/>
      <c r="O81" s="4534"/>
      <c r="P81" s="4534"/>
      <c r="Q81" s="4534"/>
      <c r="R81" s="4534"/>
      <c r="S81" s="4534"/>
      <c r="T81" s="4534"/>
      <c r="U81" s="4534"/>
      <c r="V81" s="4534"/>
      <c r="W81" s="4534"/>
      <c r="X81" s="4534"/>
      <c r="Y81" s="4534"/>
      <c r="Z81" s="4534"/>
      <c r="AA81" s="4534"/>
      <c r="AB81" s="4534"/>
      <c r="AC81" s="4534"/>
      <c r="AD81" s="4534"/>
      <c r="AE81" s="4534"/>
      <c r="AF81" s="4534"/>
      <c r="AG81" s="4534"/>
      <c r="AH81" s="4534"/>
      <c r="AI81" s="4534"/>
      <c r="AJ81" s="4534"/>
      <c r="AK81" s="4534"/>
      <c r="AL81" s="4534"/>
      <c r="AM81" s="4534"/>
      <c r="AN81" s="4534"/>
      <c r="AO81" s="4534"/>
      <c r="AP81" s="4534"/>
      <c r="AQ81" s="4534"/>
      <c r="AR81" s="4534"/>
      <c r="AS81" s="4534"/>
      <c r="AT81" s="4534"/>
      <c r="AU81" s="4534"/>
      <c r="AV81" s="4534"/>
      <c r="AW81" s="4534"/>
      <c r="AX81" s="4534"/>
      <c r="AY81" s="4534"/>
      <c r="AZ81" s="4534"/>
      <c r="BA81" s="4534"/>
      <c r="BB81" s="4534"/>
      <c r="BC81" s="4534"/>
      <c r="BD81" s="4534"/>
      <c r="BE81" s="4534"/>
      <c r="BF81" s="4534"/>
      <c r="BG81" s="4534"/>
      <c r="BH81" s="4534"/>
      <c r="BI81" s="4534"/>
      <c r="BJ81" s="4534"/>
      <c r="BK81" s="4534"/>
      <c r="BL81" s="4534"/>
      <c r="BM81" s="4534"/>
      <c r="BN81" s="4534"/>
      <c r="BO81" s="4534"/>
      <c r="BP81" s="4534"/>
      <c r="BQ81" s="4534"/>
      <c r="BR81" s="4534"/>
      <c r="BS81" s="4534"/>
      <c r="BT81" s="4534"/>
      <c r="BU81" s="4534"/>
      <c r="BV81" s="4534"/>
      <c r="BW81" s="4534"/>
      <c r="BX81" s="4534"/>
      <c r="BY81" s="4534"/>
      <c r="BZ81" s="4534"/>
      <c r="CA81" s="1747"/>
      <c r="CB81" s="1743"/>
      <c r="CC81" s="1743"/>
      <c r="CD81" s="1743"/>
      <c r="CE81" s="1743"/>
      <c r="CF81" s="1743"/>
      <c r="CG81" s="1746"/>
    </row>
    <row r="82" spans="2:85" ht="11.45" customHeight="1">
      <c r="B82" s="1742"/>
      <c r="C82" s="1743"/>
      <c r="D82" s="4534" t="s">
        <v>2586</v>
      </c>
      <c r="E82" s="4534"/>
      <c r="F82" s="4534"/>
      <c r="G82" s="4534"/>
      <c r="H82" s="4534"/>
      <c r="I82" s="4534"/>
      <c r="J82" s="4534"/>
      <c r="K82" s="4534"/>
      <c r="L82" s="4534"/>
      <c r="M82" s="4534"/>
      <c r="N82" s="4534"/>
      <c r="O82" s="4534"/>
      <c r="P82" s="4534"/>
      <c r="Q82" s="4534"/>
      <c r="R82" s="4534"/>
      <c r="S82" s="4534"/>
      <c r="T82" s="4534"/>
      <c r="U82" s="4534"/>
      <c r="V82" s="4534"/>
      <c r="W82" s="4534"/>
      <c r="X82" s="4534"/>
      <c r="Y82" s="4534"/>
      <c r="Z82" s="4534"/>
      <c r="AA82" s="4534"/>
      <c r="AB82" s="4534"/>
      <c r="AC82" s="4534"/>
      <c r="AD82" s="4534"/>
      <c r="AE82" s="4534"/>
      <c r="AF82" s="4534"/>
      <c r="AG82" s="4534"/>
      <c r="AH82" s="4534"/>
      <c r="AI82" s="4534"/>
      <c r="AJ82" s="4534"/>
      <c r="AK82" s="4534"/>
      <c r="AL82" s="4534"/>
      <c r="AM82" s="4534"/>
      <c r="AN82" s="4534"/>
      <c r="AO82" s="4534"/>
      <c r="AP82" s="4534"/>
      <c r="AQ82" s="4534"/>
      <c r="AR82" s="4534"/>
      <c r="AS82" s="4534"/>
      <c r="AT82" s="4534"/>
      <c r="AU82" s="4534"/>
      <c r="AV82" s="4534"/>
      <c r="AW82" s="4534"/>
      <c r="AX82" s="4534"/>
      <c r="AY82" s="4534"/>
      <c r="AZ82" s="4534"/>
      <c r="BA82" s="4534"/>
      <c r="BB82" s="4534"/>
      <c r="BC82" s="4534"/>
      <c r="BD82" s="4534"/>
      <c r="BE82" s="4534"/>
      <c r="BF82" s="4534"/>
      <c r="BG82" s="4534"/>
      <c r="BH82" s="4534"/>
      <c r="BI82" s="4534"/>
      <c r="BJ82" s="4534"/>
      <c r="BK82" s="4534"/>
      <c r="BL82" s="4534"/>
      <c r="BM82" s="4534"/>
      <c r="BN82" s="4534"/>
      <c r="BO82" s="4534"/>
      <c r="BP82" s="4534"/>
      <c r="BQ82" s="4534"/>
      <c r="BR82" s="4534"/>
      <c r="BS82" s="4534"/>
      <c r="BT82" s="4534"/>
      <c r="BU82" s="4534"/>
      <c r="BV82" s="4534"/>
      <c r="BW82" s="4534"/>
      <c r="BX82" s="4534"/>
      <c r="BY82" s="4534"/>
      <c r="BZ82" s="4534"/>
      <c r="CA82" s="1747"/>
      <c r="CB82" s="1743"/>
      <c r="CC82" s="1743"/>
      <c r="CD82" s="1743"/>
      <c r="CE82" s="1743"/>
      <c r="CF82" s="1743"/>
      <c r="CG82" s="1746"/>
    </row>
    <row r="83" spans="2:85" ht="11.45" customHeight="1">
      <c r="B83" s="1742"/>
      <c r="C83" s="1747"/>
      <c r="D83" s="4534" t="s">
        <v>2587</v>
      </c>
      <c r="E83" s="4534"/>
      <c r="F83" s="4534"/>
      <c r="G83" s="4534"/>
      <c r="H83" s="4534"/>
      <c r="I83" s="4534"/>
      <c r="J83" s="4534"/>
      <c r="K83" s="4534"/>
      <c r="L83" s="4534"/>
      <c r="M83" s="4534"/>
      <c r="N83" s="4534"/>
      <c r="O83" s="4534"/>
      <c r="P83" s="4534"/>
      <c r="Q83" s="4534"/>
      <c r="R83" s="4534"/>
      <c r="S83" s="4534"/>
      <c r="T83" s="4534"/>
      <c r="U83" s="4534"/>
      <c r="V83" s="4534"/>
      <c r="W83" s="4534"/>
      <c r="X83" s="4534"/>
      <c r="Y83" s="4534"/>
      <c r="Z83" s="4534"/>
      <c r="AA83" s="4534"/>
      <c r="AB83" s="4534"/>
      <c r="AC83" s="4534"/>
      <c r="AD83" s="4534"/>
      <c r="AE83" s="4534"/>
      <c r="AF83" s="4534"/>
      <c r="AG83" s="4534"/>
      <c r="AH83" s="4534"/>
      <c r="AI83" s="4534"/>
      <c r="AJ83" s="4534"/>
      <c r="AK83" s="4534"/>
      <c r="AL83" s="4534"/>
      <c r="AM83" s="4534"/>
      <c r="AN83" s="4534"/>
      <c r="AO83" s="4534"/>
      <c r="AP83" s="4534"/>
      <c r="AQ83" s="4534"/>
      <c r="AR83" s="4534"/>
      <c r="AS83" s="4534"/>
      <c r="AT83" s="4534"/>
      <c r="AU83" s="4534"/>
      <c r="AV83" s="4534"/>
      <c r="AW83" s="4534"/>
      <c r="AX83" s="4534"/>
      <c r="AY83" s="4534"/>
      <c r="AZ83" s="4534"/>
      <c r="BA83" s="4534"/>
      <c r="BB83" s="4534"/>
      <c r="BC83" s="4534"/>
      <c r="BD83" s="4534"/>
      <c r="BE83" s="4534"/>
      <c r="BF83" s="4534"/>
      <c r="BG83" s="4534"/>
      <c r="BH83" s="4534"/>
      <c r="BI83" s="4534"/>
      <c r="BJ83" s="4534"/>
      <c r="BK83" s="4534"/>
      <c r="BL83" s="4534"/>
      <c r="BM83" s="4534"/>
      <c r="BN83" s="4534"/>
      <c r="BO83" s="4534"/>
      <c r="BP83" s="4534"/>
      <c r="BQ83" s="4534"/>
      <c r="BR83" s="4534"/>
      <c r="BS83" s="4534"/>
      <c r="BT83" s="4534"/>
      <c r="BU83" s="4534"/>
      <c r="BV83" s="4534"/>
      <c r="BW83" s="4534"/>
      <c r="BX83" s="4534"/>
      <c r="BY83" s="4534"/>
      <c r="BZ83" s="4534"/>
      <c r="CA83" s="1747"/>
      <c r="CB83" s="1743"/>
      <c r="CC83" s="1743"/>
      <c r="CD83" s="1743"/>
      <c r="CE83" s="1743"/>
      <c r="CF83" s="1743"/>
      <c r="CG83" s="1746"/>
    </row>
    <row r="84" spans="2:85" ht="11.45" customHeight="1">
      <c r="B84" s="1742"/>
      <c r="C84" s="1747"/>
      <c r="D84" s="4534" t="s">
        <v>2588</v>
      </c>
      <c r="E84" s="4534"/>
      <c r="F84" s="4534"/>
      <c r="G84" s="4534"/>
      <c r="H84" s="4534"/>
      <c r="I84" s="4534"/>
      <c r="J84" s="4534"/>
      <c r="K84" s="4534"/>
      <c r="L84" s="4534"/>
      <c r="M84" s="4534"/>
      <c r="N84" s="4534"/>
      <c r="O84" s="4534"/>
      <c r="P84" s="4534"/>
      <c r="Q84" s="4534"/>
      <c r="R84" s="4534"/>
      <c r="S84" s="4534"/>
      <c r="T84" s="4534"/>
      <c r="U84" s="4534"/>
      <c r="V84" s="4534"/>
      <c r="W84" s="4534"/>
      <c r="X84" s="4534"/>
      <c r="Y84" s="4534"/>
      <c r="Z84" s="4534"/>
      <c r="AA84" s="4534"/>
      <c r="AB84" s="4534"/>
      <c r="AC84" s="4534"/>
      <c r="AD84" s="4534"/>
      <c r="AE84" s="4534"/>
      <c r="AF84" s="4534"/>
      <c r="AG84" s="4534"/>
      <c r="AH84" s="4534"/>
      <c r="AI84" s="4534"/>
      <c r="AJ84" s="4534"/>
      <c r="AK84" s="4534"/>
      <c r="AL84" s="4534"/>
      <c r="AM84" s="4534"/>
      <c r="AN84" s="4534"/>
      <c r="AO84" s="4534"/>
      <c r="AP84" s="4534"/>
      <c r="AQ84" s="4534"/>
      <c r="AR84" s="4534"/>
      <c r="AS84" s="4534"/>
      <c r="AT84" s="4534"/>
      <c r="AU84" s="4534"/>
      <c r="AV84" s="4534"/>
      <c r="AW84" s="4534"/>
      <c r="AX84" s="4534"/>
      <c r="AY84" s="4534"/>
      <c r="AZ84" s="4534"/>
      <c r="BA84" s="4534"/>
      <c r="BB84" s="4534"/>
      <c r="BC84" s="4534"/>
      <c r="BD84" s="4534"/>
      <c r="BE84" s="4534"/>
      <c r="BF84" s="4534"/>
      <c r="BG84" s="4534"/>
      <c r="BH84" s="4534"/>
      <c r="BI84" s="4534"/>
      <c r="BJ84" s="4534"/>
      <c r="BK84" s="4534"/>
      <c r="BL84" s="4534"/>
      <c r="BM84" s="4534"/>
      <c r="BN84" s="4534"/>
      <c r="BO84" s="4534"/>
      <c r="BP84" s="4534"/>
      <c r="BQ84" s="4534"/>
      <c r="BR84" s="4534"/>
      <c r="BS84" s="4534"/>
      <c r="BT84" s="4534"/>
      <c r="BU84" s="4534"/>
      <c r="BV84" s="4534"/>
      <c r="BW84" s="4534"/>
      <c r="BX84" s="4534"/>
      <c r="BY84" s="4534"/>
      <c r="BZ84" s="4534"/>
      <c r="CA84" s="1747"/>
      <c r="CB84" s="1743"/>
      <c r="CC84" s="1743"/>
      <c r="CD84" s="1743"/>
      <c r="CE84" s="1743"/>
      <c r="CF84" s="1743"/>
      <c r="CG84" s="1746"/>
    </row>
    <row r="85" spans="2:85" ht="11.45" customHeight="1">
      <c r="B85" s="1742"/>
      <c r="C85" s="4534" t="s">
        <v>3804</v>
      </c>
      <c r="D85" s="4534"/>
      <c r="E85" s="4534"/>
      <c r="F85" s="4534"/>
      <c r="G85" s="4534"/>
      <c r="H85" s="4534"/>
      <c r="I85" s="4534"/>
      <c r="J85" s="4534"/>
      <c r="K85" s="4534"/>
      <c r="L85" s="4534"/>
      <c r="M85" s="4534"/>
      <c r="N85" s="4534"/>
      <c r="O85" s="4534"/>
      <c r="P85" s="4534"/>
      <c r="Q85" s="4534"/>
      <c r="R85" s="4534"/>
      <c r="S85" s="4534"/>
      <c r="T85" s="4534"/>
      <c r="U85" s="4534"/>
      <c r="V85" s="4534"/>
      <c r="W85" s="4534"/>
      <c r="X85" s="4534"/>
      <c r="Y85" s="4534"/>
      <c r="Z85" s="4534"/>
      <c r="AA85" s="4534"/>
      <c r="AB85" s="4534"/>
      <c r="AC85" s="4534"/>
      <c r="AD85" s="4534"/>
      <c r="AE85" s="4534"/>
      <c r="AF85" s="4534"/>
      <c r="AG85" s="4534"/>
      <c r="AH85" s="4534"/>
      <c r="AI85" s="4534"/>
      <c r="AJ85" s="4534"/>
      <c r="AK85" s="4534"/>
      <c r="AL85" s="4534"/>
      <c r="AM85" s="4534"/>
      <c r="AN85" s="4534"/>
      <c r="AO85" s="4534"/>
      <c r="AP85" s="4534"/>
      <c r="AQ85" s="4534"/>
      <c r="AR85" s="4534"/>
      <c r="AS85" s="4534"/>
      <c r="AT85" s="4534"/>
      <c r="AU85" s="4534"/>
      <c r="AV85" s="4534"/>
      <c r="AW85" s="4534"/>
      <c r="AX85" s="4534"/>
      <c r="AY85" s="4534"/>
      <c r="AZ85" s="4534"/>
      <c r="BA85" s="4534"/>
      <c r="BB85" s="4534"/>
      <c r="BC85" s="4534"/>
      <c r="BD85" s="4534"/>
      <c r="BE85" s="4534"/>
      <c r="BF85" s="4534"/>
      <c r="BG85" s="4534"/>
      <c r="BH85" s="4534"/>
      <c r="BI85" s="4534"/>
      <c r="BJ85" s="4534"/>
      <c r="BK85" s="4534"/>
      <c r="BL85" s="4534"/>
      <c r="BM85" s="4534"/>
      <c r="BN85" s="4534"/>
      <c r="BO85" s="4534"/>
      <c r="BP85" s="4534"/>
      <c r="BQ85" s="4534"/>
      <c r="BR85" s="4534"/>
      <c r="BS85" s="4534"/>
      <c r="BT85" s="4534"/>
      <c r="BU85" s="4534"/>
      <c r="BV85" s="4534"/>
      <c r="BW85" s="4534"/>
      <c r="BX85" s="4534"/>
      <c r="BY85" s="4534"/>
      <c r="BZ85" s="4534"/>
      <c r="CA85" s="1747"/>
      <c r="CB85" s="1743"/>
      <c r="CC85" s="1743"/>
      <c r="CD85" s="1743"/>
      <c r="CE85" s="1743"/>
      <c r="CF85" s="1743"/>
      <c r="CG85" s="1746"/>
    </row>
    <row r="86" spans="2:85" ht="11.45" customHeight="1">
      <c r="B86" s="1742"/>
      <c r="C86" s="1747"/>
      <c r="D86" s="4535" t="s">
        <v>4884</v>
      </c>
      <c r="E86" s="4535"/>
      <c r="F86" s="4535"/>
      <c r="G86" s="4535"/>
      <c r="H86" s="4535"/>
      <c r="I86" s="4535"/>
      <c r="J86" s="4535"/>
      <c r="K86" s="4535"/>
      <c r="L86" s="4535"/>
      <c r="M86" s="4535"/>
      <c r="N86" s="4535"/>
      <c r="O86" s="4535"/>
      <c r="P86" s="4535"/>
      <c r="Q86" s="4535"/>
      <c r="R86" s="4535"/>
      <c r="S86" s="4535"/>
      <c r="T86" s="4535"/>
      <c r="U86" s="4535"/>
      <c r="V86" s="4535"/>
      <c r="W86" s="4535"/>
      <c r="X86" s="4535"/>
      <c r="Y86" s="4535"/>
      <c r="Z86" s="4535"/>
      <c r="AA86" s="4535"/>
      <c r="AB86" s="4535"/>
      <c r="AC86" s="4535"/>
      <c r="AD86" s="4535"/>
      <c r="AE86" s="4535"/>
      <c r="AF86" s="4535"/>
      <c r="AG86" s="4535"/>
      <c r="AH86" s="4535"/>
      <c r="AI86" s="4535"/>
      <c r="AJ86" s="4535"/>
      <c r="AK86" s="4535"/>
      <c r="AL86" s="4535"/>
      <c r="AM86" s="4535"/>
      <c r="AN86" s="4535"/>
      <c r="AO86" s="4535"/>
      <c r="AP86" s="4535"/>
      <c r="AQ86" s="4535"/>
      <c r="AR86" s="4535"/>
      <c r="AS86" s="4535"/>
      <c r="AT86" s="4535"/>
      <c r="AU86" s="4535"/>
      <c r="AV86" s="4535"/>
      <c r="AW86" s="4535"/>
      <c r="AX86" s="4535"/>
      <c r="AY86" s="4535"/>
      <c r="AZ86" s="4535"/>
      <c r="BA86" s="4535"/>
      <c r="BB86" s="4535"/>
      <c r="BC86" s="4535"/>
      <c r="BD86" s="4535"/>
      <c r="BE86" s="4535"/>
      <c r="BF86" s="4535"/>
      <c r="BG86" s="4535"/>
      <c r="BH86" s="4535"/>
      <c r="BI86" s="4535"/>
      <c r="BJ86" s="4535"/>
      <c r="BK86" s="4535"/>
      <c r="BL86" s="4535"/>
      <c r="BM86" s="4535"/>
      <c r="BN86" s="4535"/>
      <c r="BO86" s="4535"/>
      <c r="BP86" s="4535"/>
      <c r="BQ86" s="4535"/>
      <c r="BR86" s="4535"/>
      <c r="BS86" s="4535"/>
      <c r="BT86" s="4535"/>
      <c r="BU86" s="4535"/>
      <c r="BV86" s="4535"/>
      <c r="BW86" s="4535"/>
      <c r="BX86" s="4535"/>
      <c r="BY86" s="4535"/>
      <c r="BZ86" s="4535"/>
      <c r="CA86" s="4535"/>
      <c r="CB86" s="4535"/>
      <c r="CC86" s="4535"/>
      <c r="CD86" s="4535"/>
      <c r="CE86" s="4535"/>
      <c r="CF86" s="4535"/>
      <c r="CG86" s="4536"/>
    </row>
    <row r="87" spans="2:85" ht="11.45" customHeight="1">
      <c r="B87" s="1742"/>
      <c r="C87" s="1747"/>
      <c r="D87" s="4535" t="s">
        <v>4512</v>
      </c>
      <c r="E87" s="4535"/>
      <c r="F87" s="4535"/>
      <c r="G87" s="4535"/>
      <c r="H87" s="4535"/>
      <c r="I87" s="4535"/>
      <c r="J87" s="4535"/>
      <c r="K87" s="4535"/>
      <c r="L87" s="4535"/>
      <c r="M87" s="4535"/>
      <c r="N87" s="4535"/>
      <c r="O87" s="4535"/>
      <c r="P87" s="4535"/>
      <c r="Q87" s="4535"/>
      <c r="R87" s="4535"/>
      <c r="S87" s="4535"/>
      <c r="T87" s="4535"/>
      <c r="U87" s="4535"/>
      <c r="V87" s="4535"/>
      <c r="W87" s="4535"/>
      <c r="X87" s="4535"/>
      <c r="Y87" s="4535"/>
      <c r="Z87" s="4535"/>
      <c r="AA87" s="4535"/>
      <c r="AB87" s="4535"/>
      <c r="AC87" s="4535"/>
      <c r="AD87" s="4535"/>
      <c r="AE87" s="4535"/>
      <c r="AF87" s="4535"/>
      <c r="AG87" s="4535"/>
      <c r="AH87" s="4535"/>
      <c r="AI87" s="4535"/>
      <c r="AJ87" s="4535"/>
      <c r="AK87" s="4535"/>
      <c r="AL87" s="4535"/>
      <c r="AM87" s="4535"/>
      <c r="AN87" s="4535"/>
      <c r="AO87" s="4535"/>
      <c r="AP87" s="4535"/>
      <c r="AQ87" s="4535"/>
      <c r="AR87" s="4535"/>
      <c r="AS87" s="4535"/>
      <c r="AT87" s="4535"/>
      <c r="AU87" s="4535"/>
      <c r="AV87" s="4535"/>
      <c r="AW87" s="4535"/>
      <c r="AX87" s="4535"/>
      <c r="AY87" s="4535"/>
      <c r="AZ87" s="4535"/>
      <c r="BA87" s="4535"/>
      <c r="BB87" s="4535"/>
      <c r="BC87" s="4535"/>
      <c r="BD87" s="4535"/>
      <c r="BE87" s="4535"/>
      <c r="BF87" s="4535"/>
      <c r="BG87" s="4535"/>
      <c r="BH87" s="4535"/>
      <c r="BI87" s="4535"/>
      <c r="BJ87" s="4535"/>
      <c r="BK87" s="4535"/>
      <c r="BL87" s="4535"/>
      <c r="BM87" s="4535"/>
      <c r="BN87" s="4535"/>
      <c r="BO87" s="4535"/>
      <c r="BP87" s="4535"/>
      <c r="BQ87" s="4535"/>
      <c r="BR87" s="4535"/>
      <c r="BS87" s="4535"/>
      <c r="BT87" s="4535"/>
      <c r="BU87" s="4535"/>
      <c r="BV87" s="4535"/>
      <c r="BW87" s="4535"/>
      <c r="BX87" s="4535"/>
      <c r="BY87" s="4535"/>
      <c r="BZ87" s="4535"/>
      <c r="CA87" s="4535"/>
      <c r="CB87" s="4535"/>
      <c r="CC87" s="4535"/>
      <c r="CD87" s="4535"/>
      <c r="CE87" s="4535"/>
      <c r="CF87" s="4535"/>
      <c r="CG87" s="4536"/>
    </row>
    <row r="88" spans="2:85" ht="2.25" customHeight="1">
      <c r="B88" s="1755"/>
      <c r="C88" s="1747"/>
      <c r="D88" s="1747"/>
      <c r="E88" s="1747"/>
      <c r="F88" s="1747"/>
      <c r="G88" s="1747"/>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c r="BJ88" s="1747"/>
      <c r="BK88" s="1747"/>
      <c r="BL88" s="1747"/>
      <c r="BM88" s="1747"/>
      <c r="BN88" s="1747"/>
      <c r="BO88" s="1747"/>
      <c r="BP88" s="1747"/>
      <c r="BQ88" s="1747"/>
      <c r="BR88" s="1747"/>
      <c r="BS88" s="1747"/>
      <c r="BT88" s="1747"/>
      <c r="BU88" s="1747"/>
      <c r="BV88" s="1747"/>
      <c r="BW88" s="1747"/>
      <c r="BX88" s="1747"/>
      <c r="BY88" s="1747"/>
      <c r="BZ88" s="1747"/>
      <c r="CA88" s="1747"/>
      <c r="CB88" s="1747"/>
      <c r="CC88" s="1747"/>
      <c r="CD88" s="1747"/>
      <c r="CE88" s="1747"/>
      <c r="CF88" s="1747"/>
      <c r="CG88" s="1756"/>
    </row>
    <row r="89" spans="2:85" ht="12.95" customHeight="1">
      <c r="B89" s="1748"/>
      <c r="C89" s="1641"/>
      <c r="D89" s="4571" t="s">
        <v>2589</v>
      </c>
      <c r="E89" s="4572"/>
      <c r="F89" s="4572"/>
      <c r="G89" s="4572"/>
      <c r="H89" s="4572"/>
      <c r="I89" s="4572"/>
      <c r="J89" s="4572"/>
      <c r="K89" s="4572"/>
      <c r="L89" s="4572"/>
      <c r="M89" s="4572"/>
      <c r="N89" s="4572"/>
      <c r="O89" s="4572"/>
      <c r="P89" s="4572"/>
      <c r="Q89" s="4572"/>
      <c r="R89" s="4572"/>
      <c r="S89" s="4573"/>
      <c r="T89" s="4571" t="s">
        <v>2590</v>
      </c>
      <c r="U89" s="4572"/>
      <c r="V89" s="4572"/>
      <c r="W89" s="4572"/>
      <c r="X89" s="4572"/>
      <c r="Y89" s="4572"/>
      <c r="Z89" s="4572"/>
      <c r="AA89" s="4572"/>
      <c r="AB89" s="4572"/>
      <c r="AC89" s="4572"/>
      <c r="AD89" s="4572"/>
      <c r="AE89" s="4572"/>
      <c r="AF89" s="4572"/>
      <c r="AG89" s="4572"/>
      <c r="AH89" s="4572"/>
      <c r="AI89" s="4572"/>
      <c r="AJ89" s="4572"/>
      <c r="AK89" s="4572"/>
      <c r="AL89" s="4572"/>
      <c r="AM89" s="4572"/>
      <c r="AN89" s="4572"/>
      <c r="AO89" s="4572"/>
      <c r="AP89" s="4572"/>
      <c r="AQ89" s="4572"/>
      <c r="AR89" s="4572"/>
      <c r="AS89" s="4572"/>
      <c r="AT89" s="4572"/>
      <c r="AU89" s="4572"/>
      <c r="AV89" s="4572"/>
      <c r="AW89" s="4572"/>
      <c r="AX89" s="4572"/>
      <c r="AY89" s="4572"/>
      <c r="AZ89" s="4572"/>
      <c r="BA89" s="4572"/>
      <c r="BB89" s="4572"/>
      <c r="BC89" s="4572"/>
      <c r="BD89" s="4572"/>
      <c r="BE89" s="4572"/>
      <c r="BF89" s="4572"/>
      <c r="BG89" s="4572"/>
      <c r="BH89" s="4572"/>
      <c r="BI89" s="4572"/>
      <c r="BJ89" s="4572"/>
      <c r="BK89" s="4572"/>
      <c r="BL89" s="4572"/>
      <c r="BM89" s="4572"/>
      <c r="BN89" s="4572"/>
      <c r="BO89" s="4572"/>
      <c r="BP89" s="4572"/>
      <c r="BQ89" s="4572"/>
      <c r="BR89" s="4573"/>
      <c r="BS89" s="4574" t="s">
        <v>3805</v>
      </c>
      <c r="BT89" s="4574"/>
      <c r="BU89" s="4574"/>
      <c r="BV89" s="4574"/>
      <c r="BW89" s="4574"/>
      <c r="BX89" s="4574"/>
      <c r="BY89" s="4574"/>
      <c r="BZ89" s="4574"/>
      <c r="CA89" s="4574"/>
      <c r="CB89" s="4574"/>
      <c r="CC89" s="4574"/>
      <c r="CD89" s="4574"/>
      <c r="CE89" s="4574"/>
      <c r="CF89" s="4574"/>
      <c r="CG89" s="1750"/>
    </row>
    <row r="90" spans="2:85" ht="12" customHeight="1">
      <c r="B90" s="1748"/>
      <c r="C90" s="1641"/>
      <c r="D90" s="4575" t="s">
        <v>3806</v>
      </c>
      <c r="E90" s="4576"/>
      <c r="F90" s="4576"/>
      <c r="G90" s="4576"/>
      <c r="H90" s="4576"/>
      <c r="I90" s="4576"/>
      <c r="J90" s="4576"/>
      <c r="K90" s="4576"/>
      <c r="L90" s="4576"/>
      <c r="M90" s="4576"/>
      <c r="N90" s="4576"/>
      <c r="O90" s="4576"/>
      <c r="P90" s="4576"/>
      <c r="Q90" s="4576"/>
      <c r="R90" s="4576"/>
      <c r="S90" s="4577"/>
      <c r="T90" s="4565" t="s">
        <v>3822</v>
      </c>
      <c r="U90" s="4566"/>
      <c r="V90" s="4566"/>
      <c r="W90" s="4566"/>
      <c r="X90" s="4566"/>
      <c r="Y90" s="4566"/>
      <c r="Z90" s="4566"/>
      <c r="AA90" s="4566"/>
      <c r="AB90" s="4566"/>
      <c r="AC90" s="4566"/>
      <c r="AD90" s="4566"/>
      <c r="AE90" s="4566"/>
      <c r="AF90" s="4566"/>
      <c r="AG90" s="4566"/>
      <c r="AH90" s="4566"/>
      <c r="AI90" s="4566"/>
      <c r="AJ90" s="4566"/>
      <c r="AK90" s="4566"/>
      <c r="AL90" s="4566"/>
      <c r="AM90" s="4566"/>
      <c r="AN90" s="4566"/>
      <c r="AO90" s="4566"/>
      <c r="AP90" s="4566"/>
      <c r="AQ90" s="4566"/>
      <c r="AR90" s="4566"/>
      <c r="AS90" s="4566"/>
      <c r="AT90" s="4566"/>
      <c r="AU90" s="4566"/>
      <c r="AV90" s="4566"/>
      <c r="AW90" s="4566"/>
      <c r="AX90" s="4566"/>
      <c r="AY90" s="4566"/>
      <c r="AZ90" s="4566"/>
      <c r="BA90" s="4566"/>
      <c r="BB90" s="4566"/>
      <c r="BC90" s="4566"/>
      <c r="BD90" s="4566"/>
      <c r="BE90" s="4566"/>
      <c r="BF90" s="4566"/>
      <c r="BG90" s="4566"/>
      <c r="BH90" s="4566"/>
      <c r="BI90" s="4566"/>
      <c r="BJ90" s="4566"/>
      <c r="BK90" s="4566"/>
      <c r="BL90" s="4566"/>
      <c r="BM90" s="4566"/>
      <c r="BN90" s="4566"/>
      <c r="BO90" s="4566"/>
      <c r="BP90" s="4566"/>
      <c r="BQ90" s="4566"/>
      <c r="BR90" s="4567"/>
      <c r="BS90" s="4584" t="s">
        <v>4523</v>
      </c>
      <c r="BT90" s="4585"/>
      <c r="BU90" s="4585"/>
      <c r="BV90" s="4585"/>
      <c r="BW90" s="4585"/>
      <c r="BX90" s="4585"/>
      <c r="BY90" s="4585"/>
      <c r="BZ90" s="4585"/>
      <c r="CA90" s="4585"/>
      <c r="CB90" s="4585"/>
      <c r="CC90" s="4585"/>
      <c r="CD90" s="4585"/>
      <c r="CE90" s="4585"/>
      <c r="CF90" s="4586"/>
      <c r="CG90" s="1750"/>
    </row>
    <row r="91" spans="2:85" ht="12" customHeight="1">
      <c r="B91" s="1748"/>
      <c r="C91" s="1641"/>
      <c r="D91" s="4578"/>
      <c r="E91" s="4579"/>
      <c r="F91" s="4579"/>
      <c r="G91" s="4579"/>
      <c r="H91" s="4579"/>
      <c r="I91" s="4579"/>
      <c r="J91" s="4579"/>
      <c r="K91" s="4579"/>
      <c r="L91" s="4579"/>
      <c r="M91" s="4579"/>
      <c r="N91" s="4579"/>
      <c r="O91" s="4579"/>
      <c r="P91" s="4579"/>
      <c r="Q91" s="4579"/>
      <c r="R91" s="4579"/>
      <c r="S91" s="4580"/>
      <c r="T91" s="4568" t="s">
        <v>3807</v>
      </c>
      <c r="U91" s="4534"/>
      <c r="V91" s="4534"/>
      <c r="W91" s="4534"/>
      <c r="X91" s="4534"/>
      <c r="Y91" s="4534"/>
      <c r="Z91" s="4534"/>
      <c r="AA91" s="4534"/>
      <c r="AB91" s="4534"/>
      <c r="AC91" s="4534"/>
      <c r="AD91" s="4534"/>
      <c r="AE91" s="4534"/>
      <c r="AF91" s="4534"/>
      <c r="AG91" s="4534"/>
      <c r="AH91" s="4534"/>
      <c r="AI91" s="4534"/>
      <c r="AJ91" s="4534"/>
      <c r="AK91" s="4534"/>
      <c r="AL91" s="4534"/>
      <c r="AM91" s="4534"/>
      <c r="AN91" s="4534"/>
      <c r="AO91" s="4534"/>
      <c r="AP91" s="4534"/>
      <c r="AQ91" s="4534"/>
      <c r="AR91" s="4534"/>
      <c r="AS91" s="4534"/>
      <c r="AT91" s="4534"/>
      <c r="AU91" s="4534"/>
      <c r="AV91" s="4534"/>
      <c r="AW91" s="4534"/>
      <c r="AX91" s="4534"/>
      <c r="AY91" s="4534"/>
      <c r="AZ91" s="4534"/>
      <c r="BA91" s="4534"/>
      <c r="BB91" s="4534"/>
      <c r="BC91" s="4534"/>
      <c r="BD91" s="4534"/>
      <c r="BE91" s="4534"/>
      <c r="BF91" s="4534"/>
      <c r="BG91" s="4534"/>
      <c r="BH91" s="4534"/>
      <c r="BI91" s="4534"/>
      <c r="BJ91" s="4534"/>
      <c r="BK91" s="4534"/>
      <c r="BL91" s="4534"/>
      <c r="BM91" s="4534"/>
      <c r="BN91" s="4534"/>
      <c r="BO91" s="4534"/>
      <c r="BP91" s="4534"/>
      <c r="BQ91" s="4534"/>
      <c r="BR91" s="4569"/>
      <c r="BS91" s="4587"/>
      <c r="BT91" s="4537"/>
      <c r="BU91" s="4537"/>
      <c r="BV91" s="4537"/>
      <c r="BW91" s="4537"/>
      <c r="BX91" s="4537"/>
      <c r="BY91" s="4537"/>
      <c r="BZ91" s="4537"/>
      <c r="CA91" s="4537"/>
      <c r="CB91" s="4537"/>
      <c r="CC91" s="4537"/>
      <c r="CD91" s="4537"/>
      <c r="CE91" s="4537"/>
      <c r="CF91" s="4538"/>
      <c r="CG91" s="1750"/>
    </row>
    <row r="92" spans="2:85" ht="12" customHeight="1">
      <c r="B92" s="1748"/>
      <c r="C92" s="1641"/>
      <c r="D92" s="4578"/>
      <c r="E92" s="4579"/>
      <c r="F92" s="4579"/>
      <c r="G92" s="4579"/>
      <c r="H92" s="4579"/>
      <c r="I92" s="4579"/>
      <c r="J92" s="4579"/>
      <c r="K92" s="4579"/>
      <c r="L92" s="4579"/>
      <c r="M92" s="4579"/>
      <c r="N92" s="4579"/>
      <c r="O92" s="4579"/>
      <c r="P92" s="4579"/>
      <c r="Q92" s="4579"/>
      <c r="R92" s="4579"/>
      <c r="S92" s="4580"/>
      <c r="T92" s="4568" t="s">
        <v>4513</v>
      </c>
      <c r="U92" s="4534"/>
      <c r="V92" s="4534"/>
      <c r="W92" s="4534"/>
      <c r="X92" s="4534"/>
      <c r="Y92" s="4534"/>
      <c r="Z92" s="4534"/>
      <c r="AA92" s="4534"/>
      <c r="AB92" s="4534"/>
      <c r="AC92" s="4534"/>
      <c r="AD92" s="4534"/>
      <c r="AE92" s="4534"/>
      <c r="AF92" s="4534"/>
      <c r="AG92" s="4534"/>
      <c r="AH92" s="4534"/>
      <c r="AI92" s="4534"/>
      <c r="AJ92" s="4534"/>
      <c r="AK92" s="4534"/>
      <c r="AL92" s="4534"/>
      <c r="AM92" s="4534"/>
      <c r="AN92" s="4534"/>
      <c r="AO92" s="4534"/>
      <c r="AP92" s="4534"/>
      <c r="AQ92" s="4534"/>
      <c r="AR92" s="4534"/>
      <c r="AS92" s="4534"/>
      <c r="AT92" s="4534"/>
      <c r="AU92" s="4534"/>
      <c r="AV92" s="4534"/>
      <c r="AW92" s="4534"/>
      <c r="AX92" s="4534"/>
      <c r="AY92" s="4534"/>
      <c r="AZ92" s="4534"/>
      <c r="BA92" s="4534"/>
      <c r="BB92" s="4534"/>
      <c r="BC92" s="4534"/>
      <c r="BD92" s="4534"/>
      <c r="BE92" s="4534"/>
      <c r="BF92" s="4534"/>
      <c r="BG92" s="4534"/>
      <c r="BH92" s="4534"/>
      <c r="BI92" s="4534"/>
      <c r="BJ92" s="4534"/>
      <c r="BK92" s="4534"/>
      <c r="BL92" s="4534"/>
      <c r="BM92" s="4534"/>
      <c r="BN92" s="4534"/>
      <c r="BO92" s="4534"/>
      <c r="BP92" s="4534"/>
      <c r="BQ92" s="4534"/>
      <c r="BR92" s="4569"/>
      <c r="BS92" s="4587"/>
      <c r="BT92" s="4537"/>
      <c r="BU92" s="4537"/>
      <c r="BV92" s="4537"/>
      <c r="BW92" s="4537"/>
      <c r="BX92" s="4537"/>
      <c r="BY92" s="4537"/>
      <c r="BZ92" s="4537"/>
      <c r="CA92" s="4537"/>
      <c r="CB92" s="4537"/>
      <c r="CC92" s="4537"/>
      <c r="CD92" s="4537"/>
      <c r="CE92" s="4537"/>
      <c r="CF92" s="4538"/>
      <c r="CG92" s="1750"/>
    </row>
    <row r="93" spans="2:85" ht="12" customHeight="1">
      <c r="B93" s="1748"/>
      <c r="C93" s="1641"/>
      <c r="D93" s="4578"/>
      <c r="E93" s="4579"/>
      <c r="F93" s="4579"/>
      <c r="G93" s="4579"/>
      <c r="H93" s="4579"/>
      <c r="I93" s="4579"/>
      <c r="J93" s="4579"/>
      <c r="K93" s="4579"/>
      <c r="L93" s="4579"/>
      <c r="M93" s="4579"/>
      <c r="N93" s="4579"/>
      <c r="O93" s="4579"/>
      <c r="P93" s="4579"/>
      <c r="Q93" s="4579"/>
      <c r="R93" s="4579"/>
      <c r="S93" s="4580"/>
      <c r="T93" s="4591" t="s">
        <v>4886</v>
      </c>
      <c r="U93" s="4531"/>
      <c r="V93" s="4531"/>
      <c r="W93" s="4531"/>
      <c r="X93" s="4531"/>
      <c r="Y93" s="4531"/>
      <c r="Z93" s="4531"/>
      <c r="AA93" s="4531"/>
      <c r="AB93" s="4531"/>
      <c r="AC93" s="4531"/>
      <c r="AD93" s="4531"/>
      <c r="AE93" s="4531"/>
      <c r="AF93" s="4531"/>
      <c r="AG93" s="4531"/>
      <c r="AH93" s="4531"/>
      <c r="AI93" s="4531"/>
      <c r="AJ93" s="4531"/>
      <c r="AK93" s="4531"/>
      <c r="AL93" s="4531"/>
      <c r="AM93" s="4531"/>
      <c r="AN93" s="4531"/>
      <c r="AO93" s="4531"/>
      <c r="AP93" s="4531"/>
      <c r="AQ93" s="4531"/>
      <c r="AR93" s="4531"/>
      <c r="AS93" s="4531"/>
      <c r="AT93" s="4531"/>
      <c r="AU93" s="4531"/>
      <c r="AV93" s="4531"/>
      <c r="AW93" s="4531"/>
      <c r="AX93" s="4531"/>
      <c r="AY93" s="4531"/>
      <c r="AZ93" s="4531"/>
      <c r="BA93" s="4531"/>
      <c r="BB93" s="4531"/>
      <c r="BC93" s="4531"/>
      <c r="BD93" s="4531"/>
      <c r="BE93" s="4531"/>
      <c r="BF93" s="4531"/>
      <c r="BG93" s="4531"/>
      <c r="BH93" s="4531"/>
      <c r="BI93" s="4531"/>
      <c r="BJ93" s="4531"/>
      <c r="BK93" s="4531"/>
      <c r="BL93" s="4531"/>
      <c r="BM93" s="4531"/>
      <c r="BN93" s="4531"/>
      <c r="BO93" s="4531"/>
      <c r="BP93" s="4531"/>
      <c r="BQ93" s="4531"/>
      <c r="BR93" s="4532"/>
      <c r="BS93" s="4587"/>
      <c r="BT93" s="4537"/>
      <c r="BU93" s="4537"/>
      <c r="BV93" s="4537"/>
      <c r="BW93" s="4537"/>
      <c r="BX93" s="4537"/>
      <c r="BY93" s="4537"/>
      <c r="BZ93" s="4537"/>
      <c r="CA93" s="4537"/>
      <c r="CB93" s="4537"/>
      <c r="CC93" s="4537"/>
      <c r="CD93" s="4537"/>
      <c r="CE93" s="4537"/>
      <c r="CF93" s="4538"/>
      <c r="CG93" s="1750"/>
    </row>
    <row r="94" spans="2:85" ht="12" customHeight="1">
      <c r="B94" s="1748"/>
      <c r="C94" s="1641"/>
      <c r="D94" s="4578"/>
      <c r="E94" s="4579"/>
      <c r="F94" s="4579"/>
      <c r="G94" s="4579"/>
      <c r="H94" s="4579"/>
      <c r="I94" s="4579"/>
      <c r="J94" s="4579"/>
      <c r="K94" s="4579"/>
      <c r="L94" s="4579"/>
      <c r="M94" s="4579"/>
      <c r="N94" s="4579"/>
      <c r="O94" s="4579"/>
      <c r="P94" s="4579"/>
      <c r="Q94" s="4579"/>
      <c r="R94" s="4579"/>
      <c r="S94" s="4580"/>
      <c r="T94" s="4568" t="s">
        <v>2591</v>
      </c>
      <c r="U94" s="4534"/>
      <c r="V94" s="4534"/>
      <c r="W94" s="4534"/>
      <c r="X94" s="4534"/>
      <c r="Y94" s="4534"/>
      <c r="Z94" s="4534"/>
      <c r="AA94" s="4534"/>
      <c r="AB94" s="4534"/>
      <c r="AC94" s="4534"/>
      <c r="AD94" s="4534"/>
      <c r="AE94" s="4534"/>
      <c r="AF94" s="4534"/>
      <c r="AG94" s="4534"/>
      <c r="AH94" s="4534"/>
      <c r="AI94" s="4534"/>
      <c r="AJ94" s="4534"/>
      <c r="AK94" s="4534"/>
      <c r="AL94" s="4534"/>
      <c r="AM94" s="4534"/>
      <c r="AN94" s="4534"/>
      <c r="AO94" s="4534"/>
      <c r="AP94" s="4534"/>
      <c r="AQ94" s="4534"/>
      <c r="AR94" s="4534"/>
      <c r="AS94" s="4534"/>
      <c r="AT94" s="4534"/>
      <c r="AU94" s="4534"/>
      <c r="AV94" s="4534"/>
      <c r="AW94" s="4534"/>
      <c r="AX94" s="4534"/>
      <c r="AY94" s="4534"/>
      <c r="AZ94" s="4534"/>
      <c r="BA94" s="4534"/>
      <c r="BB94" s="4534"/>
      <c r="BC94" s="4534"/>
      <c r="BD94" s="4534"/>
      <c r="BE94" s="4534"/>
      <c r="BF94" s="4534"/>
      <c r="BG94" s="4534"/>
      <c r="BH94" s="4534"/>
      <c r="BI94" s="4534"/>
      <c r="BJ94" s="4534"/>
      <c r="BK94" s="4534"/>
      <c r="BL94" s="4534"/>
      <c r="BM94" s="4534"/>
      <c r="BN94" s="4534"/>
      <c r="BO94" s="4534"/>
      <c r="BP94" s="4534"/>
      <c r="BQ94" s="4534"/>
      <c r="BR94" s="4569"/>
      <c r="BS94" s="4587"/>
      <c r="BT94" s="4537"/>
      <c r="BU94" s="4537"/>
      <c r="BV94" s="4537"/>
      <c r="BW94" s="4537"/>
      <c r="BX94" s="4537"/>
      <c r="BY94" s="4537"/>
      <c r="BZ94" s="4537"/>
      <c r="CA94" s="4537"/>
      <c r="CB94" s="4537"/>
      <c r="CC94" s="4537"/>
      <c r="CD94" s="4537"/>
      <c r="CE94" s="4537"/>
      <c r="CF94" s="4538"/>
      <c r="CG94" s="1750"/>
    </row>
    <row r="95" spans="2:85" ht="12" customHeight="1">
      <c r="B95" s="1748"/>
      <c r="C95" s="1641"/>
      <c r="D95" s="4581"/>
      <c r="E95" s="4582"/>
      <c r="F95" s="4582"/>
      <c r="G95" s="4582"/>
      <c r="H95" s="4582"/>
      <c r="I95" s="4582"/>
      <c r="J95" s="4582"/>
      <c r="K95" s="4582"/>
      <c r="L95" s="4582"/>
      <c r="M95" s="4582"/>
      <c r="N95" s="4582"/>
      <c r="O95" s="4582"/>
      <c r="P95" s="4582"/>
      <c r="Q95" s="4582"/>
      <c r="R95" s="4582"/>
      <c r="S95" s="4583"/>
      <c r="T95" s="4553" t="s">
        <v>2592</v>
      </c>
      <c r="U95" s="4554"/>
      <c r="V95" s="4554"/>
      <c r="W95" s="4554"/>
      <c r="X95" s="4554"/>
      <c r="Y95" s="4554"/>
      <c r="Z95" s="4554"/>
      <c r="AA95" s="4554"/>
      <c r="AB95" s="4554"/>
      <c r="AC95" s="4554"/>
      <c r="AD95" s="4554"/>
      <c r="AE95" s="4554"/>
      <c r="AF95" s="4554"/>
      <c r="AG95" s="4554"/>
      <c r="AH95" s="4554"/>
      <c r="AI95" s="4554"/>
      <c r="AJ95" s="4554"/>
      <c r="AK95" s="4554"/>
      <c r="AL95" s="4554"/>
      <c r="AM95" s="4554"/>
      <c r="AN95" s="4554"/>
      <c r="AO95" s="4554"/>
      <c r="AP95" s="4554"/>
      <c r="AQ95" s="4554"/>
      <c r="AR95" s="4554"/>
      <c r="AS95" s="4554"/>
      <c r="AT95" s="4554"/>
      <c r="AU95" s="4554"/>
      <c r="AV95" s="4554"/>
      <c r="AW95" s="4554"/>
      <c r="AX95" s="4554"/>
      <c r="AY95" s="4554"/>
      <c r="AZ95" s="4554"/>
      <c r="BA95" s="4554"/>
      <c r="BB95" s="4554"/>
      <c r="BC95" s="4554"/>
      <c r="BD95" s="4554"/>
      <c r="BE95" s="4554"/>
      <c r="BF95" s="4554"/>
      <c r="BG95" s="4554"/>
      <c r="BH95" s="4554"/>
      <c r="BI95" s="4554"/>
      <c r="BJ95" s="4554"/>
      <c r="BK95" s="4554"/>
      <c r="BL95" s="4554"/>
      <c r="BM95" s="4554"/>
      <c r="BN95" s="4554"/>
      <c r="BO95" s="4554"/>
      <c r="BP95" s="4554"/>
      <c r="BQ95" s="4554"/>
      <c r="BR95" s="4555"/>
      <c r="BS95" s="4587"/>
      <c r="BT95" s="4537"/>
      <c r="BU95" s="4537"/>
      <c r="BV95" s="4537"/>
      <c r="BW95" s="4537"/>
      <c r="BX95" s="4537"/>
      <c r="BY95" s="4537"/>
      <c r="BZ95" s="4537"/>
      <c r="CA95" s="4537"/>
      <c r="CB95" s="4537"/>
      <c r="CC95" s="4537"/>
      <c r="CD95" s="4537"/>
      <c r="CE95" s="4537"/>
      <c r="CF95" s="4538"/>
      <c r="CG95" s="1750"/>
    </row>
    <row r="96" spans="2:85" ht="12" customHeight="1">
      <c r="B96" s="1748"/>
      <c r="C96" s="1641"/>
      <c r="D96" s="4556" t="s">
        <v>2593</v>
      </c>
      <c r="E96" s="4557"/>
      <c r="F96" s="4557"/>
      <c r="G96" s="4557"/>
      <c r="H96" s="4557"/>
      <c r="I96" s="4557"/>
      <c r="J96" s="4557"/>
      <c r="K96" s="4557"/>
      <c r="L96" s="4557"/>
      <c r="M96" s="4557"/>
      <c r="N96" s="4557"/>
      <c r="O96" s="4557"/>
      <c r="P96" s="4557"/>
      <c r="Q96" s="4557"/>
      <c r="R96" s="4557"/>
      <c r="S96" s="4558"/>
      <c r="T96" s="4565" t="s">
        <v>4514</v>
      </c>
      <c r="U96" s="4566"/>
      <c r="V96" s="4566"/>
      <c r="W96" s="4566"/>
      <c r="X96" s="4566"/>
      <c r="Y96" s="4566"/>
      <c r="Z96" s="4566"/>
      <c r="AA96" s="4566"/>
      <c r="AB96" s="4566"/>
      <c r="AC96" s="4566"/>
      <c r="AD96" s="4566"/>
      <c r="AE96" s="4566"/>
      <c r="AF96" s="4566"/>
      <c r="AG96" s="4566"/>
      <c r="AH96" s="4566"/>
      <c r="AI96" s="4566"/>
      <c r="AJ96" s="4566"/>
      <c r="AK96" s="4566"/>
      <c r="AL96" s="4566"/>
      <c r="AM96" s="4566"/>
      <c r="AN96" s="4566"/>
      <c r="AO96" s="4566"/>
      <c r="AP96" s="4566"/>
      <c r="AQ96" s="4566"/>
      <c r="AR96" s="4566"/>
      <c r="AS96" s="4566"/>
      <c r="AT96" s="4566"/>
      <c r="AU96" s="4566"/>
      <c r="AV96" s="4566"/>
      <c r="AW96" s="4566"/>
      <c r="AX96" s="4566"/>
      <c r="AY96" s="4566"/>
      <c r="AZ96" s="4566"/>
      <c r="BA96" s="4566"/>
      <c r="BB96" s="4566"/>
      <c r="BC96" s="4566"/>
      <c r="BD96" s="4566"/>
      <c r="BE96" s="4566"/>
      <c r="BF96" s="4566"/>
      <c r="BG96" s="4566"/>
      <c r="BH96" s="4566"/>
      <c r="BI96" s="4566"/>
      <c r="BJ96" s="4566"/>
      <c r="BK96" s="4566"/>
      <c r="BL96" s="4566"/>
      <c r="BM96" s="4566"/>
      <c r="BN96" s="4566"/>
      <c r="BO96" s="4566"/>
      <c r="BP96" s="4566"/>
      <c r="BQ96" s="4566"/>
      <c r="BR96" s="4567"/>
      <c r="BS96" s="4587"/>
      <c r="BT96" s="4537"/>
      <c r="BU96" s="4537"/>
      <c r="BV96" s="4537"/>
      <c r="BW96" s="4537"/>
      <c r="BX96" s="4537"/>
      <c r="BY96" s="4537"/>
      <c r="BZ96" s="4537"/>
      <c r="CA96" s="4537"/>
      <c r="CB96" s="4537"/>
      <c r="CC96" s="4537"/>
      <c r="CD96" s="4537"/>
      <c r="CE96" s="4537"/>
      <c r="CF96" s="4538"/>
      <c r="CG96" s="1750"/>
    </row>
    <row r="97" spans="2:85" ht="12" customHeight="1">
      <c r="B97" s="1748"/>
      <c r="C97" s="1641"/>
      <c r="D97" s="4559"/>
      <c r="E97" s="4560"/>
      <c r="F97" s="4560"/>
      <c r="G97" s="4560"/>
      <c r="H97" s="4560"/>
      <c r="I97" s="4560"/>
      <c r="J97" s="4560"/>
      <c r="K97" s="4560"/>
      <c r="L97" s="4560"/>
      <c r="M97" s="4560"/>
      <c r="N97" s="4560"/>
      <c r="O97" s="4560"/>
      <c r="P97" s="4560"/>
      <c r="Q97" s="4560"/>
      <c r="R97" s="4560"/>
      <c r="S97" s="4561"/>
      <c r="T97" s="4568" t="s">
        <v>3808</v>
      </c>
      <c r="U97" s="4534"/>
      <c r="V97" s="4534"/>
      <c r="W97" s="4534"/>
      <c r="X97" s="4534"/>
      <c r="Y97" s="4534"/>
      <c r="Z97" s="4534"/>
      <c r="AA97" s="4534"/>
      <c r="AB97" s="4534"/>
      <c r="AC97" s="4534"/>
      <c r="AD97" s="4534"/>
      <c r="AE97" s="4534"/>
      <c r="AF97" s="4534"/>
      <c r="AG97" s="4534"/>
      <c r="AH97" s="4534"/>
      <c r="AI97" s="4534"/>
      <c r="AJ97" s="4534"/>
      <c r="AK97" s="4534"/>
      <c r="AL97" s="4534"/>
      <c r="AM97" s="4534"/>
      <c r="AN97" s="4534"/>
      <c r="AO97" s="4534"/>
      <c r="AP97" s="4534"/>
      <c r="AQ97" s="4534"/>
      <c r="AR97" s="4534"/>
      <c r="AS97" s="4534"/>
      <c r="AT97" s="4534"/>
      <c r="AU97" s="4534"/>
      <c r="AV97" s="4534"/>
      <c r="AW97" s="4534"/>
      <c r="AX97" s="4534"/>
      <c r="AY97" s="4534"/>
      <c r="AZ97" s="4534"/>
      <c r="BA97" s="4534"/>
      <c r="BB97" s="4534"/>
      <c r="BC97" s="4534"/>
      <c r="BD97" s="4534"/>
      <c r="BE97" s="4534"/>
      <c r="BF97" s="4534"/>
      <c r="BG97" s="4534"/>
      <c r="BH97" s="4534"/>
      <c r="BI97" s="4534"/>
      <c r="BJ97" s="4534"/>
      <c r="BK97" s="4534"/>
      <c r="BL97" s="4534"/>
      <c r="BM97" s="4534"/>
      <c r="BN97" s="4534"/>
      <c r="BO97" s="4534"/>
      <c r="BP97" s="4534"/>
      <c r="BQ97" s="4534"/>
      <c r="BR97" s="4569"/>
      <c r="BS97" s="4587"/>
      <c r="BT97" s="4537"/>
      <c r="BU97" s="4537"/>
      <c r="BV97" s="4537"/>
      <c r="BW97" s="4537"/>
      <c r="BX97" s="4537"/>
      <c r="BY97" s="4537"/>
      <c r="BZ97" s="4537"/>
      <c r="CA97" s="4537"/>
      <c r="CB97" s="4537"/>
      <c r="CC97" s="4537"/>
      <c r="CD97" s="4537"/>
      <c r="CE97" s="4537"/>
      <c r="CF97" s="4538"/>
      <c r="CG97" s="1750"/>
    </row>
    <row r="98" spans="2:85" ht="12" customHeight="1">
      <c r="B98" s="1748"/>
      <c r="C98" s="1641"/>
      <c r="D98" s="4562"/>
      <c r="E98" s="4563"/>
      <c r="F98" s="4563"/>
      <c r="G98" s="4563"/>
      <c r="H98" s="4563"/>
      <c r="I98" s="4563"/>
      <c r="J98" s="4563"/>
      <c r="K98" s="4563"/>
      <c r="L98" s="4563"/>
      <c r="M98" s="4563"/>
      <c r="N98" s="4563"/>
      <c r="O98" s="4563"/>
      <c r="P98" s="4563"/>
      <c r="Q98" s="4563"/>
      <c r="R98" s="4563"/>
      <c r="S98" s="4564"/>
      <c r="T98" s="4553" t="s">
        <v>3809</v>
      </c>
      <c r="U98" s="4554"/>
      <c r="V98" s="4554"/>
      <c r="W98" s="4554"/>
      <c r="X98" s="4554"/>
      <c r="Y98" s="4554"/>
      <c r="Z98" s="4554"/>
      <c r="AA98" s="4554"/>
      <c r="AB98" s="4554"/>
      <c r="AC98" s="4554"/>
      <c r="AD98" s="4554"/>
      <c r="AE98" s="4554"/>
      <c r="AF98" s="4554"/>
      <c r="AG98" s="4554"/>
      <c r="AH98" s="4554"/>
      <c r="AI98" s="4554"/>
      <c r="AJ98" s="4554"/>
      <c r="AK98" s="4554"/>
      <c r="AL98" s="4554"/>
      <c r="AM98" s="4554"/>
      <c r="AN98" s="4554"/>
      <c r="AO98" s="4554"/>
      <c r="AP98" s="4554"/>
      <c r="AQ98" s="4554"/>
      <c r="AR98" s="4554"/>
      <c r="AS98" s="4554"/>
      <c r="AT98" s="4554"/>
      <c r="AU98" s="4554"/>
      <c r="AV98" s="4554"/>
      <c r="AW98" s="4554"/>
      <c r="AX98" s="4554"/>
      <c r="AY98" s="4554"/>
      <c r="AZ98" s="4554"/>
      <c r="BA98" s="4554"/>
      <c r="BB98" s="4554"/>
      <c r="BC98" s="4554"/>
      <c r="BD98" s="4554"/>
      <c r="BE98" s="4554"/>
      <c r="BF98" s="4554"/>
      <c r="BG98" s="4554"/>
      <c r="BH98" s="4554"/>
      <c r="BI98" s="4554"/>
      <c r="BJ98" s="4554"/>
      <c r="BK98" s="4554"/>
      <c r="BL98" s="4554"/>
      <c r="BM98" s="4554"/>
      <c r="BN98" s="4554"/>
      <c r="BO98" s="4554"/>
      <c r="BP98" s="4554"/>
      <c r="BQ98" s="4554"/>
      <c r="BR98" s="4555"/>
      <c r="BS98" s="4588"/>
      <c r="BT98" s="4589"/>
      <c r="BU98" s="4589"/>
      <c r="BV98" s="4589"/>
      <c r="BW98" s="4589"/>
      <c r="BX98" s="4589"/>
      <c r="BY98" s="4589"/>
      <c r="BZ98" s="4589"/>
      <c r="CA98" s="4589"/>
      <c r="CB98" s="4589"/>
      <c r="CC98" s="4589"/>
      <c r="CD98" s="4589"/>
      <c r="CE98" s="4589"/>
      <c r="CF98" s="4590"/>
      <c r="CG98" s="1750"/>
    </row>
    <row r="99" spans="2:85" ht="5.25" customHeight="1">
      <c r="B99" s="1757"/>
      <c r="C99" s="1758"/>
      <c r="D99" s="1758"/>
      <c r="E99" s="1758"/>
      <c r="F99" s="1758"/>
      <c r="G99" s="1758"/>
      <c r="H99" s="1758"/>
      <c r="I99" s="1758"/>
      <c r="J99" s="1758"/>
      <c r="K99" s="1758"/>
      <c r="L99" s="1758"/>
      <c r="M99" s="1758"/>
      <c r="N99" s="1758"/>
      <c r="O99" s="1758"/>
      <c r="P99" s="1758"/>
      <c r="Q99" s="1758"/>
      <c r="R99" s="1758"/>
      <c r="S99" s="1758"/>
      <c r="T99" s="1758"/>
      <c r="U99" s="1758"/>
      <c r="V99" s="1758"/>
      <c r="W99" s="1758"/>
      <c r="X99" s="1758"/>
      <c r="Y99" s="1758"/>
      <c r="Z99" s="1758"/>
      <c r="AA99" s="1758"/>
      <c r="AB99" s="1758"/>
      <c r="AC99" s="1758"/>
      <c r="AD99" s="1758"/>
      <c r="AE99" s="1758"/>
      <c r="AF99" s="1758"/>
      <c r="AG99" s="1758"/>
      <c r="AH99" s="1758"/>
      <c r="AI99" s="1758"/>
      <c r="AJ99" s="1758"/>
      <c r="AK99" s="1758"/>
      <c r="AL99" s="1758"/>
      <c r="AM99" s="1758"/>
      <c r="AN99" s="1758"/>
      <c r="AO99" s="1758"/>
      <c r="AP99" s="1758"/>
      <c r="AQ99" s="1758"/>
      <c r="AR99" s="1758"/>
      <c r="AS99" s="1758"/>
      <c r="AT99" s="1758"/>
      <c r="AU99" s="1758"/>
      <c r="AV99" s="1758"/>
      <c r="AW99" s="1758"/>
      <c r="AX99" s="1758"/>
      <c r="AY99" s="1758"/>
      <c r="AZ99" s="1758"/>
      <c r="BA99" s="1758"/>
      <c r="BB99" s="1758"/>
      <c r="BC99" s="1758"/>
      <c r="BD99" s="1758"/>
      <c r="BE99" s="1758"/>
      <c r="BF99" s="1758"/>
      <c r="BG99" s="1758"/>
      <c r="BH99" s="1758"/>
      <c r="BI99" s="1758"/>
      <c r="BJ99" s="1758"/>
      <c r="BK99" s="1758"/>
      <c r="BL99" s="1758"/>
      <c r="BM99" s="1758"/>
      <c r="BN99" s="1758"/>
      <c r="BO99" s="1758"/>
      <c r="BP99" s="1758"/>
      <c r="BQ99" s="1758"/>
      <c r="BR99" s="1758"/>
      <c r="BS99" s="1758"/>
      <c r="BT99" s="1758"/>
      <c r="BU99" s="1758"/>
      <c r="BV99" s="1758"/>
      <c r="BW99" s="1758"/>
      <c r="BX99" s="1758"/>
      <c r="BY99" s="1758"/>
      <c r="BZ99" s="1758"/>
      <c r="CA99" s="1758"/>
      <c r="CB99" s="1758"/>
      <c r="CC99" s="1758"/>
      <c r="CD99" s="1758"/>
      <c r="CE99" s="1758"/>
      <c r="CF99" s="1758"/>
      <c r="CG99" s="1759"/>
    </row>
    <row r="100" spans="2:85" ht="2.25" customHeight="1"/>
    <row r="101" spans="2:85" ht="12" customHeight="1">
      <c r="BQ101" s="4570" t="s">
        <v>5983</v>
      </c>
      <c r="BR101" s="4570"/>
      <c r="BS101" s="4570"/>
      <c r="BT101" s="4570"/>
      <c r="BU101" s="4570"/>
      <c r="BV101" s="4570"/>
      <c r="BW101" s="4570"/>
      <c r="BX101" s="4570"/>
      <c r="BY101" s="4570"/>
      <c r="BZ101" s="4570"/>
      <c r="CA101" s="4570"/>
      <c r="CB101" s="4570"/>
      <c r="CC101" s="4570"/>
      <c r="CD101" s="4570"/>
      <c r="CE101" s="4570"/>
      <c r="CF101" s="4570"/>
      <c r="CG101" s="4570"/>
    </row>
    <row r="108" spans="2:85" ht="8.85" customHeight="1">
      <c r="BU108" s="4552"/>
      <c r="BV108" s="4552"/>
      <c r="BW108" s="4552"/>
      <c r="BX108" s="4552"/>
      <c r="BY108" s="4552"/>
      <c r="BZ108" s="4552"/>
      <c r="CA108" s="4552"/>
      <c r="CB108" s="4552"/>
      <c r="CC108" s="4552"/>
      <c r="CD108" s="4552"/>
      <c r="CE108" s="4552"/>
      <c r="CF108" s="4552"/>
      <c r="CG108" s="4552"/>
    </row>
    <row r="113" spans="73:85" ht="8.85" customHeight="1">
      <c r="BU113" s="4552"/>
      <c r="BV113" s="4552"/>
      <c r="BW113" s="4552"/>
      <c r="BX113" s="4552"/>
      <c r="BY113" s="4552"/>
      <c r="BZ113" s="4552"/>
      <c r="CA113" s="4552"/>
      <c r="CB113" s="4552"/>
      <c r="CC113" s="4552"/>
      <c r="CD113" s="4552"/>
      <c r="CE113" s="4552"/>
      <c r="CF113" s="4552"/>
      <c r="CG113" s="4552"/>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6"/>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64" customWidth="1"/>
    <col min="30" max="32" width="2.875" style="764" customWidth="1"/>
    <col min="33" max="33" width="2.625" style="764" customWidth="1"/>
    <col min="34" max="16384" width="2.625" style="764"/>
  </cols>
  <sheetData>
    <row r="1" spans="1:37" ht="14.25" thickBot="1">
      <c r="A1" s="4112" t="s">
        <v>2606</v>
      </c>
      <c r="B1" s="4112"/>
      <c r="C1" s="4112"/>
      <c r="D1" s="4112"/>
      <c r="E1" s="4112"/>
      <c r="F1" s="4112"/>
      <c r="G1" s="4112"/>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1" t="s">
        <v>496</v>
      </c>
      <c r="Y2" s="3451"/>
      <c r="Z2" s="3451"/>
      <c r="AA2" s="4113" t="s">
        <v>2542</v>
      </c>
      <c r="AB2" s="4114"/>
      <c r="AC2" s="4115"/>
      <c r="AD2" s="4115"/>
      <c r="AE2" s="794" t="s">
        <v>477</v>
      </c>
      <c r="AF2" s="4115"/>
      <c r="AG2" s="4115"/>
      <c r="AH2" s="794" t="s">
        <v>5</v>
      </c>
      <c r="AI2" s="4115"/>
      <c r="AJ2" s="4115"/>
      <c r="AK2" s="212" t="s">
        <v>478</v>
      </c>
    </row>
    <row r="3" spans="1:37" ht="27.75" customHeight="1">
      <c r="A3" s="4103" t="s">
        <v>2607</v>
      </c>
      <c r="B3" s="4103"/>
      <c r="C3" s="4103"/>
      <c r="D3" s="4103"/>
      <c r="E3" s="4103"/>
      <c r="F3" s="4103"/>
      <c r="G3" s="4103"/>
      <c r="H3" s="4103"/>
      <c r="I3" s="4103"/>
      <c r="J3" s="4103"/>
      <c r="K3" s="4103"/>
      <c r="L3" s="4103"/>
      <c r="M3" s="4103"/>
      <c r="N3" s="4103"/>
      <c r="O3" s="4103"/>
      <c r="P3" s="4103"/>
      <c r="Q3" s="4103"/>
      <c r="R3" s="4103"/>
      <c r="S3" s="4103"/>
      <c r="T3" s="4103"/>
      <c r="U3" s="4103"/>
      <c r="V3" s="4103"/>
      <c r="W3" s="4103"/>
      <c r="X3" s="4103"/>
      <c r="Y3" s="4103"/>
      <c r="Z3" s="4103"/>
      <c r="AA3" s="4103"/>
      <c r="AB3" s="4103"/>
      <c r="AC3" s="4103"/>
      <c r="AD3" s="4103"/>
      <c r="AE3" s="4103"/>
      <c r="AF3" s="4103"/>
      <c r="AG3" s="4103"/>
      <c r="AH3" s="4103"/>
      <c r="AI3" s="4103"/>
      <c r="AJ3" s="4103"/>
      <c r="AK3" s="4103"/>
    </row>
    <row r="4" spans="1:37">
      <c r="A4" s="4104" t="s">
        <v>2526</v>
      </c>
      <c r="B4" s="4104"/>
      <c r="C4" s="4104"/>
      <c r="D4" s="4104"/>
      <c r="E4" s="4104"/>
      <c r="F4" s="4104"/>
      <c r="G4" s="4104"/>
      <c r="H4" s="4104"/>
      <c r="I4" s="4104"/>
      <c r="J4" s="4104"/>
      <c r="K4" s="4104"/>
      <c r="L4" s="4104"/>
      <c r="M4" s="4104"/>
      <c r="N4" s="4104"/>
      <c r="O4" s="4104"/>
      <c r="P4" s="4104"/>
      <c r="Q4" s="4104"/>
      <c r="R4" s="4104"/>
      <c r="S4" s="4104"/>
      <c r="T4" s="4104"/>
      <c r="U4" s="4104"/>
      <c r="V4" s="4104"/>
      <c r="W4" s="4104"/>
      <c r="X4" s="4104"/>
      <c r="Y4" s="4104"/>
      <c r="Z4" s="4104"/>
      <c r="AA4" s="4104"/>
      <c r="AB4" s="4104"/>
      <c r="AC4" s="4104"/>
      <c r="AD4" s="4104"/>
      <c r="AE4" s="4104"/>
      <c r="AF4" s="4104"/>
      <c r="AG4" s="4104"/>
      <c r="AH4" s="4104"/>
      <c r="AI4" s="4104"/>
      <c r="AJ4" s="4104"/>
      <c r="AK4" s="4104"/>
    </row>
    <row r="5" spans="1:37" ht="11.25" customHeight="1">
      <c r="A5" s="4105" t="s">
        <v>15</v>
      </c>
      <c r="B5" s="4105"/>
      <c r="C5" s="4105"/>
      <c r="D5" s="4105"/>
      <c r="E5" s="4105"/>
      <c r="F5" s="4105"/>
      <c r="G5" s="4105"/>
      <c r="H5" s="4105"/>
      <c r="I5" s="4105"/>
      <c r="J5" s="4105"/>
      <c r="K5" s="4105"/>
      <c r="L5" s="4105"/>
      <c r="M5" s="4105"/>
      <c r="N5" s="4105"/>
      <c r="O5" s="4105"/>
      <c r="P5" s="4105"/>
      <c r="Q5" s="4105"/>
      <c r="R5" s="4105"/>
      <c r="S5" s="4105"/>
      <c r="T5" s="4105"/>
      <c r="U5" s="4105"/>
      <c r="V5" s="4105"/>
      <c r="W5" s="4105"/>
      <c r="X5" s="4105"/>
      <c r="Y5" s="4105"/>
      <c r="Z5" s="4105"/>
      <c r="AA5" s="4105"/>
      <c r="AB5" s="4105"/>
      <c r="AC5" s="4105"/>
      <c r="AD5" s="4105"/>
      <c r="AE5" s="4105"/>
      <c r="AF5" s="4105"/>
      <c r="AG5" s="4105"/>
      <c r="AH5" s="4105"/>
      <c r="AI5" s="4105"/>
      <c r="AJ5" s="4105"/>
      <c r="AK5" s="4105"/>
    </row>
    <row r="6" spans="1:37" ht="45.75" customHeight="1">
      <c r="A6" s="194" t="s">
        <v>5070</v>
      </c>
      <c r="B6" s="4106" t="s">
        <v>2608</v>
      </c>
      <c r="C6" s="4106"/>
      <c r="D6" s="4106"/>
      <c r="E6" s="4106"/>
      <c r="F6" s="4106"/>
      <c r="G6" s="4106"/>
      <c r="H6" s="4106"/>
      <c r="I6" s="4106"/>
      <c r="J6" s="4106"/>
      <c r="K6" s="4106"/>
      <c r="L6" s="4106"/>
      <c r="M6" s="4106"/>
      <c r="N6" s="4106"/>
      <c r="O6" s="4106"/>
      <c r="P6" s="4106"/>
      <c r="Q6" s="4106"/>
      <c r="R6" s="4106"/>
      <c r="S6" s="4106"/>
      <c r="T6" s="4106"/>
      <c r="U6" s="4106"/>
      <c r="V6" s="4106"/>
      <c r="W6" s="4106"/>
      <c r="X6" s="4106"/>
      <c r="Y6" s="4106"/>
      <c r="Z6" s="4106"/>
      <c r="AA6" s="4106"/>
      <c r="AB6" s="4106"/>
      <c r="AC6" s="4106"/>
      <c r="AD6" s="4106"/>
      <c r="AE6" s="4106"/>
      <c r="AF6" s="4106"/>
      <c r="AG6" s="4106"/>
      <c r="AH6" s="4106"/>
      <c r="AI6" s="4106"/>
      <c r="AJ6" s="4106"/>
      <c r="AK6" s="4106"/>
    </row>
    <row r="7" spans="1:37" ht="15" customHeight="1">
      <c r="A7" s="195" t="s">
        <v>5071</v>
      </c>
      <c r="B7" s="4107" t="s">
        <v>2546</v>
      </c>
      <c r="C7" s="4107"/>
      <c r="D7" s="4107"/>
      <c r="E7" s="4107"/>
      <c r="F7" s="4107"/>
      <c r="G7" s="4107"/>
      <c r="H7" s="4107"/>
      <c r="I7" s="4107"/>
      <c r="J7" s="4107"/>
      <c r="K7" s="4107"/>
      <c r="L7" s="4107"/>
      <c r="M7" s="4107"/>
      <c r="N7" s="4107"/>
      <c r="O7" s="4107"/>
      <c r="P7" s="4107"/>
      <c r="Q7" s="4107"/>
      <c r="R7" s="4107"/>
      <c r="S7" s="4107"/>
      <c r="T7" s="4107"/>
      <c r="U7" s="4107"/>
      <c r="V7" s="4107"/>
      <c r="W7" s="4107"/>
      <c r="X7" s="4107"/>
      <c r="Y7" s="4107"/>
      <c r="Z7" s="4107"/>
      <c r="AA7" s="4107"/>
      <c r="AB7" s="4107"/>
      <c r="AC7" s="4107"/>
      <c r="AD7" s="4107"/>
      <c r="AE7" s="4107"/>
      <c r="AF7" s="4107"/>
      <c r="AG7" s="4107"/>
      <c r="AH7" s="4107"/>
      <c r="AI7" s="4107"/>
      <c r="AJ7" s="4107"/>
      <c r="AK7" s="4107"/>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8" t="s">
        <v>2547</v>
      </c>
      <c r="B9" s="4108"/>
      <c r="C9" s="4108"/>
      <c r="D9" s="4108"/>
      <c r="E9" s="4109" t="s">
        <v>3084</v>
      </c>
      <c r="F9" s="4110"/>
      <c r="G9" s="4110"/>
      <c r="H9" s="4110"/>
      <c r="I9" s="4110"/>
      <c r="J9" s="4110"/>
      <c r="K9" s="4110"/>
      <c r="L9" s="4110"/>
      <c r="M9" s="4110"/>
      <c r="N9" s="4110"/>
      <c r="O9" s="4110"/>
      <c r="P9" s="4110"/>
      <c r="Q9" s="4111"/>
      <c r="R9" s="4108" t="s">
        <v>479</v>
      </c>
      <c r="S9" s="4108"/>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1" t="s">
        <v>509</v>
      </c>
      <c r="B11" s="4142"/>
      <c r="C11" s="4143"/>
      <c r="D11" s="4130" t="s">
        <v>2548</v>
      </c>
      <c r="E11" s="4131"/>
      <c r="F11" s="4131"/>
      <c r="G11" s="4592" t="s">
        <v>138</v>
      </c>
      <c r="H11" s="4592"/>
      <c r="I11" s="4592"/>
      <c r="J11" s="4593" t="str">
        <f>cst_wskakunin_owner1__space_KANA</f>
        <v/>
      </c>
      <c r="K11" s="4593"/>
      <c r="L11" s="4593"/>
      <c r="M11" s="4593"/>
      <c r="N11" s="4593"/>
      <c r="O11" s="4593"/>
      <c r="P11" s="4593"/>
      <c r="Q11" s="4593"/>
      <c r="R11" s="4593"/>
      <c r="S11" s="4593"/>
      <c r="T11" s="4593"/>
      <c r="U11" s="4593"/>
      <c r="V11" s="4593"/>
      <c r="W11" s="4593"/>
      <c r="X11" s="4593"/>
      <c r="Y11" s="4593"/>
      <c r="Z11" s="4593"/>
      <c r="AA11" s="4593"/>
      <c r="AB11" s="501"/>
      <c r="AC11" s="501"/>
      <c r="AD11" s="4150"/>
      <c r="AE11" s="4150"/>
      <c r="AF11" s="4150"/>
      <c r="AG11" s="4150"/>
      <c r="AH11" s="4150"/>
      <c r="AI11" s="4150"/>
      <c r="AJ11" s="4150"/>
      <c r="AK11" s="4151"/>
    </row>
    <row r="12" spans="1:37" ht="23.25" customHeight="1">
      <c r="A12" s="4144"/>
      <c r="B12" s="4145"/>
      <c r="C12" s="4146"/>
      <c r="D12" s="4132"/>
      <c r="E12" s="4133"/>
      <c r="F12" s="4133"/>
      <c r="G12" s="4135" t="str">
        <f>cst_wskakunin_owner1__space</f>
        <v/>
      </c>
      <c r="H12" s="4135"/>
      <c r="I12" s="4135"/>
      <c r="J12" s="4135"/>
      <c r="K12" s="4135"/>
      <c r="L12" s="4135"/>
      <c r="M12" s="4135"/>
      <c r="N12" s="4135"/>
      <c r="O12" s="4135"/>
      <c r="P12" s="4135"/>
      <c r="Q12" s="4135"/>
      <c r="R12" s="4135"/>
      <c r="S12" s="4135"/>
      <c r="T12" s="4135"/>
      <c r="U12" s="4135"/>
      <c r="V12" s="4135"/>
      <c r="W12" s="4135"/>
      <c r="X12" s="4135"/>
      <c r="Y12" s="4135"/>
      <c r="Z12" s="4135"/>
      <c r="AA12" s="4135"/>
      <c r="AB12" s="4135"/>
      <c r="AC12" s="4135"/>
      <c r="AD12" s="4152"/>
      <c r="AE12" s="4152"/>
      <c r="AF12" s="4152"/>
      <c r="AG12" s="4152"/>
      <c r="AH12" s="4152"/>
      <c r="AI12" s="4152"/>
      <c r="AJ12" s="4152"/>
      <c r="AK12" s="4153"/>
    </row>
    <row r="13" spans="1:37" ht="21.75" customHeight="1">
      <c r="A13" s="4144"/>
      <c r="B13" s="4145"/>
      <c r="C13" s="4146"/>
      <c r="D13" s="4154" t="s">
        <v>2549</v>
      </c>
      <c r="E13" s="4155"/>
      <c r="F13" s="4140" t="str">
        <f>cst_wskakunin_owner1_ZIP</f>
        <v/>
      </c>
      <c r="G13" s="4140"/>
      <c r="H13" s="4140"/>
      <c r="I13" s="4140"/>
      <c r="J13" s="4140"/>
      <c r="K13" s="494" t="s">
        <v>57</v>
      </c>
      <c r="L13" s="4155" t="s">
        <v>2550</v>
      </c>
      <c r="M13" s="4155"/>
      <c r="N13" s="4155"/>
      <c r="O13" s="4156" t="str">
        <f>cst_wskakunin_owner1__address</f>
        <v/>
      </c>
      <c r="P13" s="4156"/>
      <c r="Q13" s="4156"/>
      <c r="R13" s="4156"/>
      <c r="S13" s="4156"/>
      <c r="T13" s="4156"/>
      <c r="U13" s="4156"/>
      <c r="V13" s="4156"/>
      <c r="W13" s="4156"/>
      <c r="X13" s="4156"/>
      <c r="Y13" s="4156"/>
      <c r="Z13" s="4156"/>
      <c r="AA13" s="4156"/>
      <c r="AB13" s="4156"/>
      <c r="AC13" s="4156"/>
      <c r="AD13" s="4156"/>
      <c r="AE13" s="4156"/>
      <c r="AF13" s="4156"/>
      <c r="AG13" s="4156"/>
      <c r="AH13" s="4156"/>
      <c r="AI13" s="4156"/>
      <c r="AJ13" s="4156"/>
      <c r="AK13" s="4157"/>
    </row>
    <row r="14" spans="1:37" ht="21.75" customHeight="1" thickBot="1">
      <c r="A14" s="4147"/>
      <c r="B14" s="4148"/>
      <c r="C14" s="4149"/>
      <c r="D14" s="3451" t="s">
        <v>2551</v>
      </c>
      <c r="E14" s="3451"/>
      <c r="F14" s="4140" t="str">
        <f>cst_wskakunin_owner1_TEL</f>
        <v/>
      </c>
      <c r="G14" s="4140"/>
      <c r="H14" s="4140"/>
      <c r="I14" s="4140"/>
      <c r="J14" s="4140"/>
      <c r="K14" s="4140"/>
      <c r="L14" s="4140"/>
      <c r="M14" s="4140"/>
      <c r="N14" s="4140"/>
      <c r="O14" s="4140"/>
      <c r="P14" s="495" t="s">
        <v>57</v>
      </c>
      <c r="Q14" s="3451" t="s">
        <v>2552</v>
      </c>
      <c r="R14" s="3451"/>
      <c r="S14" s="4116"/>
      <c r="T14" s="4116"/>
      <c r="U14" s="4116"/>
      <c r="V14" s="4116"/>
      <c r="W14" s="4116"/>
      <c r="X14" s="4116"/>
      <c r="Y14" s="4116"/>
      <c r="Z14" s="4116"/>
      <c r="AA14" s="4116"/>
      <c r="AB14" s="4116"/>
      <c r="AC14" s="494" t="s">
        <v>57</v>
      </c>
      <c r="AD14" s="4117" t="s">
        <v>2553</v>
      </c>
      <c r="AE14" s="4118"/>
      <c r="AF14" s="4118"/>
      <c r="AG14" s="4119"/>
      <c r="AH14" s="4119"/>
      <c r="AI14" s="4119"/>
      <c r="AJ14" s="4119"/>
      <c r="AK14" s="4120"/>
    </row>
    <row r="15" spans="1:37" ht="15.75" customHeight="1">
      <c r="A15" s="4121" t="s">
        <v>2609</v>
      </c>
      <c r="B15" s="4122"/>
      <c r="C15" s="4123"/>
      <c r="D15" s="4130" t="s">
        <v>2548</v>
      </c>
      <c r="E15" s="4131"/>
      <c r="F15" s="4131"/>
      <c r="G15" s="4592" t="s">
        <v>138</v>
      </c>
      <c r="H15" s="4592"/>
      <c r="I15" s="4592"/>
      <c r="J15" s="4594"/>
      <c r="K15" s="4594"/>
      <c r="L15" s="4594"/>
      <c r="M15" s="4594"/>
      <c r="N15" s="4594"/>
      <c r="O15" s="4594"/>
      <c r="P15" s="4594"/>
      <c r="Q15" s="4594"/>
      <c r="R15" s="4594"/>
      <c r="S15" s="4594"/>
      <c r="T15" s="4594"/>
      <c r="U15" s="4594"/>
      <c r="V15" s="4594"/>
      <c r="W15" s="4594"/>
      <c r="X15" s="4594"/>
      <c r="Y15" s="4594"/>
      <c r="Z15" s="4594"/>
      <c r="AA15" s="4594"/>
      <c r="AB15" s="501"/>
      <c r="AC15" s="501"/>
      <c r="AD15" s="4136"/>
      <c r="AE15" s="4136"/>
      <c r="AF15" s="4136"/>
      <c r="AG15" s="4136"/>
      <c r="AH15" s="4136"/>
      <c r="AI15" s="4136"/>
      <c r="AJ15" s="4136"/>
      <c r="AK15" s="4137"/>
    </row>
    <row r="16" spans="1:37" ht="23.25" customHeight="1">
      <c r="A16" s="4124"/>
      <c r="B16" s="4125"/>
      <c r="C16" s="4126"/>
      <c r="D16" s="4132"/>
      <c r="E16" s="4133"/>
      <c r="F16" s="4133"/>
      <c r="G16" s="4135" t="str">
        <f>cst_wskakunin_dairi1__space</f>
        <v/>
      </c>
      <c r="H16" s="4135"/>
      <c r="I16" s="4135"/>
      <c r="J16" s="4135"/>
      <c r="K16" s="4135"/>
      <c r="L16" s="4135"/>
      <c r="M16" s="4135"/>
      <c r="N16" s="4135"/>
      <c r="O16" s="4135"/>
      <c r="P16" s="4135"/>
      <c r="Q16" s="4135"/>
      <c r="R16" s="4135"/>
      <c r="S16" s="4135"/>
      <c r="T16" s="4135"/>
      <c r="U16" s="4135"/>
      <c r="V16" s="4135"/>
      <c r="W16" s="4135"/>
      <c r="X16" s="4135"/>
      <c r="Y16" s="4135"/>
      <c r="Z16" s="4135"/>
      <c r="AA16" s="4135"/>
      <c r="AB16" s="4135"/>
      <c r="AC16" s="4135"/>
      <c r="AD16" s="4138"/>
      <c r="AE16" s="4138"/>
      <c r="AF16" s="4138"/>
      <c r="AG16" s="4138"/>
      <c r="AH16" s="4138"/>
      <c r="AI16" s="4138"/>
      <c r="AJ16" s="4138"/>
      <c r="AK16" s="4139"/>
    </row>
    <row r="17" spans="1:37" ht="21.75" customHeight="1">
      <c r="A17" s="4124"/>
      <c r="B17" s="4125"/>
      <c r="C17" s="4126"/>
      <c r="D17" s="3451" t="s">
        <v>2549</v>
      </c>
      <c r="E17" s="3451"/>
      <c r="F17" s="4140" t="str">
        <f>cst_wskakunin_dairi1_ZIP</f>
        <v/>
      </c>
      <c r="G17" s="4140"/>
      <c r="H17" s="4140"/>
      <c r="I17" s="4140"/>
      <c r="J17" s="4140"/>
      <c r="K17" s="792" t="s">
        <v>57</v>
      </c>
      <c r="L17" s="4169" t="s">
        <v>2550</v>
      </c>
      <c r="M17" s="4169"/>
      <c r="N17" s="4169"/>
      <c r="O17" s="4156" t="str">
        <f>cst_wskakunin_dairi1__address</f>
        <v/>
      </c>
      <c r="P17" s="4156"/>
      <c r="Q17" s="4156"/>
      <c r="R17" s="4156"/>
      <c r="S17" s="4156"/>
      <c r="T17" s="4156"/>
      <c r="U17" s="4156"/>
      <c r="V17" s="4156"/>
      <c r="W17" s="4156"/>
      <c r="X17" s="4156"/>
      <c r="Y17" s="4156"/>
      <c r="Z17" s="4156"/>
      <c r="AA17" s="4156"/>
      <c r="AB17" s="4156"/>
      <c r="AC17" s="4156"/>
      <c r="AD17" s="4156"/>
      <c r="AE17" s="4156"/>
      <c r="AF17" s="4156"/>
      <c r="AG17" s="4156"/>
      <c r="AH17" s="4156"/>
      <c r="AI17" s="4156"/>
      <c r="AJ17" s="4156"/>
      <c r="AK17" s="4157"/>
    </row>
    <row r="18" spans="1:37" ht="21.75" customHeight="1" thickBot="1">
      <c r="A18" s="4127"/>
      <c r="B18" s="4128"/>
      <c r="C18" s="4129"/>
      <c r="D18" s="3451" t="s">
        <v>2551</v>
      </c>
      <c r="E18" s="3451"/>
      <c r="F18" s="4170" t="str">
        <f>cst_wskakunin_dairi1_TEL</f>
        <v/>
      </c>
      <c r="G18" s="4170"/>
      <c r="H18" s="4170"/>
      <c r="I18" s="4170"/>
      <c r="J18" s="4170"/>
      <c r="K18" s="4170"/>
      <c r="L18" s="4170"/>
      <c r="M18" s="4170"/>
      <c r="N18" s="4170"/>
      <c r="O18" s="4170"/>
      <c r="P18" s="495" t="s">
        <v>57</v>
      </c>
      <c r="Q18" s="3451" t="s">
        <v>2552</v>
      </c>
      <c r="R18" s="3451"/>
      <c r="S18" s="4116"/>
      <c r="T18" s="4116"/>
      <c r="U18" s="4116"/>
      <c r="V18" s="4116"/>
      <c r="W18" s="4116"/>
      <c r="X18" s="4116"/>
      <c r="Y18" s="4116"/>
      <c r="Z18" s="4116"/>
      <c r="AA18" s="4116"/>
      <c r="AB18" s="4116"/>
      <c r="AC18" s="494" t="s">
        <v>57</v>
      </c>
      <c r="AD18" s="4117" t="s">
        <v>2553</v>
      </c>
      <c r="AE18" s="4118"/>
      <c r="AF18" s="4118"/>
      <c r="AG18" s="4119"/>
      <c r="AH18" s="4119"/>
      <c r="AI18" s="4119"/>
      <c r="AJ18" s="4119"/>
      <c r="AK18" s="4120"/>
    </row>
    <row r="19" spans="1:37" ht="14.25" customHeight="1">
      <c r="A19" s="4158" t="s">
        <v>2554</v>
      </c>
      <c r="B19" s="4159"/>
      <c r="C19" s="4160"/>
      <c r="D19" s="196" t="s">
        <v>139</v>
      </c>
      <c r="E19" s="4164" t="s">
        <v>509</v>
      </c>
      <c r="F19" s="4164"/>
      <c r="G19" s="496" t="s">
        <v>139</v>
      </c>
      <c r="H19" s="4164" t="s">
        <v>8</v>
      </c>
      <c r="I19" s="4164"/>
      <c r="J19" s="197"/>
      <c r="K19" s="4165" t="s">
        <v>525</v>
      </c>
      <c r="L19" s="4167" t="s">
        <v>2555</v>
      </c>
      <c r="M19" s="4167"/>
      <c r="N19" s="4167"/>
      <c r="O19" s="4168"/>
      <c r="P19" s="4168"/>
      <c r="Q19" s="4168"/>
      <c r="R19" s="4168"/>
      <c r="S19" s="4168"/>
      <c r="T19" s="4164" t="s">
        <v>2556</v>
      </c>
      <c r="U19" s="4164"/>
      <c r="V19" s="4164"/>
      <c r="W19" s="4164"/>
      <c r="X19" s="4164"/>
      <c r="Y19" s="4168"/>
      <c r="Z19" s="4168"/>
      <c r="AA19" s="4168"/>
      <c r="AB19" s="4168"/>
      <c r="AC19" s="4168"/>
      <c r="AD19" s="4164" t="s">
        <v>2557</v>
      </c>
      <c r="AE19" s="4164"/>
      <c r="AF19" s="4164"/>
      <c r="AG19" s="4171"/>
      <c r="AH19" s="4171"/>
      <c r="AI19" s="4171"/>
      <c r="AJ19" s="4171"/>
      <c r="AK19" s="4172" t="s">
        <v>527</v>
      </c>
    </row>
    <row r="20" spans="1:37" ht="14.25" customHeight="1" thickBot="1">
      <c r="A20" s="4161"/>
      <c r="B20" s="4162"/>
      <c r="C20" s="4163"/>
      <c r="D20" s="198" t="s">
        <v>139</v>
      </c>
      <c r="E20" s="4174" t="s">
        <v>144</v>
      </c>
      <c r="F20" s="4174"/>
      <c r="G20" s="199"/>
      <c r="H20" s="199"/>
      <c r="I20" s="199"/>
      <c r="J20" s="199"/>
      <c r="K20" s="4166"/>
      <c r="L20" s="4174" t="s">
        <v>2558</v>
      </c>
      <c r="M20" s="4174"/>
      <c r="N20" s="4174"/>
      <c r="O20" s="4175"/>
      <c r="P20" s="4175"/>
      <c r="Q20" s="4175"/>
      <c r="R20" s="200" t="s">
        <v>57</v>
      </c>
      <c r="S20" s="4176"/>
      <c r="T20" s="4176"/>
      <c r="U20" s="4176"/>
      <c r="V20" s="4176"/>
      <c r="W20" s="4176"/>
      <c r="X20" s="4176"/>
      <c r="Y20" s="4176"/>
      <c r="Z20" s="4176"/>
      <c r="AA20" s="4176"/>
      <c r="AB20" s="4176"/>
      <c r="AC20" s="4176"/>
      <c r="AD20" s="4176"/>
      <c r="AE20" s="4176"/>
      <c r="AF20" s="4176"/>
      <c r="AG20" s="4176"/>
      <c r="AH20" s="4176"/>
      <c r="AI20" s="4176"/>
      <c r="AJ20" s="4176"/>
      <c r="AK20" s="4173"/>
    </row>
    <row r="21" spans="1:37" ht="6" customHeight="1" thickBot="1"/>
    <row r="22" spans="1:37" ht="21.75" customHeight="1">
      <c r="A22" s="4194" t="s">
        <v>2610</v>
      </c>
      <c r="B22" s="4195"/>
      <c r="C22" s="4195"/>
      <c r="D22" s="4195"/>
      <c r="E22" s="4195"/>
      <c r="F22" s="4195"/>
      <c r="G22" s="4195"/>
      <c r="H22" s="4195"/>
      <c r="I22" s="4196" t="str">
        <f>cst_wskakunin_BUILD__address</f>
        <v>埼玉県さいたま市浦和区仲町</v>
      </c>
      <c r="J22" s="4196"/>
      <c r="K22" s="4196"/>
      <c r="L22" s="4196"/>
      <c r="M22" s="4196"/>
      <c r="N22" s="4196"/>
      <c r="O22" s="4196"/>
      <c r="P22" s="4196"/>
      <c r="Q22" s="4196"/>
      <c r="R22" s="4196"/>
      <c r="S22" s="4196"/>
      <c r="T22" s="4196"/>
      <c r="U22" s="4196"/>
      <c r="V22" s="4196"/>
      <c r="W22" s="4196"/>
      <c r="X22" s="4196"/>
      <c r="Y22" s="4196"/>
      <c r="Z22" s="4196"/>
      <c r="AA22" s="4196"/>
      <c r="AB22" s="4196"/>
      <c r="AC22" s="4196"/>
      <c r="AD22" s="4196"/>
      <c r="AE22" s="4196"/>
      <c r="AF22" s="4196"/>
      <c r="AG22" s="4196"/>
      <c r="AH22" s="4196"/>
      <c r="AI22" s="4196"/>
      <c r="AJ22" s="4196"/>
      <c r="AK22" s="4197"/>
    </row>
    <row r="23" spans="1:37" ht="22.5" customHeight="1">
      <c r="A23" s="4198" t="s">
        <v>2559</v>
      </c>
      <c r="B23" s="4199"/>
      <c r="C23" s="4199"/>
      <c r="D23" s="4199"/>
      <c r="E23" s="4199"/>
      <c r="F23" s="4199"/>
      <c r="G23" s="4199"/>
      <c r="H23" s="4199"/>
      <c r="I23" s="4200" t="str">
        <f>cst_wskakunin_BUILD_NAME</f>
        <v>eigyouテスト</v>
      </c>
      <c r="J23" s="4201"/>
      <c r="K23" s="4201"/>
      <c r="L23" s="4201"/>
      <c r="M23" s="4201"/>
      <c r="N23" s="4201"/>
      <c r="O23" s="4201"/>
      <c r="P23" s="4201"/>
      <c r="Q23" s="4201"/>
      <c r="R23" s="4201"/>
      <c r="S23" s="4201"/>
      <c r="T23" s="4201"/>
      <c r="U23" s="4202"/>
      <c r="V23" s="4203" t="s">
        <v>2560</v>
      </c>
      <c r="W23" s="4204"/>
      <c r="X23" s="4204"/>
      <c r="Y23" s="4204"/>
      <c r="Z23" s="4205"/>
      <c r="AA23" s="210" t="s">
        <v>139</v>
      </c>
      <c r="AB23" s="4206" t="s">
        <v>2561</v>
      </c>
      <c r="AC23" s="4206"/>
      <c r="AD23" s="4206"/>
      <c r="AE23" s="4206"/>
      <c r="AF23" s="211" t="s">
        <v>139</v>
      </c>
      <c r="AG23" s="4206" t="s">
        <v>2562</v>
      </c>
      <c r="AH23" s="4206"/>
      <c r="AI23" s="4206"/>
      <c r="AJ23" s="4206"/>
      <c r="AK23" s="4207"/>
    </row>
    <row r="24" spans="1:37" ht="21.75" customHeight="1">
      <c r="A24" s="4177" t="s">
        <v>2611</v>
      </c>
      <c r="B24" s="4178"/>
      <c r="C24" s="4179"/>
      <c r="D24" s="4183" t="s">
        <v>2563</v>
      </c>
      <c r="E24" s="4183"/>
      <c r="F24" s="4183"/>
      <c r="G24" s="4183"/>
      <c r="H24" s="4184"/>
      <c r="I24" s="4185"/>
      <c r="J24" s="4186"/>
      <c r="K24" s="4186"/>
      <c r="L24" s="4186"/>
      <c r="M24" s="4186"/>
      <c r="N24" s="4186"/>
      <c r="O24" s="4186"/>
      <c r="P24" s="4186"/>
      <c r="Q24" s="4186"/>
      <c r="R24" s="4186"/>
      <c r="S24" s="4186"/>
      <c r="T24" s="4186"/>
      <c r="U24" s="4186"/>
      <c r="V24" s="4186"/>
      <c r="W24" s="4186"/>
      <c r="X24" s="4186"/>
      <c r="Y24" s="4186"/>
      <c r="Z24" s="4186"/>
      <c r="AA24" s="4186"/>
      <c r="AB24" s="4186"/>
      <c r="AC24" s="4186"/>
      <c r="AD24" s="4186"/>
      <c r="AE24" s="4186"/>
      <c r="AF24" s="4186"/>
      <c r="AG24" s="4186"/>
      <c r="AH24" s="4186"/>
      <c r="AI24" s="4186"/>
      <c r="AJ24" s="4186"/>
      <c r="AK24" s="4187"/>
    </row>
    <row r="25" spans="1:37" ht="21.75" customHeight="1">
      <c r="A25" s="4180"/>
      <c r="B25" s="4181"/>
      <c r="C25" s="4182"/>
      <c r="D25" s="4188" t="s">
        <v>2564</v>
      </c>
      <c r="E25" s="4189"/>
      <c r="F25" s="4189"/>
      <c r="G25" s="4189"/>
      <c r="H25" s="4190"/>
      <c r="I25" s="213" t="s">
        <v>2595</v>
      </c>
      <c r="J25" s="4191"/>
      <c r="K25" s="4191"/>
      <c r="L25" s="4191"/>
      <c r="M25" s="4191"/>
      <c r="N25" s="4191"/>
      <c r="O25" s="4191"/>
      <c r="P25" s="4192"/>
      <c r="Q25" s="4192"/>
      <c r="R25" s="4192"/>
      <c r="S25" s="4192"/>
      <c r="T25" s="4192"/>
      <c r="U25" s="4192"/>
      <c r="V25" s="4192"/>
      <c r="W25" s="4192"/>
      <c r="X25" s="4192"/>
      <c r="Y25" s="4192"/>
      <c r="Z25" s="4192"/>
      <c r="AA25" s="4192"/>
      <c r="AB25" s="4192"/>
      <c r="AC25" s="4192"/>
      <c r="AD25" s="4192"/>
      <c r="AE25" s="4192"/>
      <c r="AF25" s="4192"/>
      <c r="AG25" s="4192"/>
      <c r="AH25" s="4192"/>
      <c r="AI25" s="4192"/>
      <c r="AJ25" s="4192"/>
      <c r="AK25" s="4193"/>
    </row>
    <row r="26" spans="1:37" ht="7.7" customHeight="1">
      <c r="A26" s="4239" t="s">
        <v>2596</v>
      </c>
      <c r="B26" s="4240"/>
      <c r="C26" s="4240"/>
      <c r="D26" s="4240"/>
      <c r="E26" s="4240"/>
      <c r="F26" s="4240"/>
      <c r="G26" s="4240"/>
      <c r="H26" s="4241"/>
      <c r="I26" s="4248" t="s">
        <v>139</v>
      </c>
      <c r="J26" s="4223" t="s">
        <v>2597</v>
      </c>
      <c r="K26" s="4223"/>
      <c r="L26" s="4223"/>
      <c r="M26" s="4223"/>
      <c r="N26" s="4223"/>
      <c r="O26" s="4223"/>
      <c r="P26" s="4223"/>
      <c r="Q26" s="4223"/>
      <c r="R26" s="4228" t="s">
        <v>2598</v>
      </c>
      <c r="S26" s="4229"/>
      <c r="T26" s="4229"/>
      <c r="U26" s="4230"/>
      <c r="V26" s="800"/>
      <c r="W26" s="4237" t="s">
        <v>2566</v>
      </c>
      <c r="X26" s="4237"/>
      <c r="Y26" s="800"/>
      <c r="Z26" s="800"/>
      <c r="AA26" s="800"/>
      <c r="AB26" s="800"/>
      <c r="AC26" s="800"/>
      <c r="AD26" s="800"/>
      <c r="AE26" s="800"/>
      <c r="AF26" s="800"/>
      <c r="AG26" s="800"/>
      <c r="AH26" s="800"/>
      <c r="AI26" s="800"/>
      <c r="AJ26" s="800"/>
      <c r="AK26" s="201"/>
    </row>
    <row r="27" spans="1:37">
      <c r="A27" s="4242"/>
      <c r="B27" s="4243"/>
      <c r="C27" s="4243"/>
      <c r="D27" s="4243"/>
      <c r="E27" s="4243"/>
      <c r="F27" s="4243"/>
      <c r="G27" s="4243"/>
      <c r="H27" s="4244"/>
      <c r="I27" s="4249"/>
      <c r="J27" s="3452"/>
      <c r="K27" s="3452"/>
      <c r="L27" s="3452"/>
      <c r="M27" s="3452"/>
      <c r="N27" s="3452"/>
      <c r="O27" s="3452"/>
      <c r="P27" s="3452"/>
      <c r="Q27" s="3452"/>
      <c r="R27" s="4231"/>
      <c r="S27" s="4232"/>
      <c r="T27" s="4232"/>
      <c r="U27" s="4233"/>
      <c r="W27" s="4238"/>
      <c r="X27" s="4238"/>
      <c r="Y27" s="497"/>
      <c r="Z27" s="791" t="s">
        <v>477</v>
      </c>
      <c r="AA27" s="497"/>
      <c r="AB27" s="791" t="s">
        <v>5</v>
      </c>
      <c r="AC27" s="497"/>
      <c r="AD27" s="791" t="s">
        <v>478</v>
      </c>
      <c r="AE27" s="19" t="s">
        <v>2599</v>
      </c>
      <c r="AF27" s="4116"/>
      <c r="AG27" s="4116"/>
      <c r="AH27" s="4116"/>
      <c r="AI27" s="4116"/>
      <c r="AJ27" s="19" t="s">
        <v>2600</v>
      </c>
      <c r="AK27" s="208"/>
    </row>
    <row r="28" spans="1:37" ht="3" customHeight="1">
      <c r="A28" s="4242"/>
      <c r="B28" s="4243"/>
      <c r="C28" s="4243"/>
      <c r="D28" s="4243"/>
      <c r="E28" s="4243"/>
      <c r="F28" s="4243"/>
      <c r="G28" s="4243"/>
      <c r="H28" s="4244"/>
      <c r="I28" s="4250"/>
      <c r="J28" s="4226"/>
      <c r="K28" s="4226"/>
      <c r="L28" s="4226"/>
      <c r="M28" s="4226"/>
      <c r="N28" s="4226"/>
      <c r="O28" s="4226"/>
      <c r="P28" s="4226"/>
      <c r="Q28" s="4226"/>
      <c r="R28" s="4251"/>
      <c r="S28" s="4252"/>
      <c r="T28" s="4252"/>
      <c r="U28" s="4253"/>
      <c r="V28" s="502"/>
      <c r="W28" s="214"/>
      <c r="X28" s="214"/>
      <c r="Y28" s="214"/>
      <c r="Z28" s="214"/>
      <c r="AA28" s="214"/>
      <c r="AB28" s="214"/>
      <c r="AC28" s="214"/>
      <c r="AD28" s="214"/>
      <c r="AE28" s="214"/>
      <c r="AF28" s="214"/>
      <c r="AG28" s="214"/>
      <c r="AH28" s="214"/>
      <c r="AI28" s="214"/>
      <c r="AJ28" s="214"/>
      <c r="AK28" s="203"/>
    </row>
    <row r="29" spans="1:37" ht="15" customHeight="1">
      <c r="A29" s="4242"/>
      <c r="B29" s="4243"/>
      <c r="C29" s="4243"/>
      <c r="D29" s="4243"/>
      <c r="E29" s="4243"/>
      <c r="F29" s="4243"/>
      <c r="G29" s="4243"/>
      <c r="H29" s="4244"/>
      <c r="I29" s="796" t="s">
        <v>139</v>
      </c>
      <c r="J29" s="3452" t="s">
        <v>2612</v>
      </c>
      <c r="K29" s="3452"/>
      <c r="L29" s="3452"/>
      <c r="M29" s="3452"/>
      <c r="N29" s="3452"/>
      <c r="O29" s="3452"/>
      <c r="P29" s="3452"/>
      <c r="Q29" s="3452"/>
      <c r="R29" s="3452"/>
      <c r="S29" s="3452"/>
      <c r="T29" s="3452"/>
      <c r="U29" s="3452"/>
      <c r="V29" s="3452"/>
      <c r="W29" s="3452"/>
      <c r="X29" s="3452"/>
      <c r="Y29" s="3452"/>
      <c r="Z29" s="3452"/>
      <c r="AA29" s="3452"/>
      <c r="AB29" s="3452"/>
      <c r="AC29" s="3452"/>
      <c r="AD29" s="3452"/>
      <c r="AE29" s="3452"/>
      <c r="AF29" s="3452"/>
      <c r="AG29" s="3452"/>
      <c r="AH29" s="3452"/>
      <c r="AI29" s="3452"/>
      <c r="AJ29" s="3452"/>
      <c r="AK29" s="4219"/>
    </row>
    <row r="30" spans="1:37" ht="15" customHeight="1">
      <c r="A30" s="4245"/>
      <c r="B30" s="4246"/>
      <c r="C30" s="4246"/>
      <c r="D30" s="4246"/>
      <c r="E30" s="4246"/>
      <c r="F30" s="4246"/>
      <c r="G30" s="4246"/>
      <c r="H30" s="4247"/>
      <c r="I30" s="798"/>
      <c r="J30" s="215" t="s">
        <v>139</v>
      </c>
      <c r="K30" s="4210" t="s">
        <v>2613</v>
      </c>
      <c r="L30" s="4210"/>
      <c r="M30" s="4210"/>
      <c r="N30" s="4210"/>
      <c r="O30" s="4210"/>
      <c r="P30" s="4210"/>
      <c r="Q30" s="4210"/>
      <c r="R30" s="4210"/>
      <c r="S30" s="215" t="s">
        <v>139</v>
      </c>
      <c r="T30" s="4210" t="s">
        <v>2614</v>
      </c>
      <c r="U30" s="4210"/>
      <c r="V30" s="4210"/>
      <c r="W30" s="4210"/>
      <c r="X30" s="4210"/>
      <c r="Y30" s="4210"/>
      <c r="Z30" s="4210"/>
      <c r="AA30" s="4210"/>
      <c r="AB30" s="4210"/>
      <c r="AC30" s="4210"/>
      <c r="AD30" s="4210"/>
      <c r="AE30" s="4210"/>
      <c r="AF30" s="4210"/>
      <c r="AG30" s="4210"/>
      <c r="AH30" s="4210"/>
      <c r="AI30" s="4210"/>
      <c r="AJ30" s="216"/>
      <c r="AK30" s="503"/>
    </row>
    <row r="31" spans="1:37" ht="7.7" customHeight="1">
      <c r="A31" s="4177" t="s">
        <v>5072</v>
      </c>
      <c r="B31" s="4178"/>
      <c r="C31" s="4178"/>
      <c r="D31" s="4178"/>
      <c r="E31" s="4178"/>
      <c r="F31" s="4178"/>
      <c r="G31" s="4178"/>
      <c r="H31" s="4179"/>
      <c r="I31" s="4220" t="s">
        <v>139</v>
      </c>
      <c r="J31" s="4003" t="s">
        <v>2615</v>
      </c>
      <c r="K31" s="4003"/>
      <c r="L31" s="4003"/>
      <c r="M31" s="4003"/>
      <c r="N31" s="4003"/>
      <c r="O31" s="4003"/>
      <c r="P31" s="4003"/>
      <c r="Q31" s="4595"/>
      <c r="R31" s="4228" t="s">
        <v>2598</v>
      </c>
      <c r="S31" s="4229"/>
      <c r="T31" s="4229"/>
      <c r="U31" s="4230"/>
      <c r="V31" s="799"/>
      <c r="W31" s="4237" t="s">
        <v>2566</v>
      </c>
      <c r="X31" s="4237"/>
      <c r="Y31" s="800"/>
      <c r="Z31" s="800"/>
      <c r="AA31" s="800"/>
      <c r="AB31" s="800"/>
      <c r="AC31" s="800"/>
      <c r="AD31" s="800"/>
      <c r="AE31" s="800"/>
      <c r="AF31" s="800"/>
      <c r="AG31" s="800"/>
      <c r="AH31" s="800"/>
      <c r="AI31" s="800"/>
      <c r="AJ31" s="800"/>
      <c r="AK31" s="201"/>
    </row>
    <row r="32" spans="1:37" ht="14.25" customHeight="1">
      <c r="A32" s="4124"/>
      <c r="B32" s="4125"/>
      <c r="C32" s="4125"/>
      <c r="D32" s="4125"/>
      <c r="E32" s="4125"/>
      <c r="F32" s="4125"/>
      <c r="G32" s="4125"/>
      <c r="H32" s="4126"/>
      <c r="I32" s="4221"/>
      <c r="J32" s="3394"/>
      <c r="K32" s="3394"/>
      <c r="L32" s="3394"/>
      <c r="M32" s="3394"/>
      <c r="N32" s="3394"/>
      <c r="O32" s="3394"/>
      <c r="P32" s="3394"/>
      <c r="Q32" s="4596"/>
      <c r="R32" s="4231"/>
      <c r="S32" s="4232"/>
      <c r="T32" s="4232"/>
      <c r="U32" s="4233"/>
      <c r="V32" s="499"/>
      <c r="W32" s="4238"/>
      <c r="X32" s="4238"/>
      <c r="Y32" s="497"/>
      <c r="Z32" s="791" t="s">
        <v>477</v>
      </c>
      <c r="AA32" s="497"/>
      <c r="AB32" s="791" t="s">
        <v>5</v>
      </c>
      <c r="AC32" s="497"/>
      <c r="AD32" s="791" t="s">
        <v>478</v>
      </c>
      <c r="AE32" s="19" t="s">
        <v>2599</v>
      </c>
      <c r="AF32" s="4116"/>
      <c r="AG32" s="4116"/>
      <c r="AH32" s="4116"/>
      <c r="AI32" s="4116"/>
      <c r="AJ32" s="19" t="s">
        <v>2600</v>
      </c>
      <c r="AK32" s="208"/>
    </row>
    <row r="33" spans="1:37" ht="4.5" customHeight="1">
      <c r="A33" s="4124"/>
      <c r="B33" s="4125"/>
      <c r="C33" s="4125"/>
      <c r="D33" s="4125"/>
      <c r="E33" s="4125"/>
      <c r="F33" s="4125"/>
      <c r="G33" s="4125"/>
      <c r="H33" s="4126"/>
      <c r="I33" s="4222"/>
      <c r="J33" s="4597"/>
      <c r="K33" s="4597"/>
      <c r="L33" s="4597"/>
      <c r="M33" s="4597"/>
      <c r="N33" s="4597"/>
      <c r="O33" s="4597"/>
      <c r="P33" s="4597"/>
      <c r="Q33" s="4598"/>
      <c r="R33" s="4234"/>
      <c r="S33" s="4235"/>
      <c r="T33" s="4235"/>
      <c r="U33" s="4236"/>
      <c r="V33" s="1629"/>
      <c r="W33" s="202"/>
      <c r="X33" s="202"/>
      <c r="Y33" s="202"/>
      <c r="Z33" s="202"/>
      <c r="AA33" s="202"/>
      <c r="AB33" s="202"/>
      <c r="AC33" s="202"/>
      <c r="AD33" s="202"/>
      <c r="AE33" s="202"/>
      <c r="AF33" s="202"/>
      <c r="AG33" s="202"/>
      <c r="AH33" s="202"/>
      <c r="AI33" s="202"/>
      <c r="AJ33" s="202"/>
      <c r="AK33" s="203"/>
    </row>
    <row r="34" spans="1:37" ht="20.25" customHeight="1">
      <c r="A34" s="4124"/>
      <c r="B34" s="4125"/>
      <c r="C34" s="4125"/>
      <c r="D34" s="4125"/>
      <c r="E34" s="4125"/>
      <c r="F34" s="4125"/>
      <c r="G34" s="4125"/>
      <c r="H34" s="4126"/>
      <c r="I34" s="217" t="s">
        <v>139</v>
      </c>
      <c r="J34" s="4599" t="s">
        <v>4893</v>
      </c>
      <c r="K34" s="4599"/>
      <c r="L34" s="4599"/>
      <c r="M34" s="4599"/>
      <c r="N34" s="4599"/>
      <c r="O34" s="4599"/>
      <c r="P34" s="4599"/>
      <c r="Q34" s="4599"/>
      <c r="R34" s="4599"/>
      <c r="S34" s="4599"/>
      <c r="T34" s="4599"/>
      <c r="U34" s="4599"/>
      <c r="V34" s="4599"/>
      <c r="W34" s="4599"/>
      <c r="X34" s="4599"/>
      <c r="Y34" s="4600"/>
      <c r="Z34" s="4600"/>
      <c r="AA34" s="4600"/>
      <c r="AB34" s="4600"/>
      <c r="AC34" s="4600"/>
      <c r="AD34" s="4600"/>
      <c r="AE34" s="4600"/>
      <c r="AF34" s="4600"/>
      <c r="AG34" s="4600"/>
      <c r="AH34" s="4600"/>
      <c r="AI34" s="4600"/>
      <c r="AJ34" s="1630" t="s">
        <v>526</v>
      </c>
      <c r="AK34" s="1631"/>
    </row>
    <row r="35" spans="1:37" ht="27" customHeight="1">
      <c r="A35" s="4180"/>
      <c r="B35" s="4181"/>
      <c r="C35" s="4181"/>
      <c r="D35" s="4181"/>
      <c r="E35" s="4181"/>
      <c r="F35" s="4181"/>
      <c r="G35" s="4181"/>
      <c r="H35" s="4182"/>
      <c r="I35" s="500"/>
      <c r="J35" s="215" t="s">
        <v>139</v>
      </c>
      <c r="K35" s="4210" t="s">
        <v>2616</v>
      </c>
      <c r="L35" s="4210"/>
      <c r="M35" s="4210"/>
      <c r="N35" s="4210"/>
      <c r="O35" s="4210"/>
      <c r="P35" s="4210"/>
      <c r="Q35" s="4210"/>
      <c r="R35" s="4210"/>
      <c r="S35" s="215" t="s">
        <v>139</v>
      </c>
      <c r="T35" s="4210" t="s">
        <v>2617</v>
      </c>
      <c r="U35" s="4210"/>
      <c r="V35" s="4210"/>
      <c r="W35" s="4210"/>
      <c r="X35" s="4210"/>
      <c r="Y35" s="4210"/>
      <c r="Z35" s="4210"/>
      <c r="AA35" s="4210"/>
      <c r="AB35" s="215" t="s">
        <v>139</v>
      </c>
      <c r="AC35" s="4211" t="s">
        <v>2618</v>
      </c>
      <c r="AD35" s="4211"/>
      <c r="AE35" s="4211"/>
      <c r="AF35" s="4211"/>
      <c r="AG35" s="4211"/>
      <c r="AH35" s="4211"/>
      <c r="AI35" s="4211"/>
      <c r="AJ35" s="4211"/>
      <c r="AK35" s="4212"/>
    </row>
    <row r="36" spans="1:37" ht="15" customHeight="1">
      <c r="A36" s="4213" t="s">
        <v>2619</v>
      </c>
      <c r="B36" s="4214"/>
      <c r="C36" s="4214"/>
      <c r="D36" s="4214"/>
      <c r="E36" s="4214"/>
      <c r="F36" s="4214"/>
      <c r="G36" s="4214"/>
      <c r="H36" s="4215"/>
      <c r="I36" s="217" t="s">
        <v>139</v>
      </c>
      <c r="J36" s="504" t="s">
        <v>2620</v>
      </c>
      <c r="AK36" s="208"/>
    </row>
    <row r="37" spans="1:37" ht="14.25" customHeight="1">
      <c r="A37" s="4216"/>
      <c r="B37" s="4217"/>
      <c r="C37" s="4217"/>
      <c r="D37" s="4217"/>
      <c r="E37" s="4217"/>
      <c r="F37" s="4217"/>
      <c r="G37" s="4217"/>
      <c r="H37" s="4218"/>
      <c r="J37" s="21" t="s">
        <v>2621</v>
      </c>
      <c r="AK37" s="208"/>
    </row>
    <row r="38" spans="1:37" ht="7.7" customHeight="1">
      <c r="A38" s="4239" t="s">
        <v>2601</v>
      </c>
      <c r="B38" s="4240"/>
      <c r="C38" s="4240"/>
      <c r="D38" s="4240"/>
      <c r="E38" s="4240"/>
      <c r="F38" s="4240"/>
      <c r="G38" s="4240"/>
      <c r="H38" s="4241"/>
      <c r="I38" s="799"/>
      <c r="J38" s="4237" t="s">
        <v>2566</v>
      </c>
      <c r="K38" s="4237"/>
      <c r="L38" s="800"/>
      <c r="M38" s="800"/>
      <c r="N38" s="800"/>
      <c r="O38" s="800"/>
      <c r="P38" s="800"/>
      <c r="Q38" s="800"/>
      <c r="R38" s="800"/>
      <c r="S38" s="800"/>
      <c r="T38" s="4273" t="s">
        <v>2622</v>
      </c>
      <c r="U38" s="4183"/>
      <c r="V38" s="4183"/>
      <c r="W38" s="4183"/>
      <c r="X38" s="4183"/>
      <c r="Y38" s="4184"/>
      <c r="Z38" s="800"/>
      <c r="AA38" s="4237" t="s">
        <v>2566</v>
      </c>
      <c r="AB38" s="4237"/>
      <c r="AC38" s="800"/>
      <c r="AD38" s="800"/>
      <c r="AE38" s="800"/>
      <c r="AF38" s="800"/>
      <c r="AG38" s="800"/>
      <c r="AH38" s="800"/>
      <c r="AI38" s="800"/>
      <c r="AJ38" s="800"/>
      <c r="AK38" s="201"/>
    </row>
    <row r="39" spans="1:37" ht="14.25" customHeight="1">
      <c r="A39" s="4242"/>
      <c r="B39" s="4243"/>
      <c r="C39" s="4243"/>
      <c r="D39" s="4243"/>
      <c r="E39" s="4243"/>
      <c r="F39" s="4243"/>
      <c r="G39" s="4243"/>
      <c r="H39" s="4244"/>
      <c r="I39" s="499"/>
      <c r="J39" s="4238"/>
      <c r="K39" s="4238"/>
      <c r="L39" s="497"/>
      <c r="M39" s="791" t="s">
        <v>477</v>
      </c>
      <c r="N39" s="497"/>
      <c r="O39" s="791" t="s">
        <v>5</v>
      </c>
      <c r="P39" s="497"/>
      <c r="Q39" s="791" t="s">
        <v>478</v>
      </c>
      <c r="T39" s="4274"/>
      <c r="U39" s="4145"/>
      <c r="V39" s="4145"/>
      <c r="W39" s="4145"/>
      <c r="X39" s="4145"/>
      <c r="Y39" s="4146"/>
      <c r="AA39" s="4238"/>
      <c r="AB39" s="4238"/>
      <c r="AC39" s="497"/>
      <c r="AD39" s="791" t="s">
        <v>477</v>
      </c>
      <c r="AE39" s="497"/>
      <c r="AF39" s="791" t="s">
        <v>5</v>
      </c>
      <c r="AG39" s="497"/>
      <c r="AH39" s="791" t="s">
        <v>478</v>
      </c>
      <c r="AK39" s="208"/>
    </row>
    <row r="40" spans="1:37" ht="4.5" customHeight="1">
      <c r="A40" s="4245"/>
      <c r="B40" s="4246"/>
      <c r="C40" s="4246"/>
      <c r="D40" s="4246"/>
      <c r="E40" s="4246"/>
      <c r="F40" s="4246"/>
      <c r="G40" s="4246"/>
      <c r="H40" s="4247"/>
      <c r="I40" s="500"/>
      <c r="J40" s="798"/>
      <c r="K40" s="798"/>
      <c r="L40" s="798"/>
      <c r="M40" s="798"/>
      <c r="N40" s="798"/>
      <c r="O40" s="798"/>
      <c r="P40" s="798"/>
      <c r="Q40" s="798"/>
      <c r="R40" s="798"/>
      <c r="S40" s="798"/>
      <c r="T40" s="4275"/>
      <c r="U40" s="4256"/>
      <c r="V40" s="4256"/>
      <c r="W40" s="4256"/>
      <c r="X40" s="4256"/>
      <c r="Y40" s="4257"/>
      <c r="Z40" s="798"/>
      <c r="AA40" s="798"/>
      <c r="AB40" s="798"/>
      <c r="AC40" s="798"/>
      <c r="AD40" s="798"/>
      <c r="AE40" s="798"/>
      <c r="AF40" s="798"/>
      <c r="AG40" s="798"/>
      <c r="AH40" s="798"/>
      <c r="AI40" s="798"/>
      <c r="AJ40" s="798"/>
      <c r="AK40" s="498"/>
    </row>
    <row r="41" spans="1:37" ht="17.25" customHeight="1">
      <c r="A41" s="4254" t="s">
        <v>2602</v>
      </c>
      <c r="B41" s="4183"/>
      <c r="C41" s="4183"/>
      <c r="D41" s="4183"/>
      <c r="E41" s="4183"/>
      <c r="F41" s="4183"/>
      <c r="G41" s="4183"/>
      <c r="H41" s="4184"/>
      <c r="I41" s="793" t="s">
        <v>139</v>
      </c>
      <c r="J41" s="4223" t="s">
        <v>2603</v>
      </c>
      <c r="K41" s="4223"/>
      <c r="L41" s="795" t="s">
        <v>139</v>
      </c>
      <c r="M41" s="4003" t="s">
        <v>2623</v>
      </c>
      <c r="N41" s="4003"/>
      <c r="O41" s="4003"/>
      <c r="P41" s="4003"/>
      <c r="Q41" s="4003"/>
      <c r="R41" s="4003"/>
      <c r="S41" s="4003"/>
      <c r="T41" s="4003"/>
      <c r="U41" s="4003"/>
      <c r="V41" s="4003"/>
      <c r="W41" s="4003"/>
      <c r="X41" s="4003"/>
      <c r="Y41" s="4003"/>
      <c r="Z41" s="4003"/>
      <c r="AA41" s="4003"/>
      <c r="AB41" s="4003"/>
      <c r="AC41" s="4003"/>
      <c r="AD41" s="4003"/>
      <c r="AE41" s="4003"/>
      <c r="AF41" s="4003"/>
      <c r="AG41" s="4003"/>
      <c r="AH41" s="4003"/>
      <c r="AI41" s="4003"/>
      <c r="AJ41" s="4003"/>
      <c r="AK41" s="4004"/>
    </row>
    <row r="42" spans="1:37">
      <c r="A42" s="4255"/>
      <c r="B42" s="4256"/>
      <c r="C42" s="4256"/>
      <c r="D42" s="4256"/>
      <c r="E42" s="4256"/>
      <c r="F42" s="4256"/>
      <c r="G42" s="4256"/>
      <c r="H42" s="4257"/>
      <c r="I42" s="500"/>
      <c r="J42" s="798"/>
      <c r="K42" s="798"/>
      <c r="L42" s="798"/>
      <c r="M42" s="4258" t="s">
        <v>2604</v>
      </c>
      <c r="N42" s="4258"/>
      <c r="O42" s="4258"/>
      <c r="P42" s="4258"/>
      <c r="Q42" s="4258"/>
      <c r="R42" s="4258"/>
      <c r="S42" s="4258"/>
      <c r="T42" s="4258"/>
      <c r="U42" s="4258"/>
      <c r="V42" s="4258"/>
      <c r="W42" s="4258"/>
      <c r="X42" s="4258"/>
      <c r="Y42" s="4258"/>
      <c r="Z42" s="4258"/>
      <c r="AA42" s="4258"/>
      <c r="AB42" s="4258"/>
      <c r="AC42" s="4258"/>
      <c r="AD42" s="4258"/>
      <c r="AE42" s="4258"/>
      <c r="AF42" s="4258"/>
      <c r="AG42" s="4258"/>
      <c r="AH42" s="4258"/>
      <c r="AI42" s="4258"/>
      <c r="AJ42" s="4258"/>
      <c r="AK42" s="4259"/>
    </row>
    <row r="43" spans="1:37">
      <c r="A43" s="4260" t="s">
        <v>2567</v>
      </c>
      <c r="B43" s="4261"/>
      <c r="C43" s="4261"/>
      <c r="D43" s="4261"/>
      <c r="E43" s="4261"/>
      <c r="F43" s="4261"/>
      <c r="G43" s="4261"/>
      <c r="H43" s="4261"/>
      <c r="I43" s="4264"/>
      <c r="J43" s="4265"/>
      <c r="K43" s="4265"/>
      <c r="L43" s="4265"/>
      <c r="M43" s="4265"/>
      <c r="N43" s="4265"/>
      <c r="O43" s="4265"/>
      <c r="P43" s="4265"/>
      <c r="Q43" s="4265"/>
      <c r="R43" s="4265"/>
      <c r="S43" s="4265"/>
      <c r="T43" s="4265"/>
      <c r="U43" s="4265"/>
      <c r="V43" s="4265"/>
      <c r="W43" s="4265"/>
      <c r="X43" s="4265"/>
      <c r="Y43" s="4265"/>
      <c r="Z43" s="4265"/>
      <c r="AA43" s="4265"/>
      <c r="AB43" s="4265"/>
      <c r="AC43" s="4265"/>
      <c r="AD43" s="4265"/>
      <c r="AE43" s="4265"/>
      <c r="AF43" s="4265"/>
      <c r="AG43" s="4265"/>
      <c r="AH43" s="4265"/>
      <c r="AI43" s="4265"/>
      <c r="AJ43" s="4265"/>
      <c r="AK43" s="4266"/>
    </row>
    <row r="44" spans="1:37">
      <c r="A44" s="4260"/>
      <c r="B44" s="4261"/>
      <c r="C44" s="4261"/>
      <c r="D44" s="4261"/>
      <c r="E44" s="4261"/>
      <c r="F44" s="4261"/>
      <c r="G44" s="4261"/>
      <c r="H44" s="4261"/>
      <c r="I44" s="4267"/>
      <c r="J44" s="4268"/>
      <c r="K44" s="4268"/>
      <c r="L44" s="4268"/>
      <c r="M44" s="4268"/>
      <c r="N44" s="4268"/>
      <c r="O44" s="4268"/>
      <c r="P44" s="4268"/>
      <c r="Q44" s="4268"/>
      <c r="R44" s="4268"/>
      <c r="S44" s="4268"/>
      <c r="T44" s="4268"/>
      <c r="U44" s="4268"/>
      <c r="V44" s="4268"/>
      <c r="W44" s="4268"/>
      <c r="X44" s="4268"/>
      <c r="Y44" s="4268"/>
      <c r="Z44" s="4268"/>
      <c r="AA44" s="4268"/>
      <c r="AB44" s="4268"/>
      <c r="AC44" s="4268"/>
      <c r="AD44" s="4268"/>
      <c r="AE44" s="4268"/>
      <c r="AF44" s="4268"/>
      <c r="AG44" s="4268"/>
      <c r="AH44" s="4268"/>
      <c r="AI44" s="4268"/>
      <c r="AJ44" s="4268"/>
      <c r="AK44" s="4269"/>
    </row>
    <row r="45" spans="1:37" ht="14.25" thickBot="1">
      <c r="A45" s="4262"/>
      <c r="B45" s="4263"/>
      <c r="C45" s="4263"/>
      <c r="D45" s="4263"/>
      <c r="E45" s="4263"/>
      <c r="F45" s="4263"/>
      <c r="G45" s="4263"/>
      <c r="H45" s="4263"/>
      <c r="I45" s="4270"/>
      <c r="J45" s="4271"/>
      <c r="K45" s="4271"/>
      <c r="L45" s="4271"/>
      <c r="M45" s="4271"/>
      <c r="N45" s="4271"/>
      <c r="O45" s="4271"/>
      <c r="P45" s="4271"/>
      <c r="Q45" s="4271"/>
      <c r="R45" s="4271"/>
      <c r="S45" s="4271"/>
      <c r="T45" s="4271"/>
      <c r="U45" s="4271"/>
      <c r="V45" s="4271"/>
      <c r="W45" s="4271"/>
      <c r="X45" s="4271"/>
      <c r="Y45" s="4271"/>
      <c r="Z45" s="4271"/>
      <c r="AA45" s="4271"/>
      <c r="AB45" s="4271"/>
      <c r="AC45" s="4271"/>
      <c r="AD45" s="4271"/>
      <c r="AE45" s="4271"/>
      <c r="AF45" s="4271"/>
      <c r="AG45" s="4271"/>
      <c r="AH45" s="4271"/>
      <c r="AI45" s="4271"/>
      <c r="AJ45" s="4271"/>
      <c r="AK45" s="4272"/>
    </row>
    <row r="46" spans="1:37" ht="5.25" customHeight="1"/>
    <row r="47" spans="1:37">
      <c r="A47" s="4276" t="s">
        <v>2568</v>
      </c>
      <c r="B47" s="4277"/>
      <c r="C47" s="4277"/>
      <c r="D47" s="4277"/>
      <c r="E47" s="4277"/>
      <c r="F47" s="4277"/>
      <c r="G47" s="4277"/>
      <c r="H47" s="4278"/>
      <c r="I47" s="4279" t="s">
        <v>2569</v>
      </c>
      <c r="J47" s="4279"/>
      <c r="K47" s="4279"/>
      <c r="L47" s="4279"/>
      <c r="M47" s="4279"/>
      <c r="N47" s="4279"/>
      <c r="O47" s="4279" t="s">
        <v>2570</v>
      </c>
      <c r="P47" s="4279"/>
      <c r="Q47" s="4279"/>
      <c r="R47" s="4279"/>
      <c r="S47" s="4279"/>
      <c r="T47" s="4279"/>
      <c r="U47" s="4279" t="s">
        <v>2571</v>
      </c>
      <c r="V47" s="4279"/>
      <c r="W47" s="4279"/>
      <c r="X47" s="4279"/>
      <c r="Y47" s="4279"/>
      <c r="Z47" s="4279"/>
      <c r="AA47" s="4276" t="s">
        <v>2572</v>
      </c>
      <c r="AB47" s="4277"/>
      <c r="AC47" s="4277"/>
      <c r="AD47" s="4277"/>
      <c r="AE47" s="4277"/>
      <c r="AF47" s="4277"/>
      <c r="AG47" s="4277"/>
      <c r="AH47" s="4277"/>
      <c r="AI47" s="4277"/>
      <c r="AJ47" s="4277"/>
      <c r="AK47" s="4278"/>
    </row>
    <row r="48" spans="1:37" ht="15.75" customHeight="1">
      <c r="A48" s="4280"/>
      <c r="B48" s="4169"/>
      <c r="C48" s="4169"/>
      <c r="D48" s="4169"/>
      <c r="E48" s="4169"/>
      <c r="F48" s="4169"/>
      <c r="G48" s="4169"/>
      <c r="H48" s="4281"/>
      <c r="I48" s="4287"/>
      <c r="J48" s="4287"/>
      <c r="K48" s="4287"/>
      <c r="L48" s="4287"/>
      <c r="M48" s="4287"/>
      <c r="N48" s="4287"/>
      <c r="O48" s="4287"/>
      <c r="P48" s="4287"/>
      <c r="Q48" s="4287"/>
      <c r="R48" s="4287"/>
      <c r="S48" s="4287"/>
      <c r="T48" s="4287"/>
      <c r="U48" s="4287"/>
      <c r="V48" s="4287"/>
      <c r="W48" s="4287"/>
      <c r="X48" s="4287"/>
      <c r="Y48" s="4287"/>
      <c r="Z48" s="4287"/>
      <c r="AA48" s="4280" t="s">
        <v>2542</v>
      </c>
      <c r="AB48" s="4169"/>
      <c r="AC48" s="4169"/>
      <c r="AD48" s="4169"/>
      <c r="AE48" s="204" t="s">
        <v>477</v>
      </c>
      <c r="AF48" s="4169"/>
      <c r="AG48" s="4169"/>
      <c r="AH48" s="204" t="s">
        <v>5</v>
      </c>
      <c r="AI48" s="4169"/>
      <c r="AJ48" s="4169"/>
      <c r="AK48" s="205" t="s">
        <v>478</v>
      </c>
    </row>
    <row r="49" spans="1:37" ht="15.75" customHeight="1">
      <c r="A49" s="4282"/>
      <c r="B49" s="3451"/>
      <c r="C49" s="3451"/>
      <c r="D49" s="3451"/>
      <c r="E49" s="3451"/>
      <c r="F49" s="3451"/>
      <c r="G49" s="3451"/>
      <c r="H49" s="4283"/>
      <c r="I49" s="4287"/>
      <c r="J49" s="4287"/>
      <c r="K49" s="4287"/>
      <c r="L49" s="4287"/>
      <c r="M49" s="4287"/>
      <c r="N49" s="4287"/>
      <c r="O49" s="4287"/>
      <c r="P49" s="4287"/>
      <c r="Q49" s="4287"/>
      <c r="R49" s="4287"/>
      <c r="S49" s="4287"/>
      <c r="T49" s="4287"/>
      <c r="U49" s="4287"/>
      <c r="V49" s="4287"/>
      <c r="W49" s="4287"/>
      <c r="X49" s="4287"/>
      <c r="Y49" s="4287"/>
      <c r="Z49" s="4287"/>
      <c r="AA49" s="4300" t="s">
        <v>6</v>
      </c>
      <c r="AB49" s="4301"/>
      <c r="AC49" s="4285"/>
      <c r="AD49" s="4285"/>
      <c r="AE49" s="4285"/>
      <c r="AF49" s="4285"/>
      <c r="AG49" s="4285"/>
      <c r="AH49" s="4285"/>
      <c r="AI49" s="4285"/>
      <c r="AJ49" s="4285"/>
      <c r="AK49" s="206" t="s">
        <v>7</v>
      </c>
    </row>
    <row r="50" spans="1:37">
      <c r="A50" s="4282"/>
      <c r="B50" s="3451"/>
      <c r="C50" s="3451"/>
      <c r="D50" s="3451"/>
      <c r="E50" s="3451"/>
      <c r="F50" s="3451"/>
      <c r="G50" s="3451"/>
      <c r="H50" s="4283"/>
      <c r="I50" s="4302" t="s">
        <v>2573</v>
      </c>
      <c r="J50" s="4302"/>
      <c r="K50" s="4302"/>
      <c r="L50" s="4302"/>
      <c r="M50" s="4302"/>
      <c r="N50" s="4302"/>
      <c r="O50" s="4302"/>
      <c r="P50" s="4302"/>
      <c r="Q50" s="4302"/>
      <c r="R50" s="4302"/>
      <c r="S50" s="4302"/>
      <c r="T50" s="4302"/>
      <c r="U50" s="4302"/>
      <c r="V50" s="4302"/>
      <c r="W50" s="4302"/>
      <c r="X50" s="4302"/>
      <c r="Y50" s="4302"/>
      <c r="Z50" s="4302"/>
      <c r="AA50" s="4302"/>
      <c r="AB50" s="4302"/>
      <c r="AC50" s="4302"/>
      <c r="AD50" s="4302"/>
      <c r="AE50" s="4302"/>
      <c r="AF50" s="4302"/>
      <c r="AG50" s="4302"/>
      <c r="AH50" s="4302"/>
      <c r="AI50" s="4302"/>
      <c r="AJ50" s="4302"/>
      <c r="AK50" s="4302"/>
    </row>
    <row r="51" spans="1:37" ht="13.35" customHeight="1">
      <c r="A51" s="4282"/>
      <c r="B51" s="3451"/>
      <c r="C51" s="3451"/>
      <c r="D51" s="3451"/>
      <c r="E51" s="3451"/>
      <c r="F51" s="3451"/>
      <c r="G51" s="3451"/>
      <c r="H51" s="4283"/>
      <c r="I51" s="4288"/>
      <c r="J51" s="4289"/>
      <c r="K51" s="4289"/>
      <c r="L51" s="4289"/>
      <c r="M51" s="4289"/>
      <c r="N51" s="4289"/>
      <c r="O51" s="4289"/>
      <c r="P51" s="4289"/>
      <c r="Q51" s="4289"/>
      <c r="R51" s="4289"/>
      <c r="S51" s="4289"/>
      <c r="T51" s="4289"/>
      <c r="U51" s="4289"/>
      <c r="V51" s="4289"/>
      <c r="W51" s="4289"/>
      <c r="X51" s="4289"/>
      <c r="Y51" s="4289"/>
      <c r="Z51" s="4289"/>
      <c r="AA51" s="4289"/>
      <c r="AB51" s="4289"/>
      <c r="AC51" s="4289"/>
      <c r="AD51" s="4289"/>
      <c r="AE51" s="4289"/>
      <c r="AF51" s="4289"/>
      <c r="AG51" s="4289"/>
      <c r="AH51" s="4289"/>
      <c r="AI51" s="4289"/>
      <c r="AJ51" s="4289"/>
      <c r="AK51" s="4290"/>
    </row>
    <row r="52" spans="1:37" ht="13.35" customHeight="1">
      <c r="A52" s="4282"/>
      <c r="B52" s="3451"/>
      <c r="C52" s="3451"/>
      <c r="D52" s="3451"/>
      <c r="E52" s="3451"/>
      <c r="F52" s="3451"/>
      <c r="G52" s="3451"/>
      <c r="H52" s="4283"/>
      <c r="I52" s="4291"/>
      <c r="J52" s="4292"/>
      <c r="K52" s="4292"/>
      <c r="L52" s="4292"/>
      <c r="M52" s="4292"/>
      <c r="N52" s="4292"/>
      <c r="O52" s="4292"/>
      <c r="P52" s="4292"/>
      <c r="Q52" s="4292"/>
      <c r="R52" s="4292"/>
      <c r="S52" s="4292"/>
      <c r="T52" s="4292"/>
      <c r="U52" s="4292"/>
      <c r="V52" s="4292"/>
      <c r="W52" s="4292"/>
      <c r="X52" s="4292"/>
      <c r="Y52" s="4292"/>
      <c r="Z52" s="4292"/>
      <c r="AA52" s="4292"/>
      <c r="AB52" s="4292"/>
      <c r="AC52" s="4292"/>
      <c r="AD52" s="4292"/>
      <c r="AE52" s="4292"/>
      <c r="AF52" s="4292"/>
      <c r="AG52" s="4292"/>
      <c r="AH52" s="4292"/>
      <c r="AI52" s="4292"/>
      <c r="AJ52" s="4292"/>
      <c r="AK52" s="4293"/>
    </row>
    <row r="53" spans="1:37" ht="13.35" customHeight="1">
      <c r="A53" s="4284"/>
      <c r="B53" s="4285"/>
      <c r="C53" s="4285"/>
      <c r="D53" s="4285"/>
      <c r="E53" s="4285"/>
      <c r="F53" s="4285"/>
      <c r="G53" s="4285"/>
      <c r="H53" s="4286"/>
      <c r="I53" s="4294"/>
      <c r="J53" s="4295"/>
      <c r="K53" s="4295"/>
      <c r="L53" s="4295"/>
      <c r="M53" s="4295"/>
      <c r="N53" s="4295"/>
      <c r="O53" s="4295"/>
      <c r="P53" s="4295"/>
      <c r="Q53" s="4295"/>
      <c r="R53" s="4295"/>
      <c r="S53" s="4295"/>
      <c r="T53" s="4295"/>
      <c r="U53" s="4295"/>
      <c r="V53" s="4295"/>
      <c r="W53" s="4295"/>
      <c r="X53" s="4295"/>
      <c r="Y53" s="4295"/>
      <c r="Z53" s="4295"/>
      <c r="AA53" s="4295"/>
      <c r="AB53" s="4295"/>
      <c r="AC53" s="4295"/>
      <c r="AD53" s="4295"/>
      <c r="AE53" s="4295"/>
      <c r="AF53" s="4295"/>
      <c r="AG53" s="4295"/>
      <c r="AH53" s="4295"/>
      <c r="AI53" s="4295"/>
      <c r="AJ53" s="4295"/>
      <c r="AK53" s="4296"/>
    </row>
    <row r="54" spans="1:37" ht="42" customHeight="1">
      <c r="A54" s="218" t="s">
        <v>522</v>
      </c>
      <c r="B54" s="4297" t="s">
        <v>2624</v>
      </c>
      <c r="C54" s="4297"/>
      <c r="D54" s="4297"/>
      <c r="E54" s="4297"/>
      <c r="F54" s="4297"/>
      <c r="G54" s="4297"/>
      <c r="H54" s="4297"/>
      <c r="I54" s="4297"/>
      <c r="J54" s="4297"/>
      <c r="K54" s="4297"/>
      <c r="L54" s="4297"/>
      <c r="M54" s="4297"/>
      <c r="N54" s="4297"/>
      <c r="O54" s="4297"/>
      <c r="P54" s="4297"/>
      <c r="Q54" s="4297"/>
      <c r="R54" s="4297"/>
      <c r="S54" s="4297"/>
      <c r="T54" s="4297"/>
      <c r="U54" s="4297"/>
      <c r="V54" s="4297"/>
      <c r="W54" s="4297"/>
      <c r="X54" s="4297"/>
      <c r="Y54" s="4297"/>
      <c r="Z54" s="4297"/>
      <c r="AA54" s="4297"/>
      <c r="AB54" s="4297"/>
      <c r="AC54" s="4297"/>
      <c r="AD54" s="4297"/>
      <c r="AE54" s="4297"/>
      <c r="AF54" s="4297"/>
      <c r="AG54" s="4297"/>
      <c r="AH54" s="4297"/>
      <c r="AI54" s="4297"/>
      <c r="AJ54" s="4297"/>
      <c r="AK54" s="4297"/>
    </row>
    <row r="55" spans="1:37" ht="3" customHeight="1">
      <c r="A55" s="505"/>
      <c r="B55" s="797"/>
      <c r="C55" s="797"/>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797"/>
    </row>
    <row r="56" spans="1:37" ht="13.5" customHeight="1">
      <c r="A56" s="219" t="s">
        <v>2625</v>
      </c>
      <c r="B56" s="4298" t="s">
        <v>2626</v>
      </c>
      <c r="C56" s="4298"/>
      <c r="D56" s="4298"/>
      <c r="E56" s="4298"/>
      <c r="F56" s="4298"/>
      <c r="G56" s="4298"/>
      <c r="H56" s="4298"/>
      <c r="I56" s="4298"/>
      <c r="J56" s="4298"/>
      <c r="K56" s="4298"/>
      <c r="L56" s="4298"/>
      <c r="M56" s="4298"/>
      <c r="N56" s="4298"/>
      <c r="O56" s="4298"/>
      <c r="P56" s="4298"/>
      <c r="Q56" s="4298"/>
      <c r="R56" s="4298"/>
      <c r="S56" s="4298"/>
      <c r="T56" s="4298"/>
      <c r="U56" s="4298"/>
      <c r="V56" s="4298"/>
      <c r="W56" s="4298"/>
      <c r="X56" s="4298"/>
      <c r="Y56" s="4298"/>
      <c r="Z56" s="4298"/>
      <c r="AA56" s="4298"/>
      <c r="AB56" s="4298"/>
      <c r="AC56" s="4298"/>
      <c r="AD56" s="4298"/>
      <c r="AE56" s="4298"/>
      <c r="AF56" s="4298"/>
      <c r="AG56" s="4298"/>
      <c r="AH56" s="4298"/>
      <c r="AI56" s="4298"/>
      <c r="AJ56" s="4298"/>
      <c r="AK56" s="4298"/>
    </row>
    <row r="57" spans="1:37">
      <c r="A57" s="209"/>
      <c r="AE57" s="4299" t="s">
        <v>5034</v>
      </c>
      <c r="AF57" s="4299"/>
      <c r="AG57" s="4299"/>
      <c r="AH57" s="4299"/>
      <c r="AI57" s="4299"/>
      <c r="AJ57" s="4299"/>
      <c r="AK57" s="4299"/>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6"/>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33" customWidth="1"/>
    <col min="2" max="85" width="1.625" style="1633" customWidth="1"/>
    <col min="86" max="86" width="1.375" style="1633" customWidth="1"/>
    <col min="87" max="256" width="1.5" style="1633" customWidth="1"/>
    <col min="257" max="257" width="1.375" style="1633" customWidth="1"/>
    <col min="258" max="341" width="1.625" style="1633" customWidth="1"/>
    <col min="342" max="342" width="1.375" style="1633" customWidth="1"/>
    <col min="343" max="512" width="1.5" style="1633" customWidth="1"/>
    <col min="513" max="513" width="1.375" style="1633" customWidth="1"/>
    <col min="514" max="597" width="1.625" style="1633" customWidth="1"/>
    <col min="598" max="598" width="1.375" style="1633" customWidth="1"/>
    <col min="599" max="768" width="1.5" style="1633" customWidth="1"/>
    <col min="769" max="769" width="1.375" style="1633" customWidth="1"/>
    <col min="770" max="853" width="1.625" style="1633" customWidth="1"/>
    <col min="854" max="854" width="1.375" style="1633" customWidth="1"/>
    <col min="855" max="1024" width="1.5" style="1633" customWidth="1"/>
    <col min="1025" max="1025" width="1.375" style="1633" customWidth="1"/>
    <col min="1026" max="1109" width="1.625" style="1633" customWidth="1"/>
    <col min="1110" max="1110" width="1.375" style="1633" customWidth="1"/>
    <col min="1111" max="1280" width="1.5" style="1633" customWidth="1"/>
    <col min="1281" max="1281" width="1.375" style="1633" customWidth="1"/>
    <col min="1282" max="1365" width="1.625" style="1633" customWidth="1"/>
    <col min="1366" max="1366" width="1.375" style="1633" customWidth="1"/>
    <col min="1367" max="1536" width="1.5" style="1633" customWidth="1"/>
    <col min="1537" max="1537" width="1.375" style="1633" customWidth="1"/>
    <col min="1538" max="1621" width="1.625" style="1633" customWidth="1"/>
    <col min="1622" max="1622" width="1.375" style="1633" customWidth="1"/>
    <col min="1623" max="1792" width="1.5" style="1633" customWidth="1"/>
    <col min="1793" max="1793" width="1.375" style="1633" customWidth="1"/>
    <col min="1794" max="1877" width="1.625" style="1633" customWidth="1"/>
    <col min="1878" max="1878" width="1.375" style="1633" customWidth="1"/>
    <col min="1879" max="2048" width="1.5" style="1633" customWidth="1"/>
    <col min="2049" max="2049" width="1.375" style="1633" customWidth="1"/>
    <col min="2050" max="2133" width="1.625" style="1633" customWidth="1"/>
    <col min="2134" max="2134" width="1.375" style="1633" customWidth="1"/>
    <col min="2135" max="2304" width="1.5" style="1633" customWidth="1"/>
    <col min="2305" max="2305" width="1.375" style="1633" customWidth="1"/>
    <col min="2306" max="2389" width="1.625" style="1633" customWidth="1"/>
    <col min="2390" max="2390" width="1.375" style="1633" customWidth="1"/>
    <col min="2391" max="2560" width="1.5" style="1633" customWidth="1"/>
    <col min="2561" max="2561" width="1.375" style="1633" customWidth="1"/>
    <col min="2562" max="2645" width="1.625" style="1633" customWidth="1"/>
    <col min="2646" max="2646" width="1.375" style="1633" customWidth="1"/>
    <col min="2647" max="2816" width="1.5" style="1633" customWidth="1"/>
    <col min="2817" max="2817" width="1.375" style="1633" customWidth="1"/>
    <col min="2818" max="2901" width="1.625" style="1633" customWidth="1"/>
    <col min="2902" max="2902" width="1.375" style="1633" customWidth="1"/>
    <col min="2903" max="3072" width="1.5" style="1633" customWidth="1"/>
    <col min="3073" max="3073" width="1.375" style="1633" customWidth="1"/>
    <col min="3074" max="3157" width="1.625" style="1633" customWidth="1"/>
    <col min="3158" max="3158" width="1.375" style="1633" customWidth="1"/>
    <col min="3159" max="3328" width="1.5" style="1633" customWidth="1"/>
    <col min="3329" max="3329" width="1.375" style="1633" customWidth="1"/>
    <col min="3330" max="3413" width="1.625" style="1633" customWidth="1"/>
    <col min="3414" max="3414" width="1.375" style="1633" customWidth="1"/>
    <col min="3415" max="3584" width="1.5" style="1633" customWidth="1"/>
    <col min="3585" max="3585" width="1.375" style="1633" customWidth="1"/>
    <col min="3586" max="3669" width="1.625" style="1633" customWidth="1"/>
    <col min="3670" max="3670" width="1.375" style="1633" customWidth="1"/>
    <col min="3671" max="3840" width="1.5" style="1633" customWidth="1"/>
    <col min="3841" max="3841" width="1.375" style="1633" customWidth="1"/>
    <col min="3842" max="3925" width="1.625" style="1633" customWidth="1"/>
    <col min="3926" max="3926" width="1.375" style="1633" customWidth="1"/>
    <col min="3927" max="4096" width="1.5" style="1633" customWidth="1"/>
    <col min="4097" max="4097" width="1.375" style="1633" customWidth="1"/>
    <col min="4098" max="4181" width="1.625" style="1633" customWidth="1"/>
    <col min="4182" max="4182" width="1.375" style="1633" customWidth="1"/>
    <col min="4183" max="4352" width="1.5" style="1633" customWidth="1"/>
    <col min="4353" max="4353" width="1.375" style="1633" customWidth="1"/>
    <col min="4354" max="4437" width="1.625" style="1633" customWidth="1"/>
    <col min="4438" max="4438" width="1.375" style="1633" customWidth="1"/>
    <col min="4439" max="4608" width="1.5" style="1633" customWidth="1"/>
    <col min="4609" max="4609" width="1.375" style="1633" customWidth="1"/>
    <col min="4610" max="4693" width="1.625" style="1633" customWidth="1"/>
    <col min="4694" max="4694" width="1.375" style="1633" customWidth="1"/>
    <col min="4695" max="4864" width="1.5" style="1633" customWidth="1"/>
    <col min="4865" max="4865" width="1.375" style="1633" customWidth="1"/>
    <col min="4866" max="4949" width="1.625" style="1633" customWidth="1"/>
    <col min="4950" max="4950" width="1.375" style="1633" customWidth="1"/>
    <col min="4951" max="5120" width="1.5" style="1633" customWidth="1"/>
    <col min="5121" max="5121" width="1.375" style="1633" customWidth="1"/>
    <col min="5122" max="5205" width="1.625" style="1633" customWidth="1"/>
    <col min="5206" max="5206" width="1.375" style="1633" customWidth="1"/>
    <col min="5207" max="5376" width="1.5" style="1633" customWidth="1"/>
    <col min="5377" max="5377" width="1.375" style="1633" customWidth="1"/>
    <col min="5378" max="5461" width="1.625" style="1633" customWidth="1"/>
    <col min="5462" max="5462" width="1.375" style="1633" customWidth="1"/>
    <col min="5463" max="5632" width="1.5" style="1633" customWidth="1"/>
    <col min="5633" max="5633" width="1.375" style="1633" customWidth="1"/>
    <col min="5634" max="5717" width="1.625" style="1633" customWidth="1"/>
    <col min="5718" max="5718" width="1.375" style="1633" customWidth="1"/>
    <col min="5719" max="5888" width="1.5" style="1633" customWidth="1"/>
    <col min="5889" max="5889" width="1.375" style="1633" customWidth="1"/>
    <col min="5890" max="5973" width="1.625" style="1633" customWidth="1"/>
    <col min="5974" max="5974" width="1.375" style="1633" customWidth="1"/>
    <col min="5975" max="6144" width="1.5" style="1633" customWidth="1"/>
    <col min="6145" max="6145" width="1.375" style="1633" customWidth="1"/>
    <col min="6146" max="6229" width="1.625" style="1633" customWidth="1"/>
    <col min="6230" max="6230" width="1.375" style="1633" customWidth="1"/>
    <col min="6231" max="6400" width="1.5" style="1633" customWidth="1"/>
    <col min="6401" max="6401" width="1.375" style="1633" customWidth="1"/>
    <col min="6402" max="6485" width="1.625" style="1633" customWidth="1"/>
    <col min="6486" max="6486" width="1.375" style="1633" customWidth="1"/>
    <col min="6487" max="6656" width="1.5" style="1633" customWidth="1"/>
    <col min="6657" max="6657" width="1.375" style="1633" customWidth="1"/>
    <col min="6658" max="6741" width="1.625" style="1633" customWidth="1"/>
    <col min="6742" max="6742" width="1.375" style="1633" customWidth="1"/>
    <col min="6743" max="6912" width="1.5" style="1633" customWidth="1"/>
    <col min="6913" max="6913" width="1.375" style="1633" customWidth="1"/>
    <col min="6914" max="6997" width="1.625" style="1633" customWidth="1"/>
    <col min="6998" max="6998" width="1.375" style="1633" customWidth="1"/>
    <col min="6999" max="7168" width="1.5" style="1633" customWidth="1"/>
    <col min="7169" max="7169" width="1.375" style="1633" customWidth="1"/>
    <col min="7170" max="7253" width="1.625" style="1633" customWidth="1"/>
    <col min="7254" max="7254" width="1.375" style="1633" customWidth="1"/>
    <col min="7255" max="7424" width="1.5" style="1633" customWidth="1"/>
    <col min="7425" max="7425" width="1.375" style="1633" customWidth="1"/>
    <col min="7426" max="7509" width="1.625" style="1633" customWidth="1"/>
    <col min="7510" max="7510" width="1.375" style="1633" customWidth="1"/>
    <col min="7511" max="7680" width="1.5" style="1633" customWidth="1"/>
    <col min="7681" max="7681" width="1.375" style="1633" customWidth="1"/>
    <col min="7682" max="7765" width="1.625" style="1633" customWidth="1"/>
    <col min="7766" max="7766" width="1.375" style="1633" customWidth="1"/>
    <col min="7767" max="7936" width="1.5" style="1633" customWidth="1"/>
    <col min="7937" max="7937" width="1.375" style="1633" customWidth="1"/>
    <col min="7938" max="8021" width="1.625" style="1633" customWidth="1"/>
    <col min="8022" max="8022" width="1.375" style="1633" customWidth="1"/>
    <col min="8023" max="8192" width="1.5" style="1633" customWidth="1"/>
    <col min="8193" max="8193" width="1.375" style="1633" customWidth="1"/>
    <col min="8194" max="8277" width="1.625" style="1633" customWidth="1"/>
    <col min="8278" max="8278" width="1.375" style="1633" customWidth="1"/>
    <col min="8279" max="8448" width="1.5" style="1633" customWidth="1"/>
    <col min="8449" max="8449" width="1.375" style="1633" customWidth="1"/>
    <col min="8450" max="8533" width="1.625" style="1633" customWidth="1"/>
    <col min="8534" max="8534" width="1.375" style="1633" customWidth="1"/>
    <col min="8535" max="8704" width="1.5" style="1633" customWidth="1"/>
    <col min="8705" max="8705" width="1.375" style="1633" customWidth="1"/>
    <col min="8706" max="8789" width="1.625" style="1633" customWidth="1"/>
    <col min="8790" max="8790" width="1.375" style="1633" customWidth="1"/>
    <col min="8791" max="8960" width="1.5" style="1633" customWidth="1"/>
    <col min="8961" max="8961" width="1.375" style="1633" customWidth="1"/>
    <col min="8962" max="9045" width="1.625" style="1633" customWidth="1"/>
    <col min="9046" max="9046" width="1.375" style="1633" customWidth="1"/>
    <col min="9047" max="9216" width="1.5" style="1633" customWidth="1"/>
    <col min="9217" max="9217" width="1.375" style="1633" customWidth="1"/>
    <col min="9218" max="9301" width="1.625" style="1633" customWidth="1"/>
    <col min="9302" max="9302" width="1.375" style="1633" customWidth="1"/>
    <col min="9303" max="9472" width="1.5" style="1633" customWidth="1"/>
    <col min="9473" max="9473" width="1.375" style="1633" customWidth="1"/>
    <col min="9474" max="9557" width="1.625" style="1633" customWidth="1"/>
    <col min="9558" max="9558" width="1.375" style="1633" customWidth="1"/>
    <col min="9559" max="9728" width="1.5" style="1633" customWidth="1"/>
    <col min="9729" max="9729" width="1.375" style="1633" customWidth="1"/>
    <col min="9730" max="9813" width="1.625" style="1633" customWidth="1"/>
    <col min="9814" max="9814" width="1.375" style="1633" customWidth="1"/>
    <col min="9815" max="9984" width="1.5" style="1633" customWidth="1"/>
    <col min="9985" max="9985" width="1.375" style="1633" customWidth="1"/>
    <col min="9986" max="10069" width="1.625" style="1633" customWidth="1"/>
    <col min="10070" max="10070" width="1.375" style="1633" customWidth="1"/>
    <col min="10071" max="10240" width="1.5" style="1633" customWidth="1"/>
    <col min="10241" max="10241" width="1.375" style="1633" customWidth="1"/>
    <col min="10242" max="10325" width="1.625" style="1633" customWidth="1"/>
    <col min="10326" max="10326" width="1.375" style="1633" customWidth="1"/>
    <col min="10327" max="10496" width="1.5" style="1633" customWidth="1"/>
    <col min="10497" max="10497" width="1.375" style="1633" customWidth="1"/>
    <col min="10498" max="10581" width="1.625" style="1633" customWidth="1"/>
    <col min="10582" max="10582" width="1.375" style="1633" customWidth="1"/>
    <col min="10583" max="10752" width="1.5" style="1633" customWidth="1"/>
    <col min="10753" max="10753" width="1.375" style="1633" customWidth="1"/>
    <col min="10754" max="10837" width="1.625" style="1633" customWidth="1"/>
    <col min="10838" max="10838" width="1.375" style="1633" customWidth="1"/>
    <col min="10839" max="11008" width="1.5" style="1633" customWidth="1"/>
    <col min="11009" max="11009" width="1.375" style="1633" customWidth="1"/>
    <col min="11010" max="11093" width="1.625" style="1633" customWidth="1"/>
    <col min="11094" max="11094" width="1.375" style="1633" customWidth="1"/>
    <col min="11095" max="11264" width="1.5" style="1633" customWidth="1"/>
    <col min="11265" max="11265" width="1.375" style="1633" customWidth="1"/>
    <col min="11266" max="11349" width="1.625" style="1633" customWidth="1"/>
    <col min="11350" max="11350" width="1.375" style="1633" customWidth="1"/>
    <col min="11351" max="11520" width="1.5" style="1633" customWidth="1"/>
    <col min="11521" max="11521" width="1.375" style="1633" customWidth="1"/>
    <col min="11522" max="11605" width="1.625" style="1633" customWidth="1"/>
    <col min="11606" max="11606" width="1.375" style="1633" customWidth="1"/>
    <col min="11607" max="11776" width="1.5" style="1633" customWidth="1"/>
    <col min="11777" max="11777" width="1.375" style="1633" customWidth="1"/>
    <col min="11778" max="11861" width="1.625" style="1633" customWidth="1"/>
    <col min="11862" max="11862" width="1.375" style="1633" customWidth="1"/>
    <col min="11863" max="12032" width="1.5" style="1633" customWidth="1"/>
    <col min="12033" max="12033" width="1.375" style="1633" customWidth="1"/>
    <col min="12034" max="12117" width="1.625" style="1633" customWidth="1"/>
    <col min="12118" max="12118" width="1.375" style="1633" customWidth="1"/>
    <col min="12119" max="12288" width="1.5" style="1633" customWidth="1"/>
    <col min="12289" max="12289" width="1.375" style="1633" customWidth="1"/>
    <col min="12290" max="12373" width="1.625" style="1633" customWidth="1"/>
    <col min="12374" max="12374" width="1.375" style="1633" customWidth="1"/>
    <col min="12375" max="12544" width="1.5" style="1633" customWidth="1"/>
    <col min="12545" max="12545" width="1.375" style="1633" customWidth="1"/>
    <col min="12546" max="12629" width="1.625" style="1633" customWidth="1"/>
    <col min="12630" max="12630" width="1.375" style="1633" customWidth="1"/>
    <col min="12631" max="12800" width="1.5" style="1633" customWidth="1"/>
    <col min="12801" max="12801" width="1.375" style="1633" customWidth="1"/>
    <col min="12802" max="12885" width="1.625" style="1633" customWidth="1"/>
    <col min="12886" max="12886" width="1.375" style="1633" customWidth="1"/>
    <col min="12887" max="13056" width="1.5" style="1633" customWidth="1"/>
    <col min="13057" max="13057" width="1.375" style="1633" customWidth="1"/>
    <col min="13058" max="13141" width="1.625" style="1633" customWidth="1"/>
    <col min="13142" max="13142" width="1.375" style="1633" customWidth="1"/>
    <col min="13143" max="13312" width="1.5" style="1633" customWidth="1"/>
    <col min="13313" max="13313" width="1.375" style="1633" customWidth="1"/>
    <col min="13314" max="13397" width="1.625" style="1633" customWidth="1"/>
    <col min="13398" max="13398" width="1.375" style="1633" customWidth="1"/>
    <col min="13399" max="13568" width="1.5" style="1633" customWidth="1"/>
    <col min="13569" max="13569" width="1.375" style="1633" customWidth="1"/>
    <col min="13570" max="13653" width="1.625" style="1633" customWidth="1"/>
    <col min="13654" max="13654" width="1.375" style="1633" customWidth="1"/>
    <col min="13655" max="13824" width="1.5" style="1633" customWidth="1"/>
    <col min="13825" max="13825" width="1.375" style="1633" customWidth="1"/>
    <col min="13826" max="13909" width="1.625" style="1633" customWidth="1"/>
    <col min="13910" max="13910" width="1.375" style="1633" customWidth="1"/>
    <col min="13911" max="14080" width="1.5" style="1633" customWidth="1"/>
    <col min="14081" max="14081" width="1.375" style="1633" customWidth="1"/>
    <col min="14082" max="14165" width="1.625" style="1633" customWidth="1"/>
    <col min="14166" max="14166" width="1.375" style="1633" customWidth="1"/>
    <col min="14167" max="14336" width="1.5" style="1633" customWidth="1"/>
    <col min="14337" max="14337" width="1.375" style="1633" customWidth="1"/>
    <col min="14338" max="14421" width="1.625" style="1633" customWidth="1"/>
    <col min="14422" max="14422" width="1.375" style="1633" customWidth="1"/>
    <col min="14423" max="14592" width="1.5" style="1633" customWidth="1"/>
    <col min="14593" max="14593" width="1.375" style="1633" customWidth="1"/>
    <col min="14594" max="14677" width="1.625" style="1633" customWidth="1"/>
    <col min="14678" max="14678" width="1.375" style="1633" customWidth="1"/>
    <col min="14679" max="14848" width="1.5" style="1633" customWidth="1"/>
    <col min="14849" max="14849" width="1.375" style="1633" customWidth="1"/>
    <col min="14850" max="14933" width="1.625" style="1633" customWidth="1"/>
    <col min="14934" max="14934" width="1.375" style="1633" customWidth="1"/>
    <col min="14935" max="15104" width="1.5" style="1633" customWidth="1"/>
    <col min="15105" max="15105" width="1.375" style="1633" customWidth="1"/>
    <col min="15106" max="15189" width="1.625" style="1633" customWidth="1"/>
    <col min="15190" max="15190" width="1.375" style="1633" customWidth="1"/>
    <col min="15191" max="15360" width="1.5" style="1633" customWidth="1"/>
    <col min="15361" max="15361" width="1.375" style="1633" customWidth="1"/>
    <col min="15362" max="15445" width="1.625" style="1633" customWidth="1"/>
    <col min="15446" max="15446" width="1.375" style="1633" customWidth="1"/>
    <col min="15447" max="15616" width="1.5" style="1633" customWidth="1"/>
    <col min="15617" max="15617" width="1.375" style="1633" customWidth="1"/>
    <col min="15618" max="15701" width="1.625" style="1633" customWidth="1"/>
    <col min="15702" max="15702" width="1.375" style="1633" customWidth="1"/>
    <col min="15703" max="15872" width="1.5" style="1633" customWidth="1"/>
    <col min="15873" max="15873" width="1.375" style="1633" customWidth="1"/>
    <col min="15874" max="15957" width="1.625" style="1633" customWidth="1"/>
    <col min="15958" max="15958" width="1.375" style="1633" customWidth="1"/>
    <col min="15959" max="16128" width="1.5" style="1633" customWidth="1"/>
    <col min="16129" max="16129" width="1.375" style="1633" customWidth="1"/>
    <col min="16130" max="16213" width="1.625" style="1633" customWidth="1"/>
    <col min="16214" max="16214" width="1.375" style="1633" customWidth="1"/>
    <col min="16215" max="16384" width="1.5" style="1633" customWidth="1"/>
  </cols>
  <sheetData>
    <row r="1" spans="2:97" ht="15.75" customHeight="1">
      <c r="B1" s="1632" t="s">
        <v>2606</v>
      </c>
    </row>
    <row r="2" spans="2:97" ht="12.75" customHeight="1">
      <c r="B2" s="4309" t="s">
        <v>2607</v>
      </c>
      <c r="C2" s="4309"/>
      <c r="D2" s="4309"/>
      <c r="E2" s="4309"/>
      <c r="F2" s="4309"/>
      <c r="G2" s="4309"/>
      <c r="H2" s="4309"/>
      <c r="I2" s="4309"/>
      <c r="J2" s="4309"/>
      <c r="K2" s="4309"/>
      <c r="L2" s="4309"/>
      <c r="M2" s="4309"/>
      <c r="N2" s="4309"/>
      <c r="O2" s="4309"/>
      <c r="P2" s="4309"/>
      <c r="Q2" s="4309"/>
      <c r="R2" s="4309"/>
      <c r="S2" s="4309"/>
      <c r="T2" s="4309"/>
      <c r="U2" s="4309"/>
      <c r="V2" s="4309"/>
      <c r="W2" s="4309"/>
      <c r="X2" s="4309"/>
      <c r="Y2" s="4309"/>
      <c r="Z2" s="4309"/>
      <c r="AA2" s="4309"/>
      <c r="AB2" s="4309"/>
      <c r="AC2" s="4309"/>
      <c r="AD2" s="4309"/>
      <c r="AE2" s="4309"/>
      <c r="AF2" s="4309"/>
      <c r="AG2" s="4309"/>
      <c r="AH2" s="4309"/>
      <c r="AI2" s="4309"/>
      <c r="AJ2" s="4309"/>
      <c r="AK2" s="4309"/>
      <c r="AL2" s="4309"/>
      <c r="AM2" s="4309"/>
      <c r="AN2" s="4309"/>
      <c r="AO2" s="4309"/>
      <c r="AP2" s="4309"/>
      <c r="AQ2" s="4309"/>
      <c r="AR2" s="4309"/>
      <c r="AS2" s="4309"/>
      <c r="AT2" s="4309"/>
      <c r="AU2" s="4309"/>
      <c r="AV2" s="4309"/>
      <c r="AW2" s="4309"/>
      <c r="AX2" s="4309"/>
      <c r="AY2" s="4309"/>
      <c r="AZ2" s="4309"/>
      <c r="BA2" s="4309"/>
      <c r="BB2" s="4309"/>
      <c r="BC2" s="4309"/>
      <c r="BD2" s="4309"/>
      <c r="BE2" s="4309"/>
      <c r="BF2" s="4309"/>
      <c r="BG2" s="4309"/>
      <c r="BH2" s="4309"/>
      <c r="BI2" s="4309"/>
      <c r="BJ2" s="4309"/>
      <c r="BK2" s="4309"/>
      <c r="BL2" s="4309"/>
      <c r="BM2" s="4309"/>
      <c r="BN2" s="4309"/>
      <c r="BO2" s="4309"/>
      <c r="BP2" s="4309"/>
      <c r="BQ2" s="4309"/>
      <c r="BR2" s="4309"/>
      <c r="BS2" s="4309"/>
      <c r="BT2" s="4309"/>
      <c r="BU2" s="4309"/>
      <c r="BV2" s="4309"/>
      <c r="BW2" s="4309"/>
      <c r="BX2" s="4309"/>
      <c r="BY2" s="4309"/>
      <c r="BZ2" s="4309"/>
      <c r="CA2" s="4309"/>
      <c r="CB2" s="4309"/>
      <c r="CC2" s="4309"/>
      <c r="CD2" s="4309"/>
      <c r="CE2" s="4309"/>
      <c r="CF2" s="4309"/>
      <c r="CG2" s="4309"/>
    </row>
    <row r="3" spans="2:97" ht="9.75" customHeight="1">
      <c r="B3" s="4309"/>
      <c r="C3" s="4309"/>
      <c r="D3" s="4309"/>
      <c r="E3" s="4309"/>
      <c r="F3" s="4309"/>
      <c r="G3" s="4309"/>
      <c r="H3" s="4309"/>
      <c r="I3" s="4309"/>
      <c r="J3" s="4309"/>
      <c r="K3" s="4309"/>
      <c r="L3" s="4309"/>
      <c r="M3" s="4309"/>
      <c r="N3" s="4309"/>
      <c r="O3" s="4309"/>
      <c r="P3" s="4309"/>
      <c r="Q3" s="4309"/>
      <c r="R3" s="4309"/>
      <c r="S3" s="4309"/>
      <c r="T3" s="4309"/>
      <c r="U3" s="4309"/>
      <c r="V3" s="4309"/>
      <c r="W3" s="4309"/>
      <c r="X3" s="4309"/>
      <c r="Y3" s="4309"/>
      <c r="Z3" s="4309"/>
      <c r="AA3" s="4309"/>
      <c r="AB3" s="4309"/>
      <c r="AC3" s="4309"/>
      <c r="AD3" s="4309"/>
      <c r="AE3" s="4309"/>
      <c r="AF3" s="4309"/>
      <c r="AG3" s="4309"/>
      <c r="AH3" s="4309"/>
      <c r="AI3" s="4309"/>
      <c r="AJ3" s="4309"/>
      <c r="AK3" s="4309"/>
      <c r="AL3" s="4309"/>
      <c r="AM3" s="4309"/>
      <c r="AN3" s="4309"/>
      <c r="AO3" s="4309"/>
      <c r="AP3" s="4309"/>
      <c r="AQ3" s="4309"/>
      <c r="AR3" s="4309"/>
      <c r="AS3" s="4309"/>
      <c r="AT3" s="4309"/>
      <c r="AU3" s="4309"/>
      <c r="AV3" s="4309"/>
      <c r="AW3" s="4309"/>
      <c r="AX3" s="4309"/>
      <c r="AY3" s="4309"/>
      <c r="AZ3" s="4309"/>
      <c r="BA3" s="4309"/>
      <c r="BB3" s="4309"/>
      <c r="BC3" s="4309"/>
      <c r="BD3" s="4309"/>
      <c r="BE3" s="4309"/>
      <c r="BF3" s="4309"/>
      <c r="BG3" s="4309"/>
      <c r="BH3" s="4309"/>
      <c r="BI3" s="4309"/>
      <c r="BJ3" s="4309"/>
      <c r="BK3" s="4309"/>
      <c r="BL3" s="4309"/>
      <c r="BM3" s="4309"/>
      <c r="BN3" s="4309"/>
      <c r="BO3" s="4309"/>
      <c r="BP3" s="4309"/>
      <c r="BQ3" s="4309"/>
      <c r="BR3" s="4309"/>
      <c r="BS3" s="4309"/>
      <c r="BT3" s="4309"/>
      <c r="BU3" s="4309"/>
      <c r="BV3" s="4309"/>
      <c r="BW3" s="4309"/>
      <c r="BX3" s="4309"/>
      <c r="BY3" s="4309"/>
      <c r="BZ3" s="4309"/>
      <c r="CA3" s="4309"/>
      <c r="CB3" s="4309"/>
      <c r="CC3" s="4309"/>
      <c r="CD3" s="4309"/>
      <c r="CE3" s="4309"/>
      <c r="CF3" s="4309"/>
      <c r="CG3" s="4309"/>
    </row>
    <row r="4" spans="2:97" ht="17.25">
      <c r="U4" s="4310" t="s">
        <v>2526</v>
      </c>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0"/>
      <c r="BB4" s="4310"/>
      <c r="BC4" s="4310"/>
      <c r="BD4" s="4310"/>
      <c r="BE4" s="4310"/>
      <c r="BF4" s="4310"/>
      <c r="BG4" s="4310"/>
      <c r="BH4" s="4310"/>
      <c r="BN4" s="1634"/>
      <c r="BO4" s="1634"/>
      <c r="BP4" s="1634"/>
      <c r="BQ4" s="1634"/>
      <c r="BR4" s="1634"/>
      <c r="BS4" s="1634"/>
      <c r="BT4" s="1634"/>
      <c r="BU4" s="1634"/>
      <c r="BV4" s="1634"/>
      <c r="BW4" s="1634"/>
    </row>
    <row r="5" spans="2:97" s="1640" customFormat="1" ht="13.5" customHeight="1">
      <c r="B5" s="1635"/>
      <c r="C5" s="1635"/>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4311" t="s">
        <v>3771</v>
      </c>
      <c r="AF5" s="4311"/>
      <c r="AG5" s="4311"/>
      <c r="AH5" s="4311"/>
      <c r="AI5" s="4311"/>
      <c r="AJ5" s="4311"/>
      <c r="AK5" s="4311"/>
      <c r="AL5" s="4311"/>
      <c r="AM5" s="4311"/>
      <c r="AN5" s="4311"/>
      <c r="AO5" s="4311"/>
      <c r="AP5" s="4311"/>
      <c r="AQ5" s="4311"/>
      <c r="AR5" s="4311"/>
      <c r="AS5" s="4311"/>
      <c r="AT5" s="4311"/>
      <c r="AU5" s="4311"/>
      <c r="AV5" s="4311"/>
      <c r="AW5" s="4311"/>
      <c r="AX5" s="4311"/>
      <c r="AY5" s="1636"/>
      <c r="AZ5" s="1636"/>
      <c r="BA5" s="1636"/>
      <c r="BB5" s="1636"/>
      <c r="BC5" s="1636"/>
      <c r="BD5" s="1637"/>
      <c r="BE5" s="1637"/>
      <c r="BF5" s="1637"/>
      <c r="BG5" s="1638"/>
      <c r="BH5" s="1638"/>
      <c r="BI5" s="1638"/>
      <c r="BJ5" s="1638"/>
      <c r="BK5" s="1638"/>
      <c r="BL5" s="1638"/>
      <c r="BM5" s="1638"/>
      <c r="BN5" s="1638"/>
      <c r="BO5" s="1639"/>
      <c r="BP5" s="1639"/>
      <c r="BQ5" s="1638"/>
      <c r="BR5" s="1638"/>
      <c r="BS5" s="1638"/>
      <c r="BT5" s="1638"/>
      <c r="BU5" s="1638"/>
      <c r="BV5" s="1638"/>
      <c r="BW5" s="1637"/>
      <c r="BX5" s="1637"/>
      <c r="BY5" s="1635"/>
      <c r="BZ5" s="1635"/>
      <c r="CA5" s="1635"/>
      <c r="CB5" s="1635"/>
      <c r="CC5" s="1635"/>
      <c r="CD5" s="1635"/>
      <c r="CE5" s="1635"/>
      <c r="CF5" s="1635"/>
      <c r="CG5" s="1635"/>
      <c r="CH5" s="1635"/>
      <c r="CI5" s="1635"/>
      <c r="CJ5" s="1635"/>
      <c r="CK5" s="1635"/>
      <c r="CL5" s="1635"/>
      <c r="CM5" s="1635"/>
      <c r="CN5" s="1635"/>
      <c r="CO5" s="1635"/>
      <c r="CP5" s="1635"/>
      <c r="CQ5" s="1635"/>
      <c r="CR5" s="1635"/>
      <c r="CS5" s="1635"/>
    </row>
    <row r="6" spans="2:97" ht="17.45" customHeight="1">
      <c r="B6" s="4312" t="s">
        <v>3772</v>
      </c>
      <c r="C6" s="4312"/>
      <c r="D6" s="4312"/>
      <c r="E6" s="4312"/>
      <c r="F6" s="4312"/>
      <c r="G6" s="4312"/>
      <c r="H6" s="4312"/>
      <c r="I6" s="4312"/>
      <c r="J6" s="4312"/>
      <c r="K6" s="4312"/>
      <c r="L6" s="4312"/>
      <c r="M6" s="4312"/>
      <c r="N6" s="4312"/>
      <c r="O6" s="4312"/>
      <c r="P6" s="4312"/>
      <c r="Q6" s="4312"/>
      <c r="R6" s="4312"/>
      <c r="S6" s="4312"/>
      <c r="T6" s="4312"/>
      <c r="U6" s="4312"/>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1"/>
      <c r="BW6" s="1641"/>
      <c r="BX6" s="1641"/>
      <c r="BY6" s="1641"/>
      <c r="BZ6" s="1641"/>
      <c r="CA6" s="1641"/>
      <c r="CB6" s="1641"/>
      <c r="CC6" s="1641"/>
      <c r="CD6" s="1641"/>
      <c r="CE6" s="1641"/>
      <c r="CF6" s="1641"/>
      <c r="CG6" s="1641"/>
    </row>
    <row r="7" spans="2:97" ht="7.5" customHeight="1" thickBot="1">
      <c r="B7" s="4312"/>
      <c r="C7" s="4312"/>
      <c r="D7" s="4312"/>
      <c r="E7" s="4312"/>
      <c r="F7" s="4312"/>
      <c r="G7" s="4312"/>
      <c r="H7" s="4312"/>
      <c r="I7" s="4312"/>
      <c r="J7" s="4312"/>
      <c r="K7" s="4312"/>
      <c r="L7" s="4312"/>
      <c r="M7" s="4312"/>
      <c r="N7" s="4312"/>
      <c r="O7" s="4312"/>
      <c r="P7" s="4312"/>
      <c r="Q7" s="4312"/>
      <c r="R7" s="4312"/>
      <c r="S7" s="4312"/>
      <c r="T7" s="4312"/>
      <c r="U7" s="4312"/>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c r="BP7" s="1641"/>
      <c r="BQ7" s="1641"/>
      <c r="BR7" s="1641"/>
      <c r="BS7" s="1641"/>
      <c r="BT7" s="1641"/>
      <c r="BU7" s="1641"/>
      <c r="BV7" s="1641"/>
      <c r="BW7" s="1641"/>
      <c r="BX7" s="1641"/>
      <c r="BY7" s="1641"/>
      <c r="BZ7" s="1641"/>
      <c r="CA7" s="1641"/>
      <c r="CB7" s="1641"/>
      <c r="CC7" s="1641"/>
      <c r="CD7" s="1641"/>
      <c r="CE7" s="1641"/>
      <c r="CF7" s="1641"/>
      <c r="CG7" s="1641"/>
    </row>
    <row r="8" spans="2:97" ht="3" customHeight="1">
      <c r="B8" s="4313" t="s">
        <v>3773</v>
      </c>
      <c r="C8" s="4314"/>
      <c r="D8" s="4314"/>
      <c r="E8" s="4314"/>
      <c r="F8" s="4314"/>
      <c r="G8" s="4314"/>
      <c r="H8" s="4314"/>
      <c r="I8" s="4314"/>
      <c r="J8" s="4314"/>
      <c r="K8" s="4314"/>
      <c r="L8" s="4314"/>
      <c r="M8" s="4314"/>
      <c r="N8" s="4314"/>
      <c r="O8" s="4314"/>
      <c r="P8" s="4314"/>
      <c r="Q8" s="4314"/>
      <c r="R8" s="4314"/>
      <c r="S8" s="4315"/>
      <c r="T8" s="1642"/>
      <c r="U8" s="1642"/>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3"/>
      <c r="AT8" s="1644"/>
      <c r="AU8" s="1644"/>
      <c r="AV8" s="1644"/>
      <c r="AW8" s="1645"/>
      <c r="AX8" s="4322" t="s">
        <v>738</v>
      </c>
      <c r="AY8" s="4323"/>
      <c r="AZ8" s="4323"/>
      <c r="BA8" s="4323"/>
      <c r="BB8" s="4323"/>
      <c r="BC8" s="4323"/>
      <c r="BD8" s="4323"/>
      <c r="BE8" s="4323"/>
      <c r="BF8" s="4323"/>
      <c r="BG8" s="4323"/>
      <c r="BH8" s="4324"/>
      <c r="BI8" s="1646"/>
      <c r="BJ8" s="1647"/>
      <c r="BK8" s="1647"/>
      <c r="BL8" s="1647"/>
      <c r="BM8" s="1647"/>
      <c r="BN8" s="1647"/>
      <c r="BO8" s="1647"/>
      <c r="BP8" s="1647"/>
      <c r="BQ8" s="1647"/>
      <c r="BR8" s="1647"/>
      <c r="BS8" s="1647"/>
      <c r="BT8" s="1647"/>
      <c r="BU8" s="1647"/>
      <c r="BV8" s="1647"/>
      <c r="BW8" s="1647"/>
      <c r="BX8" s="1647"/>
      <c r="BY8" s="1647"/>
      <c r="BZ8" s="1647"/>
      <c r="CA8" s="1647"/>
      <c r="CB8" s="1647"/>
      <c r="CC8" s="1647"/>
      <c r="CD8" s="1647"/>
      <c r="CE8" s="1647"/>
      <c r="CF8" s="1647"/>
      <c r="CG8" s="1648"/>
    </row>
    <row r="9" spans="2:97" ht="12" customHeight="1">
      <c r="B9" s="4316"/>
      <c r="C9" s="4317"/>
      <c r="D9" s="4317"/>
      <c r="E9" s="4317"/>
      <c r="F9" s="4317"/>
      <c r="G9" s="4317"/>
      <c r="H9" s="4317"/>
      <c r="I9" s="4317"/>
      <c r="J9" s="4317"/>
      <c r="K9" s="4317"/>
      <c r="L9" s="4317"/>
      <c r="M9" s="4317"/>
      <c r="N9" s="4317"/>
      <c r="O9" s="4317"/>
      <c r="P9" s="4317"/>
      <c r="Q9" s="4317"/>
      <c r="R9" s="4317"/>
      <c r="S9" s="4318"/>
      <c r="T9" s="1649"/>
      <c r="U9" s="1649"/>
      <c r="V9" s="1641"/>
      <c r="Y9" s="4331" t="str">
        <f>cst_wskakunin_NOBE_MENSEKI_JYUTAKU_SHINSEI</f>
        <v/>
      </c>
      <c r="Z9" s="4332"/>
      <c r="AA9" s="4332"/>
      <c r="AB9" s="4332"/>
      <c r="AC9" s="4332"/>
      <c r="AD9" s="4332"/>
      <c r="AE9" s="4332"/>
      <c r="AF9" s="4332"/>
      <c r="AG9" s="4332"/>
      <c r="AH9" s="4332"/>
      <c r="AI9" s="4332"/>
      <c r="AJ9" s="4333"/>
      <c r="AK9" s="4337" t="s">
        <v>114</v>
      </c>
      <c r="AL9" s="4338"/>
      <c r="AM9" s="4338"/>
      <c r="AN9" s="1641"/>
      <c r="AO9" s="1641"/>
      <c r="AP9" s="1641"/>
      <c r="AQ9" s="1641"/>
      <c r="AR9" s="1641"/>
      <c r="AS9" s="1650"/>
      <c r="AT9" s="1650"/>
      <c r="AU9" s="1650"/>
      <c r="AV9" s="1650"/>
      <c r="AW9" s="1651"/>
      <c r="AX9" s="4325"/>
      <c r="AY9" s="4326"/>
      <c r="AZ9" s="4326"/>
      <c r="BA9" s="4326"/>
      <c r="BB9" s="4326"/>
      <c r="BC9" s="4326"/>
      <c r="BD9" s="4326"/>
      <c r="BE9" s="4326"/>
      <c r="BF9" s="4326"/>
      <c r="BG9" s="4326"/>
      <c r="BH9" s="4327"/>
      <c r="BI9" s="1652"/>
      <c r="BL9" s="4331" t="str">
        <f>cst_wskakunin_SHIKITI_MENSEKI_1_TOTAL</f>
        <v/>
      </c>
      <c r="BM9" s="4332"/>
      <c r="BN9" s="4332"/>
      <c r="BO9" s="4332"/>
      <c r="BP9" s="4332"/>
      <c r="BQ9" s="4332"/>
      <c r="BR9" s="4332"/>
      <c r="BS9" s="4332"/>
      <c r="BT9" s="4332"/>
      <c r="BU9" s="4332"/>
      <c r="BV9" s="4332"/>
      <c r="BW9" s="4332"/>
      <c r="BX9" s="4332"/>
      <c r="BY9" s="4333"/>
      <c r="BZ9" s="4337" t="s">
        <v>114</v>
      </c>
      <c r="CA9" s="4338"/>
      <c r="CB9" s="4338"/>
      <c r="CC9" s="1649"/>
      <c r="CD9" s="1649"/>
      <c r="CE9" s="1649"/>
      <c r="CF9" s="1649"/>
      <c r="CG9" s="1653"/>
    </row>
    <row r="10" spans="2:97" ht="12" customHeight="1">
      <c r="B10" s="4316"/>
      <c r="C10" s="4317"/>
      <c r="D10" s="4317"/>
      <c r="E10" s="4317"/>
      <c r="F10" s="4317"/>
      <c r="G10" s="4317"/>
      <c r="H10" s="4317"/>
      <c r="I10" s="4317"/>
      <c r="J10" s="4317"/>
      <c r="K10" s="4317"/>
      <c r="L10" s="4317"/>
      <c r="M10" s="4317"/>
      <c r="N10" s="4317"/>
      <c r="O10" s="4317"/>
      <c r="P10" s="4317"/>
      <c r="Q10" s="4317"/>
      <c r="R10" s="4317"/>
      <c r="S10" s="4318"/>
      <c r="T10" s="1649"/>
      <c r="U10" s="1649"/>
      <c r="V10" s="1641"/>
      <c r="Y10" s="4334"/>
      <c r="Z10" s="4335"/>
      <c r="AA10" s="4335"/>
      <c r="AB10" s="4335"/>
      <c r="AC10" s="4335"/>
      <c r="AD10" s="4335"/>
      <c r="AE10" s="4335"/>
      <c r="AF10" s="4335"/>
      <c r="AG10" s="4335"/>
      <c r="AH10" s="4335"/>
      <c r="AI10" s="4335"/>
      <c r="AJ10" s="4336"/>
      <c r="AK10" s="4337"/>
      <c r="AL10" s="4338"/>
      <c r="AM10" s="4338"/>
      <c r="AN10" s="1641"/>
      <c r="AO10" s="1641"/>
      <c r="AP10" s="1641"/>
      <c r="AQ10" s="1641"/>
      <c r="AR10" s="1641"/>
      <c r="AS10" s="1650"/>
      <c r="AT10" s="1650"/>
      <c r="AU10" s="1650"/>
      <c r="AV10" s="1650"/>
      <c r="AW10" s="1651"/>
      <c r="AX10" s="4325"/>
      <c r="AY10" s="4326"/>
      <c r="AZ10" s="4326"/>
      <c r="BA10" s="4326"/>
      <c r="BB10" s="4326"/>
      <c r="BC10" s="4326"/>
      <c r="BD10" s="4326"/>
      <c r="BE10" s="4326"/>
      <c r="BF10" s="4326"/>
      <c r="BG10" s="4326"/>
      <c r="BH10" s="4327"/>
      <c r="BI10" s="1652"/>
      <c r="BL10" s="4334"/>
      <c r="BM10" s="4335"/>
      <c r="BN10" s="4335"/>
      <c r="BO10" s="4335"/>
      <c r="BP10" s="4335"/>
      <c r="BQ10" s="4335"/>
      <c r="BR10" s="4335"/>
      <c r="BS10" s="4335"/>
      <c r="BT10" s="4335"/>
      <c r="BU10" s="4335"/>
      <c r="BV10" s="4335"/>
      <c r="BW10" s="4335"/>
      <c r="BX10" s="4335"/>
      <c r="BY10" s="4336"/>
      <c r="BZ10" s="4337"/>
      <c r="CA10" s="4338"/>
      <c r="CB10" s="4338"/>
      <c r="CC10" s="1649"/>
      <c r="CD10" s="1649"/>
      <c r="CE10" s="1649"/>
      <c r="CF10" s="1649"/>
      <c r="CG10" s="1653"/>
    </row>
    <row r="11" spans="2:97" ht="3" customHeight="1">
      <c r="B11" s="4319"/>
      <c r="C11" s="4320"/>
      <c r="D11" s="4320"/>
      <c r="E11" s="4320"/>
      <c r="F11" s="4320"/>
      <c r="G11" s="4320"/>
      <c r="H11" s="4320"/>
      <c r="I11" s="4320"/>
      <c r="J11" s="4320"/>
      <c r="K11" s="4320"/>
      <c r="L11" s="4320"/>
      <c r="M11" s="4320"/>
      <c r="N11" s="4320"/>
      <c r="O11" s="4320"/>
      <c r="P11" s="4320"/>
      <c r="Q11" s="4320"/>
      <c r="R11" s="4320"/>
      <c r="S11" s="4321"/>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5"/>
      <c r="AT11" s="1655"/>
      <c r="AU11" s="1655"/>
      <c r="AV11" s="1655"/>
      <c r="AW11" s="1656"/>
      <c r="AX11" s="4328"/>
      <c r="AY11" s="4329"/>
      <c r="AZ11" s="4329"/>
      <c r="BA11" s="4329"/>
      <c r="BB11" s="4329"/>
      <c r="BC11" s="4329"/>
      <c r="BD11" s="4329"/>
      <c r="BE11" s="4329"/>
      <c r="BF11" s="4329"/>
      <c r="BG11" s="4329"/>
      <c r="BH11" s="4330"/>
      <c r="BI11" s="1657"/>
      <c r="BJ11" s="1658"/>
      <c r="BK11" s="1658"/>
      <c r="BL11" s="1658"/>
      <c r="BM11" s="1658"/>
      <c r="BN11" s="1658"/>
      <c r="BO11" s="1658"/>
      <c r="BP11" s="1658"/>
      <c r="BQ11" s="1658"/>
      <c r="BR11" s="1658"/>
      <c r="BS11" s="1658"/>
      <c r="BT11" s="1659"/>
      <c r="BU11" s="1659"/>
      <c r="BV11" s="1658"/>
      <c r="BW11" s="1658"/>
      <c r="BX11" s="1658"/>
      <c r="BY11" s="1658"/>
      <c r="BZ11" s="1658"/>
      <c r="CA11" s="1658"/>
      <c r="CB11" s="1658"/>
      <c r="CC11" s="1658"/>
      <c r="CD11" s="1658"/>
      <c r="CE11" s="1658"/>
      <c r="CF11" s="1658"/>
      <c r="CG11" s="1660"/>
    </row>
    <row r="12" spans="2:97" ht="15" customHeight="1">
      <c r="B12" s="4361" t="s">
        <v>3774</v>
      </c>
      <c r="C12" s="4362"/>
      <c r="D12" s="4362"/>
      <c r="E12" s="4362"/>
      <c r="F12" s="4362"/>
      <c r="G12" s="4362"/>
      <c r="H12" s="4363" t="s">
        <v>3775</v>
      </c>
      <c r="I12" s="4364"/>
      <c r="J12" s="4364"/>
      <c r="K12" s="4364"/>
      <c r="L12" s="4364"/>
      <c r="M12" s="4364"/>
      <c r="N12" s="4364"/>
      <c r="O12" s="4364"/>
      <c r="P12" s="4364"/>
      <c r="Q12" s="4364"/>
      <c r="R12" s="4364"/>
      <c r="S12" s="4365"/>
      <c r="T12" s="4351" t="s">
        <v>139</v>
      </c>
      <c r="U12" s="4349"/>
      <c r="V12" s="4305" t="s">
        <v>4894</v>
      </c>
      <c r="W12" s="4305"/>
      <c r="X12" s="4305"/>
      <c r="Y12" s="4305"/>
      <c r="Z12" s="4305"/>
      <c r="AA12" s="4305"/>
      <c r="AB12" s="4305"/>
      <c r="AC12" s="4305"/>
      <c r="AD12" s="4305"/>
      <c r="AE12" s="4305"/>
      <c r="AF12" s="4305"/>
      <c r="AG12" s="4305"/>
      <c r="AH12" s="4305"/>
      <c r="AI12" s="4305"/>
      <c r="AJ12" s="4305"/>
      <c r="AK12" s="4305"/>
      <c r="AL12" s="4305"/>
      <c r="AM12" s="4305"/>
      <c r="AN12" s="4349" t="s">
        <v>139</v>
      </c>
      <c r="AO12" s="4349"/>
      <c r="AP12" s="4350" t="s">
        <v>2527</v>
      </c>
      <c r="AQ12" s="4350"/>
      <c r="AR12" s="4350"/>
      <c r="AS12" s="4350"/>
      <c r="AT12" s="4350"/>
      <c r="AU12" s="4350"/>
      <c r="AV12" s="4350"/>
      <c r="AW12" s="4350"/>
      <c r="AX12" s="4350"/>
      <c r="AY12" s="4350"/>
      <c r="AZ12" s="4349" t="s">
        <v>139</v>
      </c>
      <c r="BA12" s="4349"/>
      <c r="BB12" s="4350" t="s">
        <v>2534</v>
      </c>
      <c r="BC12" s="4350"/>
      <c r="BD12" s="4350"/>
      <c r="BE12" s="4350"/>
      <c r="BF12" s="4350"/>
      <c r="BG12" s="4350"/>
      <c r="BH12" s="4350"/>
      <c r="BI12" s="4349" t="s">
        <v>139</v>
      </c>
      <c r="BJ12" s="4349"/>
      <c r="BK12" s="4350" t="s">
        <v>3776</v>
      </c>
      <c r="BL12" s="4350"/>
      <c r="BM12" s="4350"/>
      <c r="BN12" s="4350"/>
      <c r="BO12" s="4350"/>
      <c r="BP12" s="4350"/>
      <c r="BQ12" s="4350"/>
      <c r="BR12" s="4349" t="s">
        <v>139</v>
      </c>
      <c r="BS12" s="4349"/>
      <c r="BT12" s="4339" t="s">
        <v>4856</v>
      </c>
      <c r="BU12" s="4339"/>
      <c r="BV12" s="4339"/>
      <c r="BW12" s="4339"/>
      <c r="BX12" s="4339"/>
      <c r="BY12" s="4339"/>
      <c r="BZ12" s="4339"/>
      <c r="CA12" s="4339"/>
      <c r="CB12" s="4339"/>
      <c r="CC12" s="4339"/>
      <c r="CD12" s="4339"/>
      <c r="CE12" s="4339"/>
      <c r="CF12" s="4339" t="s">
        <v>10</v>
      </c>
      <c r="CG12" s="4340"/>
      <c r="CH12" s="1661"/>
      <c r="CI12" s="1662"/>
    </row>
    <row r="13" spans="2:97" ht="16.5" customHeight="1">
      <c r="B13" s="4316"/>
      <c r="C13" s="4317"/>
      <c r="D13" s="4317"/>
      <c r="E13" s="4317"/>
      <c r="F13" s="4317"/>
      <c r="G13" s="4317"/>
      <c r="H13" s="4366"/>
      <c r="I13" s="4367"/>
      <c r="J13" s="4367"/>
      <c r="K13" s="4367"/>
      <c r="L13" s="4367"/>
      <c r="M13" s="4367"/>
      <c r="N13" s="4367"/>
      <c r="O13" s="4367"/>
      <c r="P13" s="4367"/>
      <c r="Q13" s="4367"/>
      <c r="R13" s="4367"/>
      <c r="S13" s="4368"/>
      <c r="T13" s="4341" t="s">
        <v>139</v>
      </c>
      <c r="U13" s="4342"/>
      <c r="V13" s="4343" t="s">
        <v>2528</v>
      </c>
      <c r="W13" s="4343"/>
      <c r="X13" s="4343"/>
      <c r="Y13" s="4343"/>
      <c r="Z13" s="4343"/>
      <c r="AA13" s="4343"/>
      <c r="AB13" s="4343"/>
      <c r="AC13" s="4343"/>
      <c r="AD13" s="4343"/>
      <c r="AP13" s="4344" t="s">
        <v>4518</v>
      </c>
      <c r="AQ13" s="4344"/>
      <c r="AR13" s="4344"/>
      <c r="AS13" s="4344"/>
      <c r="AT13" s="4344"/>
      <c r="AU13" s="4344"/>
      <c r="AV13" s="4344"/>
      <c r="AW13" s="4344"/>
      <c r="AX13" s="4345"/>
      <c r="AY13" s="4345"/>
      <c r="AZ13" s="4345"/>
      <c r="BA13" s="4345"/>
      <c r="BB13" s="4345"/>
      <c r="BC13" s="4345"/>
      <c r="BD13" s="4345"/>
      <c r="BE13" s="4345"/>
      <c r="BF13" s="4345"/>
      <c r="BG13" s="4345"/>
      <c r="BH13" s="4345"/>
      <c r="BI13" s="4345"/>
      <c r="BJ13" s="4345"/>
      <c r="BK13" s="4345"/>
      <c r="BL13" s="4345"/>
      <c r="BM13" s="4345"/>
      <c r="BN13" s="4345"/>
      <c r="BO13" s="4345"/>
      <c r="BP13" s="4345"/>
      <c r="BQ13" s="4345"/>
      <c r="BR13" s="4345"/>
      <c r="BS13" s="4345"/>
      <c r="BT13" s="4345"/>
      <c r="BU13" s="4346"/>
      <c r="BV13" s="4346"/>
      <c r="BW13" s="4346"/>
      <c r="BX13" s="4346"/>
      <c r="BY13" s="4346"/>
      <c r="BZ13" s="4346"/>
      <c r="CA13" s="4346"/>
      <c r="CB13" s="4346"/>
      <c r="CC13" s="4346"/>
      <c r="CD13" s="4346"/>
      <c r="CE13" s="4346"/>
      <c r="CF13" s="4347" t="s">
        <v>10</v>
      </c>
      <c r="CG13" s="4348"/>
    </row>
    <row r="14" spans="2:97" ht="15" customHeight="1">
      <c r="B14" s="4316"/>
      <c r="C14" s="4317"/>
      <c r="D14" s="4317"/>
      <c r="E14" s="4317"/>
      <c r="F14" s="4317"/>
      <c r="G14" s="4317"/>
      <c r="H14" s="4363" t="s">
        <v>3777</v>
      </c>
      <c r="I14" s="4364"/>
      <c r="J14" s="4364"/>
      <c r="K14" s="4364"/>
      <c r="L14" s="4364"/>
      <c r="M14" s="4364"/>
      <c r="N14" s="4364"/>
      <c r="O14" s="4364"/>
      <c r="P14" s="4364"/>
      <c r="Q14" s="4364"/>
      <c r="R14" s="4364"/>
      <c r="S14" s="4365"/>
      <c r="T14" s="4303" t="s">
        <v>139</v>
      </c>
      <c r="U14" s="4304"/>
      <c r="V14" s="4305" t="s">
        <v>2577</v>
      </c>
      <c r="W14" s="4305"/>
      <c r="X14" s="4305"/>
      <c r="Y14" s="4305"/>
      <c r="Z14" s="4305"/>
      <c r="AA14" s="4305"/>
      <c r="AB14" s="4305"/>
      <c r="AC14" s="4305"/>
      <c r="AD14" s="4305"/>
      <c r="AE14" s="1663"/>
      <c r="AF14" s="1663"/>
      <c r="AG14" s="4304" t="s">
        <v>139</v>
      </c>
      <c r="AH14" s="4304"/>
      <c r="AI14" s="4305" t="s">
        <v>2529</v>
      </c>
      <c r="AJ14" s="4305"/>
      <c r="AK14" s="4305"/>
      <c r="AL14" s="4305"/>
      <c r="AM14" s="4305"/>
      <c r="AN14" s="4305"/>
      <c r="AO14" s="4305"/>
      <c r="AP14" s="4305"/>
      <c r="AQ14" s="4305"/>
      <c r="AR14" s="4305"/>
      <c r="AS14" s="4305"/>
      <c r="AT14" s="4305"/>
      <c r="AU14" s="4305"/>
      <c r="AV14" s="4305"/>
      <c r="AW14" s="4375"/>
      <c r="AX14" s="4363" t="s">
        <v>3778</v>
      </c>
      <c r="AY14" s="4364"/>
      <c r="AZ14" s="4364"/>
      <c r="BA14" s="4364"/>
      <c r="BB14" s="4364"/>
      <c r="BC14" s="4364"/>
      <c r="BD14" s="4364"/>
      <c r="BE14" s="4364"/>
      <c r="BF14" s="4364"/>
      <c r="BG14" s="4364"/>
      <c r="BH14" s="4365"/>
      <c r="BI14" s="4376" t="s">
        <v>139</v>
      </c>
      <c r="BJ14" s="4376"/>
      <c r="BK14" s="4305" t="s">
        <v>2578</v>
      </c>
      <c r="BL14" s="4305"/>
      <c r="BM14" s="4305"/>
      <c r="BN14" s="4305"/>
      <c r="BO14" s="4305"/>
      <c r="BP14" s="4305"/>
      <c r="BQ14" s="4305"/>
      <c r="BR14" s="4305"/>
      <c r="BS14" s="4305"/>
      <c r="BT14" s="4305"/>
      <c r="BU14" s="4376" t="s">
        <v>139</v>
      </c>
      <c r="BV14" s="4376"/>
      <c r="BW14" s="4305" t="s">
        <v>2530</v>
      </c>
      <c r="BX14" s="4305"/>
      <c r="BY14" s="4305"/>
      <c r="BZ14" s="4305"/>
      <c r="CA14" s="4305"/>
      <c r="CB14" s="4305"/>
      <c r="CC14" s="4305"/>
      <c r="CD14" s="4305"/>
      <c r="CE14" s="4305"/>
      <c r="CF14" s="4305"/>
      <c r="CG14" s="4384"/>
    </row>
    <row r="15" spans="2:97" ht="15" customHeight="1">
      <c r="B15" s="4316"/>
      <c r="C15" s="4317"/>
      <c r="D15" s="4317"/>
      <c r="E15" s="4317"/>
      <c r="F15" s="4317"/>
      <c r="G15" s="4317"/>
      <c r="H15" s="4366"/>
      <c r="I15" s="4367"/>
      <c r="J15" s="4367"/>
      <c r="K15" s="4367"/>
      <c r="L15" s="4367"/>
      <c r="M15" s="4367"/>
      <c r="N15" s="4367"/>
      <c r="O15" s="4367"/>
      <c r="P15" s="4367"/>
      <c r="Q15" s="4367"/>
      <c r="R15" s="4367"/>
      <c r="S15" s="4368"/>
      <c r="T15" s="4306" t="s">
        <v>139</v>
      </c>
      <c r="U15" s="4307"/>
      <c r="V15" s="4308" t="s">
        <v>2579</v>
      </c>
      <c r="W15" s="4308"/>
      <c r="X15" s="4308"/>
      <c r="Y15" s="4308"/>
      <c r="Z15" s="4308"/>
      <c r="AA15" s="4308"/>
      <c r="AB15" s="4308"/>
      <c r="AC15" s="4308"/>
      <c r="AD15" s="4308"/>
      <c r="AE15" s="1664"/>
      <c r="AF15" s="1664"/>
      <c r="AG15" s="1664"/>
      <c r="AH15" s="1664"/>
      <c r="AI15" s="1664"/>
      <c r="AJ15" s="1664"/>
      <c r="AK15" s="1664"/>
      <c r="AL15" s="1664"/>
      <c r="AM15" s="1664"/>
      <c r="AN15" s="1664"/>
      <c r="AO15" s="1664"/>
      <c r="AP15" s="1664"/>
      <c r="AQ15" s="1664"/>
      <c r="AR15" s="1665"/>
      <c r="AS15" s="1665"/>
      <c r="AT15" s="1665"/>
      <c r="AU15" s="1665"/>
      <c r="AV15" s="1665"/>
      <c r="AW15" s="1666"/>
      <c r="AX15" s="4366"/>
      <c r="AY15" s="4367"/>
      <c r="AZ15" s="4367"/>
      <c r="BA15" s="4367"/>
      <c r="BB15" s="4367"/>
      <c r="BC15" s="4367"/>
      <c r="BD15" s="4367"/>
      <c r="BE15" s="4367"/>
      <c r="BF15" s="4367"/>
      <c r="BG15" s="4367"/>
      <c r="BH15" s="4368"/>
      <c r="BI15" s="4377"/>
      <c r="BJ15" s="4377"/>
      <c r="BK15" s="4308"/>
      <c r="BL15" s="4308"/>
      <c r="BM15" s="4308"/>
      <c r="BN15" s="4308"/>
      <c r="BO15" s="4308"/>
      <c r="BP15" s="4308"/>
      <c r="BQ15" s="4308"/>
      <c r="BR15" s="4308"/>
      <c r="BS15" s="4308"/>
      <c r="BT15" s="4308"/>
      <c r="BU15" s="4377"/>
      <c r="BV15" s="4377"/>
      <c r="BW15" s="4308"/>
      <c r="BX15" s="4308"/>
      <c r="BY15" s="4308"/>
      <c r="BZ15" s="4308"/>
      <c r="CA15" s="4308"/>
      <c r="CB15" s="4308"/>
      <c r="CC15" s="4308"/>
      <c r="CD15" s="4308"/>
      <c r="CE15" s="4308"/>
      <c r="CF15" s="4308"/>
      <c r="CG15" s="4385"/>
    </row>
    <row r="16" spans="2:97" ht="15" customHeight="1">
      <c r="B16" s="4316"/>
      <c r="C16" s="4317"/>
      <c r="D16" s="4317"/>
      <c r="E16" s="4317"/>
      <c r="F16" s="4317"/>
      <c r="G16" s="4317"/>
      <c r="H16" s="4369" t="s">
        <v>3779</v>
      </c>
      <c r="I16" s="4370"/>
      <c r="J16" s="4370"/>
      <c r="K16" s="4370"/>
      <c r="L16" s="4370"/>
      <c r="M16" s="4370"/>
      <c r="N16" s="4370"/>
      <c r="O16" s="4370"/>
      <c r="P16" s="4370"/>
      <c r="Q16" s="4370"/>
      <c r="R16" s="4370"/>
      <c r="S16" s="4370"/>
      <c r="T16" s="4363" t="s">
        <v>3780</v>
      </c>
      <c r="U16" s="4364"/>
      <c r="V16" s="4364"/>
      <c r="W16" s="4364"/>
      <c r="X16" s="4364"/>
      <c r="Y16" s="4364"/>
      <c r="Z16" s="4365"/>
      <c r="AA16" s="4373" t="str">
        <f>cst_wskakunin_KAISU_TIJYOU_SHINSEI</f>
        <v/>
      </c>
      <c r="AB16" s="4373"/>
      <c r="AC16" s="4373"/>
      <c r="AD16" s="4373"/>
      <c r="AE16" s="4373"/>
      <c r="AF16" s="4373"/>
      <c r="AG16" s="4374" t="s">
        <v>481</v>
      </c>
      <c r="AH16" s="4374"/>
      <c r="AI16" s="4374"/>
      <c r="AJ16" s="4374" t="s">
        <v>3781</v>
      </c>
      <c r="AK16" s="4374"/>
      <c r="AL16" s="4374"/>
      <c r="AM16" s="4374"/>
      <c r="AN16" s="4374"/>
      <c r="AO16" s="4374"/>
      <c r="AP16" s="4373">
        <f>cst_wskakunin_KAISU_TIKA_SHINSEI__zero</f>
        <v>0</v>
      </c>
      <c r="AQ16" s="4373"/>
      <c r="AR16" s="4373"/>
      <c r="AS16" s="4373"/>
      <c r="AT16" s="4373"/>
      <c r="AU16" s="4363" t="s">
        <v>481</v>
      </c>
      <c r="AV16" s="4364"/>
      <c r="AW16" s="4364"/>
      <c r="AX16" s="4378"/>
      <c r="AY16" s="4379"/>
      <c r="AZ16" s="4379"/>
      <c r="BA16" s="4379"/>
      <c r="BB16" s="4379"/>
      <c r="BC16" s="4379"/>
      <c r="BD16" s="4379"/>
      <c r="BE16" s="4379"/>
      <c r="BF16" s="4379"/>
      <c r="BG16" s="4379"/>
      <c r="BH16" s="4379"/>
      <c r="BI16" s="4379"/>
      <c r="BJ16" s="4379"/>
      <c r="BK16" s="4379"/>
      <c r="BL16" s="4379"/>
      <c r="BM16" s="4379"/>
      <c r="BN16" s="4379"/>
      <c r="BO16" s="4379"/>
      <c r="BP16" s="4379"/>
      <c r="BQ16" s="4379"/>
      <c r="BR16" s="4379"/>
      <c r="BS16" s="4379"/>
      <c r="BT16" s="4379"/>
      <c r="BU16" s="4379"/>
      <c r="BV16" s="4379"/>
      <c r="BW16" s="4379"/>
      <c r="BX16" s="4379"/>
      <c r="BY16" s="4379"/>
      <c r="BZ16" s="4379"/>
      <c r="CA16" s="4379"/>
      <c r="CB16" s="4379"/>
      <c r="CC16" s="4379"/>
      <c r="CD16" s="4379"/>
      <c r="CE16" s="4379"/>
      <c r="CF16" s="4379"/>
      <c r="CG16" s="4380"/>
    </row>
    <row r="17" spans="2:96" ht="15" customHeight="1">
      <c r="B17" s="4319"/>
      <c r="C17" s="4320"/>
      <c r="D17" s="4320"/>
      <c r="E17" s="4320"/>
      <c r="F17" s="4320"/>
      <c r="G17" s="4320"/>
      <c r="H17" s="4371"/>
      <c r="I17" s="4372"/>
      <c r="J17" s="4372"/>
      <c r="K17" s="4372"/>
      <c r="L17" s="4372"/>
      <c r="M17" s="4372"/>
      <c r="N17" s="4372"/>
      <c r="O17" s="4372"/>
      <c r="P17" s="4372"/>
      <c r="Q17" s="4372"/>
      <c r="R17" s="4372"/>
      <c r="S17" s="4372"/>
      <c r="T17" s="4366"/>
      <c r="U17" s="4367"/>
      <c r="V17" s="4367"/>
      <c r="W17" s="4367"/>
      <c r="X17" s="4367"/>
      <c r="Y17" s="4367"/>
      <c r="Z17" s="4368"/>
      <c r="AA17" s="4373"/>
      <c r="AB17" s="4373"/>
      <c r="AC17" s="4373"/>
      <c r="AD17" s="4373"/>
      <c r="AE17" s="4373"/>
      <c r="AF17" s="4373"/>
      <c r="AG17" s="4374"/>
      <c r="AH17" s="4374"/>
      <c r="AI17" s="4374"/>
      <c r="AJ17" s="4374"/>
      <c r="AK17" s="4374"/>
      <c r="AL17" s="4374"/>
      <c r="AM17" s="4374"/>
      <c r="AN17" s="4374"/>
      <c r="AO17" s="4374"/>
      <c r="AP17" s="4373"/>
      <c r="AQ17" s="4373"/>
      <c r="AR17" s="4373"/>
      <c r="AS17" s="4373"/>
      <c r="AT17" s="4373"/>
      <c r="AU17" s="4366"/>
      <c r="AV17" s="4367"/>
      <c r="AW17" s="4367"/>
      <c r="AX17" s="4381"/>
      <c r="AY17" s="4382"/>
      <c r="AZ17" s="4382"/>
      <c r="BA17" s="4382"/>
      <c r="BB17" s="4382"/>
      <c r="BC17" s="4382"/>
      <c r="BD17" s="4382"/>
      <c r="BE17" s="4382"/>
      <c r="BF17" s="4382"/>
      <c r="BG17" s="4382"/>
      <c r="BH17" s="4382"/>
      <c r="BI17" s="4382"/>
      <c r="BJ17" s="4382"/>
      <c r="BK17" s="4382"/>
      <c r="BL17" s="4382"/>
      <c r="BM17" s="4382"/>
      <c r="BN17" s="4382"/>
      <c r="BO17" s="4382"/>
      <c r="BP17" s="4382"/>
      <c r="BQ17" s="4382"/>
      <c r="BR17" s="4382"/>
      <c r="BS17" s="4382"/>
      <c r="BT17" s="4382"/>
      <c r="BU17" s="4382"/>
      <c r="BV17" s="4382"/>
      <c r="BW17" s="4382"/>
      <c r="BX17" s="4382"/>
      <c r="BY17" s="4382"/>
      <c r="BZ17" s="4382"/>
      <c r="CA17" s="4382"/>
      <c r="CB17" s="4382"/>
      <c r="CC17" s="4382"/>
      <c r="CD17" s="4382"/>
      <c r="CE17" s="4382"/>
      <c r="CF17" s="4382"/>
      <c r="CG17" s="4383"/>
    </row>
    <row r="18" spans="2:96" ht="15" customHeight="1">
      <c r="B18" s="4352" t="s">
        <v>3782</v>
      </c>
      <c r="C18" s="4353"/>
      <c r="D18" s="4353"/>
      <c r="E18" s="4353"/>
      <c r="F18" s="4353"/>
      <c r="G18" s="4353"/>
      <c r="H18" s="4353"/>
      <c r="I18" s="4353"/>
      <c r="J18" s="4353"/>
      <c r="K18" s="4353"/>
      <c r="L18" s="4353"/>
      <c r="M18" s="4353"/>
      <c r="N18" s="4353"/>
      <c r="O18" s="4353"/>
      <c r="P18" s="4353"/>
      <c r="Q18" s="4353"/>
      <c r="R18" s="4353"/>
      <c r="S18" s="4354"/>
      <c r="T18" s="4356" t="s">
        <v>139</v>
      </c>
      <c r="U18" s="4357"/>
      <c r="V18" s="4358" t="s">
        <v>2531</v>
      </c>
      <c r="W18" s="4358"/>
      <c r="X18" s="4358"/>
      <c r="Y18" s="4358"/>
      <c r="Z18" s="4358"/>
      <c r="AA18" s="4358"/>
      <c r="AB18" s="4358"/>
      <c r="AC18" s="4358"/>
      <c r="AD18" s="4358"/>
      <c r="AE18" s="4358"/>
      <c r="AF18" s="4358"/>
      <c r="AG18" s="4359" t="s">
        <v>139</v>
      </c>
      <c r="AH18" s="4359"/>
      <c r="AI18" s="4350" t="s">
        <v>2532</v>
      </c>
      <c r="AJ18" s="4350"/>
      <c r="AK18" s="4350"/>
      <c r="AL18" s="4350"/>
      <c r="AM18" s="4350"/>
      <c r="AN18" s="4350"/>
      <c r="AO18" s="4350"/>
      <c r="AP18" s="4350"/>
      <c r="AQ18" s="4350"/>
      <c r="AR18" s="4350"/>
      <c r="AS18" s="4350"/>
      <c r="AT18" s="4350"/>
      <c r="AU18" s="4350"/>
      <c r="AV18" s="4350"/>
      <c r="AX18" s="4360" t="s">
        <v>139</v>
      </c>
      <c r="AY18" s="4360"/>
      <c r="AZ18" s="4358" t="s">
        <v>2533</v>
      </c>
      <c r="BA18" s="4358"/>
      <c r="BB18" s="4358"/>
      <c r="BC18" s="4358"/>
      <c r="BD18" s="4358"/>
      <c r="BE18" s="4358"/>
      <c r="BF18" s="4358"/>
      <c r="BG18" s="4358"/>
      <c r="BH18" s="4358"/>
      <c r="BI18" s="4358"/>
      <c r="BJ18" s="4358"/>
      <c r="BK18" s="4358"/>
      <c r="BL18" s="4358"/>
      <c r="BM18" s="4358"/>
      <c r="BN18" s="4358"/>
      <c r="BO18" s="4386" t="s">
        <v>139</v>
      </c>
      <c r="BP18" s="4386"/>
      <c r="BQ18" s="4358" t="s">
        <v>2580</v>
      </c>
      <c r="BR18" s="4358"/>
      <c r="BS18" s="4358"/>
      <c r="BT18" s="4358"/>
      <c r="BU18" s="4358"/>
      <c r="BV18" s="4358"/>
      <c r="BW18" s="4358"/>
      <c r="BX18" s="4358"/>
      <c r="BY18" s="4358"/>
      <c r="BZ18" s="4358"/>
      <c r="CA18" s="4358"/>
      <c r="CB18" s="4358"/>
      <c r="CC18" s="4358"/>
      <c r="CD18" s="4358"/>
      <c r="CE18" s="4358"/>
      <c r="CF18" s="4358"/>
      <c r="CG18" s="4387"/>
    </row>
    <row r="19" spans="2:96" ht="15" customHeight="1">
      <c r="B19" s="4355"/>
      <c r="C19" s="4326"/>
      <c r="D19" s="4326"/>
      <c r="E19" s="4326"/>
      <c r="F19" s="4326"/>
      <c r="G19" s="4326"/>
      <c r="H19" s="4326"/>
      <c r="I19" s="4326"/>
      <c r="J19" s="4326"/>
      <c r="K19" s="4326"/>
      <c r="L19" s="4326"/>
      <c r="M19" s="4326"/>
      <c r="N19" s="4326"/>
      <c r="O19" s="4326"/>
      <c r="P19" s="4326"/>
      <c r="Q19" s="4326"/>
      <c r="R19" s="4326"/>
      <c r="S19" s="4327"/>
      <c r="T19" s="4388" t="s">
        <v>139</v>
      </c>
      <c r="U19" s="4389"/>
      <c r="V19" s="4390" t="s">
        <v>3783</v>
      </c>
      <c r="W19" s="4390"/>
      <c r="X19" s="4390"/>
      <c r="Y19" s="4390"/>
      <c r="Z19" s="4390"/>
      <c r="AA19" s="4390"/>
      <c r="AB19" s="4390"/>
      <c r="AC19" s="4390"/>
      <c r="AD19" s="4390"/>
      <c r="AE19" s="4390"/>
      <c r="AF19" s="4390"/>
      <c r="AG19" s="4390"/>
      <c r="AH19" s="4390"/>
      <c r="AI19" s="4390"/>
      <c r="AJ19" s="4390"/>
      <c r="AK19" s="4390"/>
      <c r="AL19" s="4390"/>
      <c r="AM19" s="4390"/>
      <c r="AN19" s="4390"/>
      <c r="AO19" s="4390"/>
      <c r="AP19" s="4390"/>
      <c r="AQ19" s="4390"/>
      <c r="AR19" s="4390"/>
      <c r="AS19" s="4390"/>
      <c r="AT19" s="4390"/>
      <c r="AU19" s="4390"/>
      <c r="AV19" s="4390"/>
      <c r="AX19" s="4391" t="s">
        <v>139</v>
      </c>
      <c r="AY19" s="4391"/>
      <c r="AZ19" s="4392" t="s">
        <v>2581</v>
      </c>
      <c r="BA19" s="4392"/>
      <c r="BB19" s="4392"/>
      <c r="BC19" s="4392"/>
      <c r="BD19" s="4392"/>
      <c r="BE19" s="4392"/>
      <c r="BF19" s="4392"/>
      <c r="BG19" s="4392"/>
      <c r="BH19" s="4392"/>
      <c r="BI19" s="4392"/>
      <c r="BJ19" s="4392"/>
      <c r="BK19" s="4392"/>
      <c r="BL19" s="4392"/>
      <c r="BM19" s="4392"/>
      <c r="BN19" s="4392"/>
      <c r="BO19" s="4393" t="s">
        <v>139</v>
      </c>
      <c r="BP19" s="4393"/>
      <c r="BQ19" s="4392" t="s">
        <v>2582</v>
      </c>
      <c r="BR19" s="4392"/>
      <c r="BS19" s="4392"/>
      <c r="BT19" s="4392"/>
      <c r="BU19" s="4392"/>
      <c r="BV19" s="4392"/>
      <c r="BW19" s="4392"/>
      <c r="BX19" s="4392"/>
      <c r="BY19" s="4392"/>
      <c r="BZ19" s="4392"/>
      <c r="CA19" s="4392"/>
      <c r="CB19" s="4392"/>
      <c r="CC19" s="4392"/>
      <c r="CD19" s="4392"/>
      <c r="CE19" s="4392"/>
      <c r="CF19" s="4392"/>
      <c r="CG19" s="4394"/>
    </row>
    <row r="20" spans="2:96" ht="15" customHeight="1">
      <c r="B20" s="1667"/>
      <c r="C20" s="1668"/>
      <c r="D20" s="4403" t="s">
        <v>4857</v>
      </c>
      <c r="E20" s="4404"/>
      <c r="F20" s="4404"/>
      <c r="G20" s="4404"/>
      <c r="H20" s="4404"/>
      <c r="I20" s="4404"/>
      <c r="J20" s="4404"/>
      <c r="K20" s="4404"/>
      <c r="L20" s="4404"/>
      <c r="M20" s="4404"/>
      <c r="N20" s="4404"/>
      <c r="O20" s="4404"/>
      <c r="P20" s="4404"/>
      <c r="Q20" s="4404"/>
      <c r="R20" s="4404"/>
      <c r="S20" s="4405"/>
      <c r="T20" s="4409" t="s">
        <v>4858</v>
      </c>
      <c r="U20" s="4410"/>
      <c r="V20" s="4410"/>
      <c r="W20" s="4410"/>
      <c r="X20" s="4410"/>
      <c r="Y20" s="4410"/>
      <c r="Z20" s="4410"/>
      <c r="AA20" s="4411"/>
      <c r="AB20" s="4411"/>
      <c r="AC20" s="4411"/>
      <c r="AD20" s="4411"/>
      <c r="AE20" s="4411"/>
      <c r="AF20" s="4411"/>
      <c r="AG20" s="4411"/>
      <c r="AH20" s="4411"/>
      <c r="AI20" s="4411"/>
      <c r="AJ20" s="4411"/>
      <c r="AK20" s="4411"/>
      <c r="AL20" s="4411"/>
      <c r="AM20" s="4411"/>
      <c r="AN20" s="4411"/>
      <c r="AO20" s="4411"/>
      <c r="AP20" s="4411"/>
      <c r="AQ20" s="4411"/>
      <c r="AR20" s="4411"/>
      <c r="AS20" s="4411"/>
      <c r="AT20" s="4411"/>
      <c r="AU20" s="4411"/>
      <c r="AV20" s="4411"/>
      <c r="AW20" s="4411"/>
      <c r="AX20" s="4411"/>
      <c r="AY20" s="4411"/>
      <c r="AZ20" s="4411"/>
      <c r="BA20" s="4412" t="s">
        <v>4891</v>
      </c>
      <c r="BB20" s="4412"/>
      <c r="BC20" s="4412"/>
      <c r="BD20" s="4412"/>
      <c r="BE20" s="4412"/>
      <c r="BF20" s="4412"/>
      <c r="BG20" s="4412"/>
      <c r="BH20" s="4412"/>
      <c r="BI20" s="4412"/>
      <c r="BJ20" s="4412"/>
      <c r="BK20" s="4412"/>
      <c r="BL20" s="4411"/>
      <c r="BM20" s="4411"/>
      <c r="BN20" s="4411"/>
      <c r="BO20" s="4411"/>
      <c r="BP20" s="4411"/>
      <c r="BQ20" s="4411"/>
      <c r="BR20" s="4411"/>
      <c r="BS20" s="4411"/>
      <c r="BT20" s="4411"/>
      <c r="BU20" s="4411"/>
      <c r="BV20" s="4411"/>
      <c r="BW20" s="4411"/>
      <c r="BX20" s="4411"/>
      <c r="BY20" s="4411"/>
      <c r="BZ20" s="4411"/>
      <c r="CA20" s="4411"/>
      <c r="CB20" s="4411"/>
      <c r="CC20" s="4411"/>
      <c r="CD20" s="4411"/>
      <c r="CE20" s="4411"/>
      <c r="CF20" s="4412" t="s">
        <v>10</v>
      </c>
      <c r="CG20" s="4413"/>
    </row>
    <row r="21" spans="2:96" ht="15" customHeight="1" thickBot="1">
      <c r="B21" s="1669"/>
      <c r="C21" s="1670"/>
      <c r="D21" s="4406"/>
      <c r="E21" s="4407"/>
      <c r="F21" s="4407"/>
      <c r="G21" s="4407"/>
      <c r="H21" s="4407"/>
      <c r="I21" s="4407"/>
      <c r="J21" s="4407"/>
      <c r="K21" s="4407"/>
      <c r="L21" s="4407"/>
      <c r="M21" s="4407"/>
      <c r="N21" s="4407"/>
      <c r="O21" s="4407"/>
      <c r="P21" s="4407"/>
      <c r="Q21" s="4407"/>
      <c r="R21" s="4407"/>
      <c r="S21" s="4408"/>
      <c r="T21" s="4414" t="s">
        <v>4496</v>
      </c>
      <c r="U21" s="4415"/>
      <c r="V21" s="4415"/>
      <c r="W21" s="4415"/>
      <c r="X21" s="4415"/>
      <c r="Y21" s="4415"/>
      <c r="Z21" s="4415"/>
      <c r="AA21" s="4415"/>
      <c r="AB21" s="4415"/>
      <c r="AC21" s="4415"/>
      <c r="AD21" s="4415"/>
      <c r="AE21" s="4415"/>
      <c r="AF21" s="4415"/>
      <c r="AG21" s="4415"/>
      <c r="AH21" s="4415"/>
      <c r="AI21" s="4415"/>
      <c r="AJ21" s="4415"/>
      <c r="AK21" s="4415"/>
      <c r="AL21" s="4415"/>
      <c r="AM21" s="4415"/>
      <c r="AN21" s="4415"/>
      <c r="AO21" s="4415"/>
      <c r="AP21" s="4415"/>
      <c r="AQ21" s="4415"/>
      <c r="AR21" s="4415"/>
      <c r="AS21" s="4415"/>
      <c r="AT21" s="4415"/>
      <c r="AU21" s="4415"/>
      <c r="AV21" s="4415"/>
      <c r="AW21" s="4415"/>
      <c r="AX21" s="1671"/>
      <c r="AY21" s="4416" t="s">
        <v>139</v>
      </c>
      <c r="AZ21" s="4417"/>
      <c r="BA21" s="4418" t="s">
        <v>4497</v>
      </c>
      <c r="BB21" s="4418"/>
      <c r="BC21" s="4418"/>
      <c r="BD21" s="4418"/>
      <c r="BE21" s="4418"/>
      <c r="BF21" s="4418"/>
      <c r="BG21" s="4417" t="s">
        <v>139</v>
      </c>
      <c r="BH21" s="4417"/>
      <c r="BI21" s="4395" t="s">
        <v>4498</v>
      </c>
      <c r="BJ21" s="4395"/>
      <c r="BK21" s="4395"/>
      <c r="BL21" s="4395"/>
      <c r="BM21" s="4395"/>
      <c r="BN21" s="4395"/>
      <c r="BO21" s="4395"/>
      <c r="BP21" s="4395"/>
      <c r="BQ21" s="1672"/>
      <c r="BR21" s="1672"/>
      <c r="BS21" s="1672"/>
      <c r="BT21" s="1672"/>
      <c r="BU21" s="1672"/>
      <c r="BV21" s="1672"/>
      <c r="BW21" s="1673"/>
      <c r="BX21" s="1673"/>
      <c r="BY21" s="1673"/>
      <c r="BZ21" s="1673"/>
      <c r="CA21" s="1673"/>
      <c r="CB21" s="1673"/>
      <c r="CC21" s="1673"/>
      <c r="CD21" s="1673"/>
      <c r="CE21" s="1673"/>
      <c r="CF21" s="1673"/>
      <c r="CG21" s="1674"/>
    </row>
    <row r="22" spans="2:96" ht="24" customHeight="1">
      <c r="B22" s="4601" t="s">
        <v>4860</v>
      </c>
      <c r="C22" s="4602"/>
      <c r="D22" s="4602"/>
      <c r="E22" s="4602"/>
      <c r="F22" s="4602"/>
      <c r="G22" s="4602"/>
      <c r="H22" s="4602"/>
      <c r="I22" s="4602"/>
      <c r="J22" s="4602"/>
      <c r="K22" s="4602"/>
      <c r="L22" s="4602"/>
      <c r="M22" s="4602"/>
      <c r="N22" s="4602"/>
      <c r="O22" s="4602"/>
      <c r="P22" s="4602"/>
      <c r="Q22" s="4602"/>
      <c r="R22" s="4602"/>
      <c r="S22" s="4603"/>
      <c r="T22" s="4607" t="s">
        <v>4861</v>
      </c>
      <c r="U22" s="4608"/>
      <c r="V22" s="4608"/>
      <c r="W22" s="4608"/>
      <c r="X22" s="4608"/>
      <c r="Y22" s="4608"/>
      <c r="Z22" s="4608"/>
      <c r="AA22" s="4608"/>
      <c r="AB22" s="4608"/>
      <c r="AC22" s="4608"/>
      <c r="AD22" s="4608"/>
      <c r="AE22" s="4609"/>
      <c r="AF22" s="4610" t="s">
        <v>139</v>
      </c>
      <c r="AG22" s="4611"/>
      <c r="AH22" s="1675" t="s">
        <v>4497</v>
      </c>
      <c r="AI22" s="1675"/>
      <c r="AJ22" s="1675"/>
      <c r="AK22" s="1675"/>
      <c r="AL22" s="1675"/>
      <c r="AM22" s="1675"/>
      <c r="AN22" s="1676"/>
      <c r="AO22" s="4399" t="s">
        <v>139</v>
      </c>
      <c r="AP22" s="4400"/>
      <c r="AQ22" s="1677" t="s">
        <v>4498</v>
      </c>
      <c r="AR22" s="1677"/>
      <c r="AS22" s="1677"/>
      <c r="AT22" s="1677"/>
      <c r="AU22" s="1678"/>
      <c r="AV22" s="1679"/>
      <c r="AW22" s="1679"/>
      <c r="AX22" s="1679"/>
      <c r="AY22" s="1679"/>
      <c r="AZ22" s="1679"/>
      <c r="BA22" s="1679"/>
      <c r="BB22" s="1679"/>
      <c r="BC22" s="1679"/>
      <c r="BD22" s="1679"/>
      <c r="BE22" s="1679"/>
      <c r="BF22" s="1679"/>
      <c r="BG22" s="1679"/>
      <c r="BH22" s="1679"/>
      <c r="BI22" s="1678"/>
      <c r="BJ22" s="1678"/>
      <c r="BK22" s="1680"/>
      <c r="BL22" s="1680"/>
      <c r="BM22" s="1680"/>
      <c r="BN22" s="1680"/>
      <c r="BO22" s="1680"/>
      <c r="BP22" s="1680"/>
      <c r="BQ22" s="1680"/>
      <c r="BR22" s="1680"/>
      <c r="BS22" s="1680"/>
      <c r="BT22" s="1680"/>
      <c r="BU22" s="1680"/>
      <c r="BV22" s="1680"/>
      <c r="BW22" s="1680"/>
      <c r="BX22" s="1680"/>
      <c r="BY22" s="1681"/>
      <c r="BZ22" s="1681"/>
      <c r="CA22" s="1681"/>
      <c r="CB22" s="1681"/>
      <c r="CC22" s="1681"/>
      <c r="CD22" s="1681"/>
      <c r="CE22" s="1681"/>
      <c r="CF22" s="1681"/>
      <c r="CG22" s="1682"/>
    </row>
    <row r="23" spans="2:96" ht="24" customHeight="1" thickBot="1">
      <c r="B23" s="4604"/>
      <c r="C23" s="4605"/>
      <c r="D23" s="4605"/>
      <c r="E23" s="4605"/>
      <c r="F23" s="4605"/>
      <c r="G23" s="4605"/>
      <c r="H23" s="4605"/>
      <c r="I23" s="4605"/>
      <c r="J23" s="4605"/>
      <c r="K23" s="4605"/>
      <c r="L23" s="4605"/>
      <c r="M23" s="4605"/>
      <c r="N23" s="4605"/>
      <c r="O23" s="4605"/>
      <c r="P23" s="4605"/>
      <c r="Q23" s="4605"/>
      <c r="R23" s="4605"/>
      <c r="S23" s="4606"/>
      <c r="T23" s="4616" t="s">
        <v>4862</v>
      </c>
      <c r="U23" s="4617"/>
      <c r="V23" s="4617"/>
      <c r="W23" s="4617"/>
      <c r="X23" s="4617"/>
      <c r="Y23" s="4617"/>
      <c r="Z23" s="4617"/>
      <c r="AA23" s="4617"/>
      <c r="AB23" s="4617"/>
      <c r="AC23" s="4617"/>
      <c r="AD23" s="4617"/>
      <c r="AE23" s="4618"/>
      <c r="AF23" s="4619" t="str">
        <f>$X$38</f>
        <v>□</v>
      </c>
      <c r="AG23" s="4620"/>
      <c r="AH23" s="1683" t="s">
        <v>4497</v>
      </c>
      <c r="AI23" s="1683"/>
      <c r="AJ23" s="1683"/>
      <c r="AK23" s="1683"/>
      <c r="AL23" s="1683"/>
      <c r="AM23" s="1683"/>
      <c r="AN23" s="1684"/>
      <c r="AO23" s="4621" t="s">
        <v>139</v>
      </c>
      <c r="AP23" s="4622"/>
      <c r="AQ23" s="1685" t="s">
        <v>4498</v>
      </c>
      <c r="AR23" s="1685"/>
      <c r="AS23" s="1685"/>
      <c r="AT23" s="1685"/>
      <c r="AU23" s="1686"/>
      <c r="AV23" s="1687"/>
      <c r="AW23" s="1687"/>
      <c r="AX23" s="1687"/>
      <c r="AY23" s="1687"/>
      <c r="AZ23" s="1687"/>
      <c r="BA23" s="1687"/>
      <c r="BB23" s="1687"/>
      <c r="BC23" s="1687"/>
      <c r="BD23" s="1687"/>
      <c r="BE23" s="1687"/>
      <c r="BF23" s="1687"/>
      <c r="BG23" s="1687"/>
      <c r="BH23" s="1687"/>
      <c r="BI23" s="1686"/>
      <c r="BJ23" s="1686"/>
      <c r="BK23" s="1688"/>
      <c r="BL23" s="1688"/>
      <c r="BM23" s="1688"/>
      <c r="BN23" s="1688"/>
      <c r="BO23" s="1688"/>
      <c r="BP23" s="1688"/>
      <c r="BQ23" s="1688"/>
      <c r="BR23" s="1688"/>
      <c r="BS23" s="1688"/>
      <c r="BT23" s="1688"/>
      <c r="BU23" s="1688"/>
      <c r="BV23" s="1688"/>
      <c r="BW23" s="1688"/>
      <c r="BX23" s="1688"/>
      <c r="BY23" s="1689"/>
      <c r="BZ23" s="1689"/>
      <c r="CA23" s="1689"/>
      <c r="CB23" s="1689"/>
      <c r="CC23" s="1689"/>
      <c r="CG23" s="1690"/>
    </row>
    <row r="24" spans="2:96" ht="21" customHeight="1">
      <c r="B24" s="4419"/>
      <c r="C24" s="4420" t="s">
        <v>4863</v>
      </c>
      <c r="D24" s="4421"/>
      <c r="E24" s="4421"/>
      <c r="F24" s="4421"/>
      <c r="G24" s="4421"/>
      <c r="H24" s="4421"/>
      <c r="I24" s="4421"/>
      <c r="J24" s="4421"/>
      <c r="K24" s="4421"/>
      <c r="L24" s="4421"/>
      <c r="M24" s="4421"/>
      <c r="N24" s="4421"/>
      <c r="O24" s="4421"/>
      <c r="P24" s="4421"/>
      <c r="Q24" s="4421"/>
      <c r="R24" s="4421"/>
      <c r="S24" s="4421"/>
      <c r="T24" s="4421"/>
      <c r="U24" s="4421"/>
      <c r="V24" s="4421"/>
      <c r="W24" s="4421"/>
      <c r="X24" s="4421"/>
      <c r="Y24" s="4421"/>
      <c r="Z24" s="4421"/>
      <c r="AA24" s="4421"/>
      <c r="AB24" s="4421"/>
      <c r="AC24" s="4421"/>
      <c r="AD24" s="4421"/>
      <c r="AE24" s="4421"/>
      <c r="AF24" s="4422"/>
      <c r="AG24" s="4422"/>
      <c r="AH24" s="4422"/>
      <c r="AI24" s="4422"/>
      <c r="AJ24" s="4422"/>
      <c r="AK24" s="4422"/>
      <c r="AL24" s="4422"/>
      <c r="AM24" s="4422"/>
      <c r="AN24" s="4422"/>
      <c r="AO24" s="4421"/>
      <c r="AP24" s="4421"/>
      <c r="AQ24" s="4421"/>
      <c r="AR24" s="4421"/>
      <c r="AS24" s="4421"/>
      <c r="AT24" s="4421"/>
      <c r="AU24" s="4421"/>
      <c r="AV24" s="4421"/>
      <c r="AW24" s="4421"/>
      <c r="AX24" s="4421"/>
      <c r="AY24" s="4421"/>
      <c r="AZ24" s="4421"/>
      <c r="BA24" s="4421"/>
      <c r="BB24" s="4421"/>
      <c r="BC24" s="4421"/>
      <c r="BD24" s="4421"/>
      <c r="BE24" s="4421"/>
      <c r="BF24" s="4421"/>
      <c r="BG24" s="4421"/>
      <c r="BH24" s="4421"/>
      <c r="BI24" s="4421"/>
      <c r="BJ24" s="4421"/>
      <c r="BK24" s="4421"/>
      <c r="BL24" s="4421"/>
      <c r="BM24" s="4421"/>
      <c r="BN24" s="4421"/>
      <c r="BO24" s="4421"/>
      <c r="BP24" s="4421"/>
      <c r="BQ24" s="4421"/>
      <c r="BR24" s="4421"/>
      <c r="BS24" s="4421"/>
      <c r="BT24" s="4421"/>
      <c r="BU24" s="4421"/>
      <c r="BV24" s="4421"/>
      <c r="BW24" s="4421"/>
      <c r="BX24" s="1691"/>
      <c r="BY24" s="1692"/>
      <c r="BZ24" s="1692"/>
      <c r="CA24" s="1692"/>
      <c r="CB24" s="1692"/>
      <c r="CC24" s="1692"/>
      <c r="CD24" s="1692"/>
      <c r="CE24" s="1692"/>
      <c r="CF24" s="1692"/>
      <c r="CG24" s="1693"/>
    </row>
    <row r="25" spans="2:96" ht="18.75" customHeight="1">
      <c r="B25" s="4419"/>
      <c r="C25" s="1694"/>
      <c r="D25" s="4423" t="s">
        <v>139</v>
      </c>
      <c r="E25" s="4424"/>
      <c r="F25" s="4424"/>
      <c r="G25" s="1695" t="s">
        <v>4864</v>
      </c>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6"/>
      <c r="AX25" s="1696"/>
      <c r="AY25" s="1696"/>
      <c r="AZ25" s="1696"/>
      <c r="BA25" s="1696"/>
      <c r="BB25" s="1696"/>
      <c r="BC25" s="1696"/>
      <c r="BD25" s="1696"/>
      <c r="BE25" s="1696"/>
      <c r="BF25" s="1696"/>
      <c r="BG25" s="1696"/>
      <c r="BH25" s="1696"/>
      <c r="BI25" s="1696"/>
      <c r="BJ25" s="1696"/>
      <c r="BK25" s="1696"/>
      <c r="BL25" s="1696"/>
      <c r="BM25" s="1696"/>
      <c r="BN25" s="1696"/>
      <c r="BO25" s="1696"/>
      <c r="BP25" s="1696"/>
      <c r="BQ25" s="1696"/>
      <c r="BR25" s="1696"/>
      <c r="BS25" s="1696"/>
      <c r="BT25" s="1696"/>
      <c r="BU25" s="1696"/>
      <c r="BV25" s="1696"/>
      <c r="BW25" s="1696"/>
      <c r="BX25" s="1696"/>
      <c r="BY25" s="1663"/>
      <c r="BZ25" s="1663"/>
      <c r="CA25" s="1663"/>
      <c r="CB25" s="1663"/>
      <c r="CC25" s="1663"/>
      <c r="CD25" s="1663"/>
      <c r="CE25" s="1663"/>
      <c r="CF25" s="1663"/>
      <c r="CG25" s="1697"/>
    </row>
    <row r="26" spans="2:96" ht="14.25">
      <c r="B26" s="4419"/>
      <c r="C26" s="1698"/>
      <c r="D26" s="1699"/>
      <c r="E26" s="1700"/>
      <c r="F26" s="4427" t="s">
        <v>4865</v>
      </c>
      <c r="G26" s="4427"/>
      <c r="H26" s="4427"/>
      <c r="I26" s="4428" t="s">
        <v>4866</v>
      </c>
      <c r="J26" s="4428"/>
      <c r="K26" s="4428"/>
      <c r="L26" s="4428"/>
      <c r="M26" s="4428"/>
      <c r="N26" s="4428"/>
      <c r="O26" s="4428"/>
      <c r="P26" s="4428"/>
      <c r="Q26" s="4428"/>
      <c r="R26" s="4428"/>
      <c r="S26" s="4428"/>
      <c r="T26" s="4428"/>
      <c r="U26" s="4428"/>
      <c r="V26" s="4428"/>
      <c r="W26" s="4428"/>
      <c r="X26" s="4428"/>
      <c r="Y26" s="4428"/>
      <c r="Z26" s="4428"/>
      <c r="AA26" s="4428"/>
      <c r="AB26" s="4428"/>
      <c r="AC26" s="4428"/>
      <c r="AD26" s="4428"/>
      <c r="AE26" s="4428"/>
      <c r="AF26" s="4428"/>
      <c r="AG26" s="4428"/>
      <c r="AH26" s="4428"/>
      <c r="AI26" s="4428"/>
      <c r="AJ26" s="4428"/>
      <c r="AK26" s="4428"/>
      <c r="AL26" s="4428"/>
      <c r="AM26" s="4428"/>
      <c r="AN26" s="4428"/>
      <c r="AO26" s="4428"/>
      <c r="AP26" s="4428"/>
      <c r="AQ26" s="4428"/>
      <c r="AR26" s="4428"/>
      <c r="AS26" s="4428"/>
      <c r="AT26" s="4428"/>
      <c r="AU26" s="4428"/>
      <c r="AV26" s="4428"/>
      <c r="AW26" s="4428"/>
      <c r="AX26" s="4428"/>
      <c r="AY26" s="4428"/>
      <c r="AZ26" s="4428"/>
      <c r="BA26" s="4428"/>
      <c r="BB26" s="4428"/>
      <c r="BC26" s="4428"/>
      <c r="BD26" s="4428"/>
      <c r="BE26" s="4428"/>
      <c r="BF26" s="4428"/>
      <c r="BG26" s="4428"/>
      <c r="BH26" s="4428"/>
      <c r="BI26" s="4428"/>
      <c r="BJ26" s="4428"/>
      <c r="BK26" s="4428"/>
      <c r="BL26" s="4428"/>
      <c r="BM26" s="4428"/>
      <c r="BN26" s="4428"/>
      <c r="BO26" s="4428"/>
      <c r="BP26" s="4428"/>
      <c r="BQ26" s="4428"/>
      <c r="BR26" s="4428"/>
      <c r="BS26" s="4428"/>
      <c r="BT26" s="4428"/>
      <c r="BU26" s="4428"/>
      <c r="BV26" s="4428"/>
      <c r="BW26" s="4428"/>
      <c r="BX26" s="4428"/>
      <c r="BY26" s="1701"/>
      <c r="BZ26" s="1701"/>
      <c r="CA26" s="1701"/>
      <c r="CB26" s="1701"/>
      <c r="CC26" s="1701"/>
      <c r="CD26" s="1701"/>
      <c r="CE26" s="1701"/>
      <c r="CF26" s="1701"/>
      <c r="CG26" s="1702"/>
    </row>
    <row r="27" spans="2:96" ht="16.5" customHeight="1">
      <c r="B27" s="4419"/>
      <c r="C27" s="1703"/>
      <c r="D27" s="4501" t="s">
        <v>4867</v>
      </c>
      <c r="E27" s="4502"/>
      <c r="F27" s="4502"/>
      <c r="G27" s="4502"/>
      <c r="H27" s="4502"/>
      <c r="I27" s="4502"/>
      <c r="J27" s="4502"/>
      <c r="K27" s="4502"/>
      <c r="L27" s="4502"/>
      <c r="M27" s="4502"/>
      <c r="N27" s="4502"/>
      <c r="O27" s="4502"/>
      <c r="P27" s="4502"/>
      <c r="Q27" s="4503"/>
      <c r="R27" s="4457" t="s">
        <v>4868</v>
      </c>
      <c r="S27" s="4458"/>
      <c r="T27" s="4458"/>
      <c r="U27" s="4458"/>
      <c r="V27" s="4458"/>
      <c r="W27" s="4459"/>
      <c r="X27" s="4614" t="s">
        <v>139</v>
      </c>
      <c r="Y27" s="4615"/>
      <c r="Z27" s="4465" t="s">
        <v>4869</v>
      </c>
      <c r="AA27" s="4465"/>
      <c r="AB27" s="4465"/>
      <c r="AC27" s="4465"/>
      <c r="AD27" s="4465"/>
      <c r="AE27" s="4465"/>
      <c r="AF27" s="4465"/>
      <c r="AG27" s="4465"/>
      <c r="AH27" s="4465"/>
      <c r="AI27" s="4465"/>
      <c r="AJ27" s="4466"/>
      <c r="AK27" s="4467" t="s">
        <v>139</v>
      </c>
      <c r="AL27" s="4468"/>
      <c r="AM27" s="4468"/>
      <c r="AN27" s="1704" t="s">
        <v>5063</v>
      </c>
      <c r="AO27" s="1704"/>
      <c r="AP27" s="1704"/>
      <c r="AQ27" s="1704"/>
      <c r="AR27" s="1704"/>
      <c r="AS27" s="1704"/>
      <c r="AT27" s="1704"/>
      <c r="AU27" s="1704"/>
      <c r="AV27" s="1704"/>
      <c r="AW27" s="1704"/>
      <c r="AX27" s="1704"/>
      <c r="AY27" s="1704"/>
      <c r="AZ27" s="1704"/>
      <c r="BA27" s="1704"/>
      <c r="BB27" s="1704"/>
      <c r="BC27" s="1704"/>
      <c r="BD27" s="1704"/>
      <c r="BE27" s="1704"/>
      <c r="BF27" s="1704"/>
      <c r="BG27" s="1704"/>
      <c r="BH27" s="1704"/>
      <c r="BI27" s="1704"/>
      <c r="BJ27" s="1704"/>
      <c r="BK27" s="1704"/>
      <c r="BL27" s="1704"/>
      <c r="BM27" s="1704"/>
      <c r="BN27" s="1704"/>
      <c r="BO27" s="1704"/>
      <c r="BP27" s="1704"/>
      <c r="BQ27" s="1704"/>
      <c r="BR27" s="1704"/>
      <c r="BS27" s="1704"/>
      <c r="BT27" s="1704"/>
      <c r="BU27" s="1663"/>
      <c r="BV27" s="1663"/>
      <c r="BW27" s="1663"/>
      <c r="BX27" s="1663"/>
      <c r="CE27" s="1705"/>
      <c r="CF27" s="1705"/>
      <c r="CG27" s="1706"/>
      <c r="CH27" s="1705"/>
      <c r="CI27" s="1705"/>
      <c r="CJ27" s="1705"/>
      <c r="CK27" s="1705"/>
      <c r="CL27" s="1705"/>
      <c r="CM27" s="1705"/>
      <c r="CN27" s="1705"/>
      <c r="CO27" s="1705"/>
      <c r="CP27" s="1705"/>
      <c r="CQ27" s="1705"/>
      <c r="CR27" s="1705"/>
    </row>
    <row r="28" spans="2:96" ht="16.5" customHeight="1">
      <c r="B28" s="4419"/>
      <c r="C28" s="1703"/>
      <c r="D28" s="4504"/>
      <c r="E28" s="4505"/>
      <c r="F28" s="4505"/>
      <c r="G28" s="4505"/>
      <c r="H28" s="4505"/>
      <c r="I28" s="4505"/>
      <c r="J28" s="4505"/>
      <c r="K28" s="4505"/>
      <c r="L28" s="4505"/>
      <c r="M28" s="4505"/>
      <c r="N28" s="4505"/>
      <c r="O28" s="4505"/>
      <c r="P28" s="4505"/>
      <c r="Q28" s="4506"/>
      <c r="R28" s="4436"/>
      <c r="S28" s="4437"/>
      <c r="T28" s="4437"/>
      <c r="U28" s="4437"/>
      <c r="V28" s="4437"/>
      <c r="W28" s="4438"/>
      <c r="X28" s="4612"/>
      <c r="Y28" s="4613"/>
      <c r="Z28" s="4452"/>
      <c r="AA28" s="4452"/>
      <c r="AB28" s="4452"/>
      <c r="AC28" s="4452"/>
      <c r="AD28" s="4452"/>
      <c r="AE28" s="4452"/>
      <c r="AF28" s="4452"/>
      <c r="AG28" s="4452"/>
      <c r="AH28" s="4452"/>
      <c r="AI28" s="4452"/>
      <c r="AJ28" s="4453"/>
      <c r="AK28" s="4470" t="s">
        <v>139</v>
      </c>
      <c r="AL28" s="4471"/>
      <c r="AM28" s="4471"/>
      <c r="AN28" s="1707" t="s">
        <v>5064</v>
      </c>
      <c r="AO28" s="1707"/>
      <c r="AP28" s="1707"/>
      <c r="AQ28" s="1707"/>
      <c r="AR28" s="1707"/>
      <c r="AS28" s="1707"/>
      <c r="AT28" s="1707"/>
      <c r="AU28" s="1707"/>
      <c r="AV28" s="1707"/>
      <c r="AW28" s="1707"/>
      <c r="AX28" s="1707"/>
      <c r="AY28" s="1707"/>
      <c r="AZ28" s="1707"/>
      <c r="BA28" s="1707"/>
      <c r="BB28" s="1707"/>
      <c r="BC28" s="1707"/>
      <c r="BD28" s="1707"/>
      <c r="BE28" s="1707"/>
      <c r="BF28" s="1707"/>
      <c r="BG28" s="1707"/>
      <c r="BH28" s="1707"/>
      <c r="BI28" s="1707"/>
      <c r="BJ28" s="1707"/>
      <c r="BK28" s="1707"/>
      <c r="BL28" s="1707"/>
      <c r="BM28" s="1707"/>
      <c r="BN28" s="1707"/>
      <c r="BO28" s="1707"/>
      <c r="BP28" s="1707"/>
      <c r="BQ28" s="1707"/>
      <c r="BR28" s="1707"/>
      <c r="BS28" s="1707"/>
      <c r="BT28" s="1707"/>
      <c r="BU28" s="1708"/>
      <c r="BV28" s="1708"/>
      <c r="BW28" s="1708"/>
      <c r="BX28" s="1708"/>
      <c r="CG28" s="1690"/>
    </row>
    <row r="29" spans="2:96" ht="16.5" customHeight="1">
      <c r="B29" s="4419"/>
      <c r="C29" s="1703"/>
      <c r="D29" s="4504"/>
      <c r="E29" s="4505"/>
      <c r="F29" s="4505"/>
      <c r="G29" s="4505"/>
      <c r="H29" s="4505"/>
      <c r="I29" s="4505"/>
      <c r="J29" s="4505"/>
      <c r="K29" s="4505"/>
      <c r="L29" s="4505"/>
      <c r="M29" s="4505"/>
      <c r="N29" s="4505"/>
      <c r="O29" s="4505"/>
      <c r="P29" s="4505"/>
      <c r="Q29" s="4506"/>
      <c r="R29" s="4436"/>
      <c r="S29" s="4437"/>
      <c r="T29" s="4437"/>
      <c r="U29" s="4437"/>
      <c r="V29" s="4437"/>
      <c r="W29" s="4438"/>
      <c r="X29" s="4473" t="s">
        <v>139</v>
      </c>
      <c r="Y29" s="4474"/>
      <c r="Z29" s="4448" t="s">
        <v>4526</v>
      </c>
      <c r="AA29" s="4448"/>
      <c r="AB29" s="4448"/>
      <c r="AC29" s="4448"/>
      <c r="AD29" s="4448"/>
      <c r="AE29" s="4448"/>
      <c r="AF29" s="4448"/>
      <c r="AG29" s="4448"/>
      <c r="AH29" s="4448"/>
      <c r="AI29" s="4448"/>
      <c r="AJ29" s="4449"/>
      <c r="AK29" s="1715"/>
      <c r="AL29" s="1716"/>
      <c r="AM29" s="1716"/>
      <c r="AN29" s="1709" t="s">
        <v>5037</v>
      </c>
      <c r="AO29" s="1709"/>
      <c r="AP29" s="1709"/>
      <c r="AQ29" s="1709"/>
      <c r="AR29" s="1709"/>
      <c r="AS29" s="1709"/>
      <c r="AT29" s="1709"/>
      <c r="AU29" s="1709"/>
      <c r="AV29" s="1709"/>
      <c r="AW29" s="1709"/>
      <c r="AX29" s="1709"/>
      <c r="AY29" s="1709"/>
      <c r="AZ29" s="1709"/>
      <c r="BA29" s="1709"/>
      <c r="BB29" s="1709"/>
      <c r="BC29" s="1709"/>
      <c r="BD29" s="1709"/>
      <c r="BE29" s="1709"/>
      <c r="BF29" s="1709"/>
      <c r="BG29" s="1709"/>
      <c r="BH29" s="1709"/>
      <c r="BI29" s="1709"/>
      <c r="BJ29" s="1709"/>
      <c r="BK29" s="1709"/>
      <c r="BL29" s="1709"/>
      <c r="BM29" s="1709"/>
      <c r="BN29" s="1709"/>
      <c r="BO29" s="1709"/>
      <c r="BP29" s="1709"/>
      <c r="BQ29" s="1709"/>
      <c r="BR29" s="1709"/>
      <c r="BS29" s="1709"/>
      <c r="BT29" s="1709"/>
      <c r="BU29" s="1710"/>
      <c r="BV29" s="1710"/>
      <c r="BW29" s="1710"/>
      <c r="BX29" s="1710"/>
      <c r="BY29" s="1715"/>
      <c r="BZ29" s="1715"/>
      <c r="CA29" s="1715"/>
      <c r="CB29" s="1715"/>
      <c r="CC29" s="1715"/>
      <c r="CD29" s="1715"/>
      <c r="CE29" s="1715"/>
      <c r="CF29" s="1715"/>
      <c r="CG29" s="1718"/>
    </row>
    <row r="30" spans="2:96" ht="18" customHeight="1">
      <c r="B30" s="4419"/>
      <c r="C30" s="1703"/>
      <c r="D30" s="4504"/>
      <c r="E30" s="4505"/>
      <c r="F30" s="4505"/>
      <c r="G30" s="4505"/>
      <c r="H30" s="4505"/>
      <c r="I30" s="4505"/>
      <c r="J30" s="4505"/>
      <c r="K30" s="4505"/>
      <c r="L30" s="4505"/>
      <c r="M30" s="4505"/>
      <c r="N30" s="4505"/>
      <c r="O30" s="4505"/>
      <c r="P30" s="4505"/>
      <c r="Q30" s="4506"/>
      <c r="R30" s="4436"/>
      <c r="S30" s="4437"/>
      <c r="T30" s="4437"/>
      <c r="U30" s="4437"/>
      <c r="V30" s="4437"/>
      <c r="W30" s="4438"/>
      <c r="X30" s="4431" t="s">
        <v>139</v>
      </c>
      <c r="Y30" s="4432"/>
      <c r="Z30" s="1713" t="s">
        <v>4870</v>
      </c>
      <c r="AA30" s="1713"/>
      <c r="AB30" s="1713"/>
      <c r="AC30" s="1713"/>
      <c r="AD30" s="1713"/>
      <c r="AE30" s="1713"/>
      <c r="AF30" s="1713"/>
      <c r="AG30" s="1713"/>
      <c r="AH30" s="1713"/>
      <c r="AI30" s="1713"/>
      <c r="AJ30" s="1714"/>
      <c r="AK30" s="1715"/>
      <c r="AL30" s="1716"/>
      <c r="AM30" s="1716"/>
      <c r="AN30" s="1713" t="s">
        <v>5038</v>
      </c>
      <c r="AO30" s="1713"/>
      <c r="AP30" s="1713"/>
      <c r="AQ30" s="1713"/>
      <c r="AR30" s="1713"/>
      <c r="AS30" s="1713"/>
      <c r="AT30" s="1713"/>
      <c r="AU30" s="1713"/>
      <c r="AV30" s="1713"/>
      <c r="AW30" s="1713"/>
      <c r="AX30" s="1713"/>
      <c r="AY30" s="1713"/>
      <c r="AZ30" s="1713"/>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5"/>
      <c r="BV30" s="1715"/>
      <c r="BW30" s="1715"/>
      <c r="BX30" s="1715"/>
      <c r="CG30" s="1690"/>
    </row>
    <row r="31" spans="2:96" ht="18" customHeight="1">
      <c r="B31" s="4419"/>
      <c r="C31" s="1703"/>
      <c r="D31" s="4504"/>
      <c r="E31" s="4505"/>
      <c r="F31" s="4505"/>
      <c r="G31" s="4505"/>
      <c r="H31" s="4505"/>
      <c r="I31" s="4505"/>
      <c r="J31" s="4505"/>
      <c r="K31" s="4505"/>
      <c r="L31" s="4505"/>
      <c r="M31" s="4505"/>
      <c r="N31" s="4505"/>
      <c r="O31" s="4505"/>
      <c r="P31" s="4505"/>
      <c r="Q31" s="4506"/>
      <c r="R31" s="4460"/>
      <c r="S31" s="4461"/>
      <c r="T31" s="4461"/>
      <c r="U31" s="4461"/>
      <c r="V31" s="4461"/>
      <c r="W31" s="4462"/>
      <c r="X31" s="4431" t="s">
        <v>139</v>
      </c>
      <c r="Y31" s="4432"/>
      <c r="Z31" s="1713" t="s">
        <v>4871</v>
      </c>
      <c r="AA31" s="1713"/>
      <c r="AB31" s="1713"/>
      <c r="AC31" s="1713"/>
      <c r="AD31" s="1713"/>
      <c r="AE31" s="1713"/>
      <c r="AF31" s="1713"/>
      <c r="AG31" s="1713"/>
      <c r="AH31" s="1713"/>
      <c r="AI31" s="1713"/>
      <c r="AJ31" s="1714"/>
      <c r="AK31" s="1715"/>
      <c r="AL31" s="1716"/>
      <c r="AM31" s="1716"/>
      <c r="AN31" s="1713" t="s">
        <v>5039</v>
      </c>
      <c r="AO31" s="1717"/>
      <c r="AP31" s="1717"/>
      <c r="AQ31" s="1717"/>
      <c r="AR31" s="1717"/>
      <c r="AS31" s="1717"/>
      <c r="AT31" s="1717"/>
      <c r="AU31" s="1717"/>
      <c r="AV31" s="1717"/>
      <c r="AW31" s="1717"/>
      <c r="AX31" s="1717"/>
      <c r="AY31" s="1717"/>
      <c r="AZ31" s="1717"/>
      <c r="BA31" s="1717"/>
      <c r="BB31" s="1717"/>
      <c r="BC31" s="1717"/>
      <c r="BD31" s="1717"/>
      <c r="BE31" s="1717"/>
      <c r="BF31" s="1717"/>
      <c r="BG31" s="1717"/>
      <c r="BH31" s="1717"/>
      <c r="BI31" s="1717"/>
      <c r="BJ31" s="1717"/>
      <c r="BK31" s="1717"/>
      <c r="BL31" s="1717"/>
      <c r="BM31" s="1717"/>
      <c r="BN31" s="1717"/>
      <c r="BO31" s="1717"/>
      <c r="BP31" s="1717"/>
      <c r="BQ31" s="1717"/>
      <c r="BR31" s="1717"/>
      <c r="BS31" s="1717"/>
      <c r="BT31" s="1717"/>
      <c r="BU31" s="1715"/>
      <c r="BV31" s="1715"/>
      <c r="BW31" s="1715"/>
      <c r="BX31" s="1715"/>
      <c r="BY31" s="1715"/>
      <c r="BZ31" s="1715"/>
      <c r="CA31" s="1715"/>
      <c r="CB31" s="1715"/>
      <c r="CC31" s="1715"/>
      <c r="CD31" s="1715"/>
      <c r="CE31" s="1715"/>
      <c r="CF31" s="1715"/>
      <c r="CG31" s="1718"/>
    </row>
    <row r="32" spans="2:96" ht="16.5" customHeight="1">
      <c r="B32" s="4419"/>
      <c r="C32" s="1703"/>
      <c r="D32" s="4504"/>
      <c r="E32" s="4505"/>
      <c r="F32" s="4505"/>
      <c r="G32" s="4505"/>
      <c r="H32" s="4505"/>
      <c r="I32" s="4505"/>
      <c r="J32" s="4505"/>
      <c r="K32" s="4505"/>
      <c r="L32" s="4505"/>
      <c r="M32" s="4505"/>
      <c r="N32" s="4505"/>
      <c r="O32" s="4505"/>
      <c r="P32" s="4505"/>
      <c r="Q32" s="4506"/>
      <c r="R32" s="4433" t="s">
        <v>4873</v>
      </c>
      <c r="S32" s="4434"/>
      <c r="T32" s="4434"/>
      <c r="U32" s="4434"/>
      <c r="V32" s="4434"/>
      <c r="W32" s="4435"/>
      <c r="X32" s="4473" t="s">
        <v>139</v>
      </c>
      <c r="Y32" s="4474"/>
      <c r="Z32" s="4448" t="s">
        <v>3784</v>
      </c>
      <c r="AA32" s="4448"/>
      <c r="AB32" s="4448"/>
      <c r="AC32" s="4448"/>
      <c r="AD32" s="4448"/>
      <c r="AE32" s="4448"/>
      <c r="AF32" s="4448"/>
      <c r="AG32" s="4448"/>
      <c r="AH32" s="4448"/>
      <c r="AI32" s="4448"/>
      <c r="AJ32" s="4449"/>
      <c r="AK32" s="4454" t="s">
        <v>139</v>
      </c>
      <c r="AL32" s="4455"/>
      <c r="AM32" s="4455"/>
      <c r="AN32" s="1709" t="s">
        <v>5040</v>
      </c>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0"/>
      <c r="BV32" s="1710"/>
      <c r="BW32" s="1710"/>
      <c r="BX32" s="1710"/>
      <c r="CG32" s="1690"/>
    </row>
    <row r="33" spans="2:112" ht="15" customHeight="1">
      <c r="B33" s="4419"/>
      <c r="C33" s="1703"/>
      <c r="D33" s="4504"/>
      <c r="E33" s="4505"/>
      <c r="F33" s="4505"/>
      <c r="G33" s="4505"/>
      <c r="H33" s="4505"/>
      <c r="I33" s="4505"/>
      <c r="J33" s="4505"/>
      <c r="K33" s="4505"/>
      <c r="L33" s="4505"/>
      <c r="M33" s="4505"/>
      <c r="N33" s="4505"/>
      <c r="O33" s="4505"/>
      <c r="P33" s="4505"/>
      <c r="Q33" s="4506"/>
      <c r="R33" s="4436"/>
      <c r="S33" s="4437"/>
      <c r="T33" s="4437"/>
      <c r="U33" s="4437"/>
      <c r="V33" s="4437"/>
      <c r="W33" s="4438"/>
      <c r="X33" s="4623"/>
      <c r="Y33" s="4624"/>
      <c r="Z33" s="4450"/>
      <c r="AA33" s="4450"/>
      <c r="AB33" s="4450"/>
      <c r="AC33" s="4450"/>
      <c r="AD33" s="4450"/>
      <c r="AE33" s="4450"/>
      <c r="AF33" s="4450"/>
      <c r="AG33" s="4450"/>
      <c r="AH33" s="4450"/>
      <c r="AI33" s="4450"/>
      <c r="AJ33" s="4451"/>
      <c r="AK33" s="4475" t="s">
        <v>139</v>
      </c>
      <c r="AL33" s="4476"/>
      <c r="AM33" s="4476"/>
      <c r="AN33" s="1720" t="s">
        <v>5041</v>
      </c>
      <c r="AO33" s="1721"/>
      <c r="AP33" s="1721"/>
      <c r="AQ33" s="1721"/>
      <c r="AR33" s="1721"/>
      <c r="AS33" s="1721"/>
      <c r="AT33" s="1721"/>
      <c r="AU33" s="1721"/>
      <c r="AV33" s="1721"/>
      <c r="AW33" s="1721"/>
      <c r="AX33" s="1721"/>
      <c r="AY33" s="1721"/>
      <c r="AZ33" s="1721"/>
      <c r="BA33" s="1721"/>
      <c r="BB33" s="1721"/>
      <c r="BC33" s="1721"/>
      <c r="BD33" s="1721"/>
      <c r="BE33" s="1721"/>
      <c r="BF33" s="1721"/>
      <c r="BG33" s="1721"/>
      <c r="BH33" s="1721"/>
      <c r="BI33" s="1721"/>
      <c r="BJ33" s="1721"/>
      <c r="BK33" s="1721"/>
      <c r="BL33" s="1721"/>
      <c r="BM33" s="1721"/>
      <c r="BN33" s="1721"/>
      <c r="BO33" s="1721"/>
      <c r="BP33" s="1721"/>
      <c r="BQ33" s="1721"/>
      <c r="BR33" s="1721"/>
      <c r="BS33" s="1721"/>
      <c r="BT33" s="1721"/>
      <c r="CG33" s="1690"/>
    </row>
    <row r="34" spans="2:112" ht="15" customHeight="1">
      <c r="B34" s="4419"/>
      <c r="C34" s="1703"/>
      <c r="D34" s="4504"/>
      <c r="E34" s="4505"/>
      <c r="F34" s="4505"/>
      <c r="G34" s="4505"/>
      <c r="H34" s="4505"/>
      <c r="I34" s="4505"/>
      <c r="J34" s="4505"/>
      <c r="K34" s="4505"/>
      <c r="L34" s="4505"/>
      <c r="M34" s="4505"/>
      <c r="N34" s="4505"/>
      <c r="O34" s="4505"/>
      <c r="P34" s="4505"/>
      <c r="Q34" s="4506"/>
      <c r="R34" s="4436"/>
      <c r="S34" s="4437"/>
      <c r="T34" s="4437"/>
      <c r="U34" s="4437"/>
      <c r="V34" s="4437"/>
      <c r="W34" s="4438"/>
      <c r="X34" s="4612"/>
      <c r="Y34" s="4613"/>
      <c r="Z34" s="4452"/>
      <c r="AA34" s="4452"/>
      <c r="AB34" s="4452"/>
      <c r="AC34" s="4452"/>
      <c r="AD34" s="4452"/>
      <c r="AE34" s="4452"/>
      <c r="AF34" s="4452"/>
      <c r="AG34" s="4452"/>
      <c r="AH34" s="4452"/>
      <c r="AI34" s="4452"/>
      <c r="AJ34" s="4453"/>
      <c r="AK34" s="4470" t="s">
        <v>139</v>
      </c>
      <c r="AL34" s="4471"/>
      <c r="AM34" s="4471"/>
      <c r="AN34" s="1707" t="s">
        <v>5042</v>
      </c>
      <c r="AO34" s="1722"/>
      <c r="AP34" s="1722"/>
      <c r="AQ34" s="1722"/>
      <c r="AR34" s="1722"/>
      <c r="AS34" s="1722"/>
      <c r="AT34" s="1722"/>
      <c r="AU34" s="1722"/>
      <c r="AV34" s="1722"/>
      <c r="AW34" s="1722"/>
      <c r="AX34" s="1722"/>
      <c r="AY34" s="1722"/>
      <c r="AZ34" s="1722"/>
      <c r="BA34" s="1722"/>
      <c r="BB34" s="1722"/>
      <c r="BC34" s="1722"/>
      <c r="BD34" s="1722"/>
      <c r="BE34" s="1722"/>
      <c r="BF34" s="1722"/>
      <c r="BG34" s="1722"/>
      <c r="BH34" s="1722"/>
      <c r="BI34" s="1722"/>
      <c r="BJ34" s="1722"/>
      <c r="BK34" s="1722"/>
      <c r="BL34" s="1722"/>
      <c r="BM34" s="1722"/>
      <c r="BN34" s="1722"/>
      <c r="BO34" s="1722"/>
      <c r="BP34" s="1722"/>
      <c r="BQ34" s="1722"/>
      <c r="BR34" s="1722"/>
      <c r="BS34" s="1722"/>
      <c r="BT34" s="1722"/>
      <c r="BU34" s="1708"/>
      <c r="BV34" s="1708"/>
      <c r="BW34" s="1708"/>
      <c r="BX34" s="1708"/>
      <c r="CG34" s="1690"/>
    </row>
    <row r="35" spans="2:112" ht="18" customHeight="1">
      <c r="B35" s="4419"/>
      <c r="C35" s="1703"/>
      <c r="D35" s="4504"/>
      <c r="E35" s="4505"/>
      <c r="F35" s="4505"/>
      <c r="G35" s="4505"/>
      <c r="H35" s="4505"/>
      <c r="I35" s="4505"/>
      <c r="J35" s="4505"/>
      <c r="K35" s="4505"/>
      <c r="L35" s="4505"/>
      <c r="M35" s="4505"/>
      <c r="N35" s="4505"/>
      <c r="O35" s="4505"/>
      <c r="P35" s="4505"/>
      <c r="Q35" s="4506"/>
      <c r="R35" s="4436"/>
      <c r="S35" s="4437"/>
      <c r="T35" s="4437"/>
      <c r="U35" s="4437"/>
      <c r="V35" s="4437"/>
      <c r="W35" s="4438"/>
      <c r="X35" s="4473" t="s">
        <v>139</v>
      </c>
      <c r="Y35" s="4474"/>
      <c r="Z35" s="4448" t="s">
        <v>4874</v>
      </c>
      <c r="AA35" s="4448"/>
      <c r="AB35" s="4448"/>
      <c r="AC35" s="4448"/>
      <c r="AD35" s="4448"/>
      <c r="AE35" s="4448"/>
      <c r="AF35" s="4448"/>
      <c r="AG35" s="4448"/>
      <c r="AH35" s="4448"/>
      <c r="AI35" s="4448"/>
      <c r="AJ35" s="4449"/>
      <c r="AK35" s="4454" t="s">
        <v>139</v>
      </c>
      <c r="AL35" s="4455"/>
      <c r="AM35" s="4455"/>
      <c r="AN35" s="1709" t="s">
        <v>5043</v>
      </c>
      <c r="AO35" s="1719"/>
      <c r="AP35" s="1719"/>
      <c r="AQ35" s="1719"/>
      <c r="AR35" s="1719"/>
      <c r="AS35" s="1719"/>
      <c r="AT35" s="1719"/>
      <c r="AU35" s="1719"/>
      <c r="AV35" s="1719"/>
      <c r="AW35" s="1719"/>
      <c r="AX35" s="1719"/>
      <c r="AY35" s="1719"/>
      <c r="AZ35" s="1719"/>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0"/>
      <c r="BV35" s="1710"/>
      <c r="BW35" s="1710"/>
      <c r="BX35" s="1710"/>
      <c r="BY35" s="1710"/>
      <c r="BZ35" s="1710"/>
      <c r="CA35" s="1710"/>
      <c r="CB35" s="1710"/>
      <c r="CC35" s="1710"/>
      <c r="CD35" s="1710"/>
      <c r="CE35" s="1710"/>
      <c r="CF35" s="1710"/>
      <c r="CG35" s="1711"/>
      <c r="DH35" s="1723"/>
    </row>
    <row r="36" spans="2:112" ht="18" customHeight="1">
      <c r="B36" s="4419"/>
      <c r="C36" s="1703"/>
      <c r="D36" s="4504"/>
      <c r="E36" s="4505"/>
      <c r="F36" s="4505"/>
      <c r="G36" s="4505"/>
      <c r="H36" s="4505"/>
      <c r="I36" s="4505"/>
      <c r="J36" s="4505"/>
      <c r="K36" s="4505"/>
      <c r="L36" s="4505"/>
      <c r="M36" s="4505"/>
      <c r="N36" s="4505"/>
      <c r="O36" s="4505"/>
      <c r="P36" s="4505"/>
      <c r="Q36" s="4506"/>
      <c r="R36" s="4436"/>
      <c r="S36" s="4437"/>
      <c r="T36" s="4437"/>
      <c r="U36" s="4437"/>
      <c r="V36" s="4437"/>
      <c r="W36" s="4438"/>
      <c r="X36" s="4612"/>
      <c r="Y36" s="4613"/>
      <c r="Z36" s="4452"/>
      <c r="AA36" s="4452"/>
      <c r="AB36" s="4452"/>
      <c r="AC36" s="4452"/>
      <c r="AD36" s="4452"/>
      <c r="AE36" s="4452"/>
      <c r="AF36" s="4452"/>
      <c r="AG36" s="4452"/>
      <c r="AH36" s="4452"/>
      <c r="AI36" s="4452"/>
      <c r="AJ36" s="4453"/>
      <c r="AK36" s="4470" t="s">
        <v>139</v>
      </c>
      <c r="AL36" s="4471"/>
      <c r="AM36" s="4471"/>
      <c r="AN36" s="1707" t="s">
        <v>5044</v>
      </c>
      <c r="AO36" s="1722"/>
      <c r="AP36" s="1722"/>
      <c r="AQ36" s="1722"/>
      <c r="AR36" s="1722"/>
      <c r="AS36" s="1722"/>
      <c r="AT36" s="1722"/>
      <c r="AU36" s="1722"/>
      <c r="AV36" s="1722"/>
      <c r="AW36" s="1722"/>
      <c r="AX36" s="1722"/>
      <c r="AY36" s="1722"/>
      <c r="AZ36" s="1722"/>
      <c r="BA36" s="1722"/>
      <c r="BB36" s="1722"/>
      <c r="BC36" s="1722"/>
      <c r="BD36" s="1722"/>
      <c r="BE36" s="1722"/>
      <c r="BF36" s="1722"/>
      <c r="BG36" s="1722"/>
      <c r="BH36" s="1722"/>
      <c r="BI36" s="1722"/>
      <c r="BJ36" s="1722"/>
      <c r="BK36" s="1722"/>
      <c r="BL36" s="1722"/>
      <c r="BM36" s="1722"/>
      <c r="BN36" s="1722"/>
      <c r="BO36" s="1722"/>
      <c r="BP36" s="1722"/>
      <c r="BQ36" s="1722"/>
      <c r="BR36" s="1722"/>
      <c r="BS36" s="1722"/>
      <c r="BT36" s="1722"/>
      <c r="BU36" s="1708"/>
      <c r="BV36" s="1708"/>
      <c r="BW36" s="1708"/>
      <c r="BX36" s="1708"/>
      <c r="BY36" s="1708"/>
      <c r="BZ36" s="1708"/>
      <c r="CA36" s="1708"/>
      <c r="CB36" s="1708"/>
      <c r="CC36" s="1708"/>
      <c r="CD36" s="1708"/>
      <c r="CE36" s="1708"/>
      <c r="CF36" s="1708"/>
      <c r="CG36" s="1712"/>
      <c r="DH36" s="1723"/>
    </row>
    <row r="37" spans="2:112" ht="18" customHeight="1">
      <c r="B37" s="4419"/>
      <c r="C37" s="1703"/>
      <c r="D37" s="4504"/>
      <c r="E37" s="4505"/>
      <c r="F37" s="4505"/>
      <c r="G37" s="4505"/>
      <c r="H37" s="4505"/>
      <c r="I37" s="4505"/>
      <c r="J37" s="4505"/>
      <c r="K37" s="4505"/>
      <c r="L37" s="4505"/>
      <c r="M37" s="4505"/>
      <c r="N37" s="4505"/>
      <c r="O37" s="4505"/>
      <c r="P37" s="4505"/>
      <c r="Q37" s="4506"/>
      <c r="R37" s="4436"/>
      <c r="S37" s="4437"/>
      <c r="T37" s="4437"/>
      <c r="U37" s="4437"/>
      <c r="V37" s="4437"/>
      <c r="W37" s="4438"/>
      <c r="X37" s="4431" t="s">
        <v>139</v>
      </c>
      <c r="Y37" s="4432"/>
      <c r="Z37" s="1713" t="s">
        <v>4875</v>
      </c>
      <c r="AA37" s="1713"/>
      <c r="AB37" s="1713"/>
      <c r="AC37" s="1713"/>
      <c r="AD37" s="1713"/>
      <c r="AE37" s="1713"/>
      <c r="AF37" s="1713"/>
      <c r="AG37" s="1713"/>
      <c r="AH37" s="1713"/>
      <c r="AI37" s="1713"/>
      <c r="AJ37" s="1714"/>
      <c r="AK37" s="1715"/>
      <c r="AL37" s="1716"/>
      <c r="AM37" s="1716"/>
      <c r="AN37" s="1713" t="s">
        <v>5045</v>
      </c>
      <c r="AO37" s="1717"/>
      <c r="AP37" s="1717"/>
      <c r="AQ37" s="1717"/>
      <c r="AR37" s="1717"/>
      <c r="AS37" s="1717"/>
      <c r="AT37" s="1717"/>
      <c r="AU37" s="1717"/>
      <c r="AV37" s="1717"/>
      <c r="AW37" s="1717"/>
      <c r="AX37" s="1717"/>
      <c r="AY37" s="1717"/>
      <c r="AZ37" s="1717"/>
      <c r="BA37" s="1717"/>
      <c r="BB37" s="1717"/>
      <c r="BC37" s="1717"/>
      <c r="BD37" s="1717"/>
      <c r="BE37" s="1717"/>
      <c r="BF37" s="1717"/>
      <c r="BG37" s="1717"/>
      <c r="BH37" s="1717"/>
      <c r="BI37" s="1717"/>
      <c r="BJ37" s="1717"/>
      <c r="BK37" s="1717"/>
      <c r="BL37" s="1717"/>
      <c r="BM37" s="1717"/>
      <c r="BN37" s="1717"/>
      <c r="BO37" s="1717"/>
      <c r="BP37" s="1717"/>
      <c r="BQ37" s="1717"/>
      <c r="BR37" s="1717"/>
      <c r="BS37" s="1717"/>
      <c r="BT37" s="1717"/>
      <c r="BU37" s="1715"/>
      <c r="BV37" s="1715"/>
      <c r="BW37" s="1715"/>
      <c r="BX37" s="1708"/>
      <c r="CD37" s="1708"/>
      <c r="CE37" s="1715"/>
      <c r="CF37" s="1715"/>
      <c r="CG37" s="1718"/>
    </row>
    <row r="38" spans="2:112" ht="18" customHeight="1">
      <c r="B38" s="4419"/>
      <c r="C38" s="1703"/>
      <c r="D38" s="4504"/>
      <c r="E38" s="4505"/>
      <c r="F38" s="4505"/>
      <c r="G38" s="4505"/>
      <c r="H38" s="4505"/>
      <c r="I38" s="4505"/>
      <c r="J38" s="4505"/>
      <c r="K38" s="4505"/>
      <c r="L38" s="4505"/>
      <c r="M38" s="4505"/>
      <c r="N38" s="4505"/>
      <c r="O38" s="4505"/>
      <c r="P38" s="4505"/>
      <c r="Q38" s="4506"/>
      <c r="R38" s="4439"/>
      <c r="S38" s="4440"/>
      <c r="T38" s="4440"/>
      <c r="U38" s="4440"/>
      <c r="V38" s="4440"/>
      <c r="W38" s="4441"/>
      <c r="X38" s="4510" t="s">
        <v>139</v>
      </c>
      <c r="Y38" s="4511"/>
      <c r="Z38" s="1724" t="s">
        <v>4877</v>
      </c>
      <c r="AA38" s="1724"/>
      <c r="AB38" s="1724"/>
      <c r="AC38" s="1724"/>
      <c r="AD38" s="1724"/>
      <c r="AE38" s="1724"/>
      <c r="AF38" s="1724"/>
      <c r="AG38" s="1724"/>
      <c r="AH38" s="1724"/>
      <c r="AI38" s="1724"/>
      <c r="AJ38" s="1725"/>
      <c r="AK38" s="1701"/>
      <c r="AL38" s="1726"/>
      <c r="AM38" s="1726"/>
      <c r="AN38" s="1724" t="s">
        <v>4878</v>
      </c>
      <c r="AO38" s="1727"/>
      <c r="AP38" s="1727"/>
      <c r="AQ38" s="1727"/>
      <c r="AR38" s="1727"/>
      <c r="AS38" s="1727"/>
      <c r="AT38" s="1727"/>
      <c r="AU38" s="1727"/>
      <c r="AV38" s="1727"/>
      <c r="AW38" s="1727"/>
      <c r="AX38" s="1727"/>
      <c r="AY38" s="1727"/>
      <c r="AZ38" s="1727"/>
      <c r="BA38" s="1727"/>
      <c r="BB38" s="1727"/>
      <c r="BC38" s="1727"/>
      <c r="BD38" s="1727"/>
      <c r="BE38" s="1727"/>
      <c r="BF38" s="1727"/>
      <c r="BG38" s="1727"/>
      <c r="BH38" s="1727"/>
      <c r="BI38" s="1727"/>
      <c r="BJ38" s="1727"/>
      <c r="BK38" s="1727"/>
      <c r="BL38" s="1727"/>
      <c r="BM38" s="1727"/>
      <c r="BN38" s="1727"/>
      <c r="BO38" s="1727"/>
      <c r="BP38" s="1727"/>
      <c r="BQ38" s="1727"/>
      <c r="BR38" s="1727"/>
      <c r="BS38" s="1727"/>
      <c r="BT38" s="1727"/>
      <c r="BU38" s="1701"/>
      <c r="BV38" s="1701"/>
      <c r="BW38" s="1701"/>
      <c r="BX38" s="1701"/>
      <c r="BY38" s="1710"/>
      <c r="BZ38" s="1710"/>
      <c r="CA38" s="1710"/>
      <c r="CB38" s="1710"/>
      <c r="CC38" s="1710"/>
      <c r="CG38" s="1690"/>
    </row>
    <row r="39" spans="2:112" ht="18" customHeight="1">
      <c r="B39" s="4419"/>
      <c r="C39" s="1703"/>
      <c r="D39" s="4504"/>
      <c r="E39" s="4505"/>
      <c r="F39" s="4505"/>
      <c r="G39" s="4505"/>
      <c r="H39" s="4505"/>
      <c r="I39" s="4505"/>
      <c r="J39" s="4505"/>
      <c r="K39" s="4505"/>
      <c r="L39" s="4505"/>
      <c r="M39" s="4505"/>
      <c r="N39" s="4505"/>
      <c r="O39" s="4505"/>
      <c r="P39" s="4505"/>
      <c r="Q39" s="4506"/>
      <c r="R39" s="3992" t="s">
        <v>5046</v>
      </c>
      <c r="S39" s="3993"/>
      <c r="T39" s="3993"/>
      <c r="U39" s="3993"/>
      <c r="V39" s="3993"/>
      <c r="W39" s="3994"/>
      <c r="X39" s="3995" t="s">
        <v>5065</v>
      </c>
      <c r="Y39" s="3996"/>
      <c r="Z39" s="3996"/>
      <c r="AA39" s="3996"/>
      <c r="AB39" s="3996"/>
      <c r="AC39" s="3996"/>
      <c r="AD39" s="3996"/>
      <c r="AE39" s="3996"/>
      <c r="AF39" s="3996"/>
      <c r="AG39" s="3996"/>
      <c r="AH39" s="3996"/>
      <c r="AI39" s="3996"/>
      <c r="AJ39" s="3997"/>
      <c r="AK39" s="4001" t="s">
        <v>139</v>
      </c>
      <c r="AL39" s="4001"/>
      <c r="AM39" s="4001"/>
      <c r="AN39" s="4002" t="s">
        <v>5048</v>
      </c>
      <c r="AO39" s="4002"/>
      <c r="AP39" s="4002"/>
      <c r="AQ39" s="4002"/>
      <c r="AR39" s="4002"/>
      <c r="AS39" s="4002"/>
      <c r="AT39" s="4002"/>
      <c r="AU39" s="4002"/>
      <c r="AV39" s="4002"/>
      <c r="AW39" s="4002"/>
      <c r="AX39" s="4002"/>
      <c r="AY39" s="4002"/>
      <c r="AZ39" s="4002"/>
      <c r="BA39" s="4002"/>
      <c r="BB39" s="4002"/>
      <c r="BC39" s="4002"/>
      <c r="BD39" s="4002"/>
      <c r="BE39" s="4001" t="s">
        <v>139</v>
      </c>
      <c r="BF39" s="4001"/>
      <c r="BG39" s="4001"/>
      <c r="BH39" s="4003" t="s">
        <v>5049</v>
      </c>
      <c r="BI39" s="4003"/>
      <c r="BJ39" s="4003"/>
      <c r="BK39" s="4003"/>
      <c r="BL39" s="4003"/>
      <c r="BM39" s="4003"/>
      <c r="BN39" s="4003"/>
      <c r="BO39" s="4003"/>
      <c r="BP39" s="4003"/>
      <c r="BQ39" s="4003"/>
      <c r="BR39" s="4003"/>
      <c r="BS39" s="4003"/>
      <c r="BT39" s="4003"/>
      <c r="BU39" s="4003"/>
      <c r="BV39" s="4003"/>
      <c r="BW39" s="4003"/>
      <c r="BX39" s="4003"/>
      <c r="BY39" s="4003"/>
      <c r="BZ39" s="4003"/>
      <c r="CA39" s="4003"/>
      <c r="CB39" s="4003"/>
      <c r="CC39" s="4003"/>
      <c r="CD39" s="4003"/>
      <c r="CE39" s="4003"/>
      <c r="CF39" s="4003"/>
      <c r="CG39" s="4004"/>
    </row>
    <row r="40" spans="2:112" ht="18" customHeight="1">
      <c r="B40" s="4419"/>
      <c r="C40" s="1703"/>
      <c r="D40" s="4504"/>
      <c r="E40" s="4505"/>
      <c r="F40" s="4505"/>
      <c r="G40" s="4505"/>
      <c r="H40" s="4505"/>
      <c r="I40" s="4505"/>
      <c r="J40" s="4505"/>
      <c r="K40" s="4505"/>
      <c r="L40" s="4505"/>
      <c r="M40" s="4505"/>
      <c r="N40" s="4505"/>
      <c r="O40" s="4505"/>
      <c r="P40" s="4505"/>
      <c r="Q40" s="4506"/>
      <c r="R40" s="3384"/>
      <c r="S40" s="3385"/>
      <c r="T40" s="3385"/>
      <c r="U40" s="3385"/>
      <c r="V40" s="3385"/>
      <c r="W40" s="3386"/>
      <c r="X40" s="3998"/>
      <c r="Y40" s="3999"/>
      <c r="Z40" s="3999"/>
      <c r="AA40" s="3999"/>
      <c r="AB40" s="3999"/>
      <c r="AC40" s="3999"/>
      <c r="AD40" s="3999"/>
      <c r="AE40" s="3999"/>
      <c r="AF40" s="3999"/>
      <c r="AG40" s="3999"/>
      <c r="AH40" s="3999"/>
      <c r="AI40" s="3999"/>
      <c r="AJ40" s="4000"/>
      <c r="AK40" s="3392" t="s">
        <v>139</v>
      </c>
      <c r="AL40" s="3392"/>
      <c r="AM40" s="3392"/>
      <c r="AN40" s="3393" t="s">
        <v>5050</v>
      </c>
      <c r="AO40" s="3393"/>
      <c r="AP40" s="3393"/>
      <c r="AQ40" s="3393"/>
      <c r="AR40" s="3393"/>
      <c r="AS40" s="3393"/>
      <c r="AT40" s="3393"/>
      <c r="AU40" s="3393"/>
      <c r="AV40" s="3393"/>
      <c r="AW40" s="3393"/>
      <c r="AX40" s="3393"/>
      <c r="AY40" s="3393"/>
      <c r="AZ40" s="3393"/>
      <c r="BA40" s="3393"/>
      <c r="BB40" s="3393"/>
      <c r="BC40" s="3393"/>
      <c r="BD40" s="3393"/>
      <c r="BE40" s="3392" t="s">
        <v>139</v>
      </c>
      <c r="BF40" s="3392"/>
      <c r="BG40" s="3392"/>
      <c r="BH40" s="3394" t="s">
        <v>5051</v>
      </c>
      <c r="BI40" s="3394"/>
      <c r="BJ40" s="3394"/>
      <c r="BK40" s="3394"/>
      <c r="BL40" s="3394"/>
      <c r="BM40" s="3394"/>
      <c r="BN40" s="3394"/>
      <c r="BO40" s="3394"/>
      <c r="BP40" s="3394"/>
      <c r="BQ40" s="3394"/>
      <c r="BR40" s="3394"/>
      <c r="BS40" s="3394"/>
      <c r="BT40" s="3394"/>
      <c r="BU40" s="3394"/>
      <c r="BV40" s="3394"/>
      <c r="BW40" s="3394"/>
      <c r="BX40" s="3394"/>
      <c r="BY40" s="3959"/>
      <c r="BZ40" s="3959"/>
      <c r="CA40" s="3959"/>
      <c r="CB40" s="3959"/>
      <c r="CC40" s="3959"/>
      <c r="CD40" s="3959"/>
      <c r="CE40" s="3959"/>
      <c r="CF40" s="3959"/>
      <c r="CG40" s="3960"/>
    </row>
    <row r="41" spans="2:112" ht="18" customHeight="1">
      <c r="B41" s="4419"/>
      <c r="C41" s="1703"/>
      <c r="D41" s="4507"/>
      <c r="E41" s="4508"/>
      <c r="F41" s="4508"/>
      <c r="G41" s="4508"/>
      <c r="H41" s="4508"/>
      <c r="I41" s="4508"/>
      <c r="J41" s="4508"/>
      <c r="K41" s="4508"/>
      <c r="L41" s="4508"/>
      <c r="M41" s="4508"/>
      <c r="N41" s="4508"/>
      <c r="O41" s="4508"/>
      <c r="P41" s="4508"/>
      <c r="Q41" s="4509"/>
      <c r="R41" s="3387"/>
      <c r="S41" s="3388"/>
      <c r="T41" s="3388"/>
      <c r="U41" s="3388"/>
      <c r="V41" s="3388"/>
      <c r="W41" s="3389"/>
      <c r="X41" s="3399" t="s">
        <v>5052</v>
      </c>
      <c r="Y41" s="3400"/>
      <c r="Z41" s="3400"/>
      <c r="AA41" s="3400"/>
      <c r="AB41" s="3400"/>
      <c r="AC41" s="3400"/>
      <c r="AD41" s="3400"/>
      <c r="AE41" s="3400"/>
      <c r="AF41" s="3400"/>
      <c r="AG41" s="3400"/>
      <c r="AH41" s="3400"/>
      <c r="AI41" s="3400"/>
      <c r="AJ41" s="3401"/>
      <c r="AK41" s="3402" t="s">
        <v>139</v>
      </c>
      <c r="AL41" s="3403"/>
      <c r="AM41" s="3403"/>
      <c r="AN41" s="3404" t="s">
        <v>243</v>
      </c>
      <c r="AO41" s="3404"/>
      <c r="AP41" s="3404"/>
      <c r="AQ41" s="3403" t="s">
        <v>139</v>
      </c>
      <c r="AR41" s="3403"/>
      <c r="AS41" s="3405" t="s">
        <v>5053</v>
      </c>
      <c r="AT41" s="3405"/>
      <c r="AU41" s="3405"/>
      <c r="AV41" s="3405"/>
      <c r="AW41" s="3405"/>
      <c r="AX41" s="3403" t="s">
        <v>139</v>
      </c>
      <c r="AY41" s="3403"/>
      <c r="AZ41" s="3405" t="s">
        <v>5054</v>
      </c>
      <c r="BA41" s="3405"/>
      <c r="BB41" s="3405"/>
      <c r="BC41" s="3405"/>
      <c r="BD41" s="3405"/>
      <c r="BE41" s="3405"/>
      <c r="BF41" s="3405"/>
      <c r="BG41" s="3405"/>
      <c r="BH41" s="3403" t="s">
        <v>139</v>
      </c>
      <c r="BI41" s="3403"/>
      <c r="BJ41" s="3405" t="s">
        <v>5055</v>
      </c>
      <c r="BK41" s="3405"/>
      <c r="BL41" s="3405"/>
      <c r="BM41" s="3405"/>
      <c r="BN41" s="3405"/>
      <c r="BO41" s="3405"/>
      <c r="BP41" s="3405"/>
      <c r="BQ41" s="3403" t="s">
        <v>139</v>
      </c>
      <c r="BR41" s="3403"/>
      <c r="BS41" s="3405" t="s">
        <v>5056</v>
      </c>
      <c r="BT41" s="3405"/>
      <c r="BU41" s="3405"/>
      <c r="BV41" s="3405"/>
      <c r="BW41" s="3405"/>
      <c r="BX41" s="3405"/>
      <c r="BY41" s="3405"/>
      <c r="BZ41" s="3405"/>
      <c r="CA41" s="3405"/>
      <c r="CB41" s="3405"/>
      <c r="CC41" s="3405"/>
      <c r="CD41" s="3405"/>
      <c r="CE41" s="3405"/>
      <c r="CF41" s="3405"/>
      <c r="CG41" s="3446"/>
    </row>
    <row r="42" spans="2:112" ht="21.95" customHeight="1" thickBot="1">
      <c r="B42" s="4419"/>
      <c r="C42" s="1728"/>
      <c r="D42" s="4496" t="s">
        <v>4879</v>
      </c>
      <c r="E42" s="4497"/>
      <c r="F42" s="4497"/>
      <c r="G42" s="4497"/>
      <c r="H42" s="4497"/>
      <c r="I42" s="4497"/>
      <c r="J42" s="4497"/>
      <c r="K42" s="4497"/>
      <c r="L42" s="4497"/>
      <c r="M42" s="4497"/>
      <c r="N42" s="4497"/>
      <c r="O42" s="4497"/>
      <c r="P42" s="4497"/>
      <c r="Q42" s="4497"/>
      <c r="R42" s="4497"/>
      <c r="S42" s="4497"/>
      <c r="T42" s="4497"/>
      <c r="U42" s="4497"/>
      <c r="V42" s="4497"/>
      <c r="W42" s="4498"/>
      <c r="X42" s="4499" t="str">
        <f>$AF$23</f>
        <v>□</v>
      </c>
      <c r="Y42" s="4499"/>
      <c r="Z42" s="4500" t="s">
        <v>4878</v>
      </c>
      <c r="AA42" s="4500"/>
      <c r="AB42" s="4500"/>
      <c r="AC42" s="4500"/>
      <c r="AD42" s="4500"/>
      <c r="AE42" s="4500"/>
      <c r="AF42" s="4500"/>
      <c r="AG42" s="4500"/>
      <c r="AH42" s="4500"/>
      <c r="AI42" s="4500"/>
      <c r="AJ42" s="4500"/>
      <c r="AK42" s="4500"/>
      <c r="AL42" s="4500"/>
      <c r="AM42" s="4500"/>
      <c r="AN42" s="4500"/>
      <c r="AO42" s="4500"/>
      <c r="AP42" s="4500"/>
      <c r="AQ42" s="4500"/>
      <c r="AR42" s="4500"/>
      <c r="AS42" s="4500"/>
      <c r="AT42" s="4500"/>
      <c r="AU42" s="4500"/>
      <c r="AV42" s="4500"/>
      <c r="AW42" s="4500"/>
      <c r="AX42" s="4500"/>
      <c r="AY42" s="4500"/>
      <c r="AZ42" s="4500"/>
      <c r="BA42" s="4500"/>
      <c r="BB42" s="4500"/>
      <c r="BC42" s="4500"/>
      <c r="BD42" s="4500"/>
      <c r="BE42" s="4500"/>
      <c r="BF42" s="4500"/>
      <c r="BG42" s="4500"/>
      <c r="BH42" s="4500"/>
      <c r="BI42" s="4500"/>
      <c r="BJ42" s="4500"/>
      <c r="BK42" s="4500"/>
      <c r="BL42" s="4500"/>
      <c r="BM42" s="4500"/>
      <c r="BN42" s="1729"/>
      <c r="BO42" s="1729"/>
      <c r="BP42" s="1729"/>
      <c r="BQ42" s="1729"/>
      <c r="BR42" s="1729"/>
      <c r="BS42" s="1729"/>
      <c r="BT42" s="1729"/>
      <c r="BU42" s="1729"/>
      <c r="BY42" s="1663"/>
      <c r="BZ42" s="1663"/>
      <c r="CA42" s="1663"/>
      <c r="CB42" s="1730"/>
      <c r="CC42" s="1730"/>
      <c r="CD42" s="1730"/>
      <c r="CE42" s="1730"/>
      <c r="CF42" s="1730"/>
      <c r="CG42" s="1731"/>
    </row>
    <row r="43" spans="2:112" ht="5.45" customHeight="1" thickBot="1">
      <c r="B43" s="1732"/>
      <c r="C43" s="1733"/>
      <c r="D43" s="1734"/>
      <c r="E43" s="1734"/>
      <c r="F43" s="1734"/>
      <c r="G43" s="1734"/>
      <c r="H43" s="1734"/>
      <c r="I43" s="1734"/>
      <c r="J43" s="1734"/>
      <c r="K43" s="1734"/>
      <c r="L43" s="1734"/>
      <c r="M43" s="1734"/>
      <c r="N43" s="1734"/>
      <c r="O43" s="1734"/>
      <c r="P43" s="1734"/>
      <c r="Q43" s="1734"/>
      <c r="R43" s="1734"/>
      <c r="S43" s="1734"/>
      <c r="T43" s="1734"/>
      <c r="U43" s="1734"/>
      <c r="V43" s="1734"/>
      <c r="W43" s="1734"/>
      <c r="X43" s="1735"/>
      <c r="Y43" s="1735"/>
      <c r="Z43" s="1736"/>
      <c r="AA43" s="1736"/>
      <c r="AB43" s="1736"/>
      <c r="AC43" s="1736"/>
      <c r="AD43" s="1736"/>
      <c r="AE43" s="1736"/>
      <c r="AF43" s="1736"/>
      <c r="AG43" s="1736"/>
      <c r="AH43" s="1736"/>
      <c r="AI43" s="1736"/>
      <c r="AJ43" s="1736"/>
      <c r="AK43" s="1736"/>
      <c r="AL43" s="1736"/>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736"/>
      <c r="BH43" s="1736"/>
      <c r="BI43" s="1736"/>
      <c r="BJ43" s="1736"/>
      <c r="BK43" s="1736"/>
      <c r="BL43" s="1736"/>
      <c r="BM43" s="1736"/>
      <c r="BN43" s="1737"/>
      <c r="BO43" s="1737"/>
      <c r="BP43" s="1737"/>
      <c r="BQ43" s="1737"/>
      <c r="BR43" s="1737"/>
      <c r="BS43" s="1737"/>
      <c r="BT43" s="1737"/>
      <c r="BU43" s="1737"/>
      <c r="BV43" s="1738"/>
      <c r="BW43" s="1738"/>
      <c r="BX43" s="1738"/>
      <c r="BY43" s="1738"/>
      <c r="BZ43" s="1738"/>
      <c r="CA43" s="1738"/>
      <c r="CB43" s="1738"/>
      <c r="CC43" s="1738"/>
      <c r="CD43" s="1738"/>
      <c r="CE43" s="1738"/>
      <c r="CF43" s="1738"/>
      <c r="CG43" s="1738"/>
    </row>
    <row r="44" spans="2:112" ht="4.5" customHeight="1">
      <c r="B44" s="4478" t="s">
        <v>5066</v>
      </c>
      <c r="C44" s="4479"/>
      <c r="D44" s="4479"/>
      <c r="E44" s="4479"/>
      <c r="F44" s="4479"/>
      <c r="G44" s="4479"/>
      <c r="H44" s="4479"/>
      <c r="I44" s="4479"/>
      <c r="J44" s="4479"/>
      <c r="K44" s="4479"/>
      <c r="L44" s="4479"/>
      <c r="M44" s="4479"/>
      <c r="N44" s="4479"/>
      <c r="O44" s="4479"/>
      <c r="P44" s="4479"/>
      <c r="Q44" s="4479"/>
      <c r="R44" s="4479"/>
      <c r="S44" s="4480"/>
      <c r="T44" s="4485" t="s">
        <v>3785</v>
      </c>
      <c r="U44" s="4486"/>
      <c r="V44" s="4486"/>
      <c r="W44" s="4486"/>
      <c r="X44" s="4486"/>
      <c r="Y44" s="4486"/>
      <c r="Z44" s="4486"/>
      <c r="AA44" s="4486"/>
      <c r="AB44" s="4486"/>
      <c r="AC44" s="4486"/>
      <c r="AD44" s="4486"/>
      <c r="AE44" s="4486"/>
      <c r="AF44" s="4487"/>
      <c r="AG44" s="4487"/>
      <c r="AH44" s="4488"/>
      <c r="AI44" s="888"/>
      <c r="AJ44" s="888"/>
      <c r="AK44" s="888"/>
      <c r="AL44" s="888"/>
      <c r="AM44" s="888"/>
      <c r="AN44" s="888"/>
      <c r="AO44" s="888"/>
      <c r="AP44" s="888"/>
      <c r="AQ44" s="888"/>
      <c r="AR44" s="888"/>
      <c r="AS44" s="888"/>
      <c r="AT44" s="888"/>
      <c r="AU44" s="888"/>
      <c r="AV44" s="888"/>
      <c r="AW44" s="888"/>
      <c r="AX44" s="3421" t="s">
        <v>3786</v>
      </c>
      <c r="AY44" s="3042"/>
      <c r="AZ44" s="3042"/>
      <c r="BA44" s="3042"/>
      <c r="BB44" s="3042"/>
      <c r="BC44" s="3042"/>
      <c r="BD44" s="3042"/>
      <c r="BE44" s="3042"/>
      <c r="BF44" s="3042"/>
      <c r="BG44" s="3042"/>
      <c r="BH44" s="3042"/>
      <c r="BI44" s="3042"/>
      <c r="BJ44" s="3043"/>
      <c r="BK44" s="3972"/>
      <c r="BL44" s="3973"/>
      <c r="BM44" s="3973"/>
      <c r="BN44" s="3973"/>
      <c r="BO44" s="3973"/>
      <c r="BP44" s="3973"/>
      <c r="BQ44" s="3973"/>
      <c r="BR44" s="3973"/>
      <c r="BS44" s="3973"/>
      <c r="BT44" s="3973"/>
      <c r="BU44" s="3973"/>
      <c r="BV44" s="3973"/>
      <c r="BW44" s="3973"/>
      <c r="BX44" s="3973"/>
      <c r="BY44" s="3973"/>
      <c r="BZ44" s="3973"/>
      <c r="CA44" s="3973"/>
      <c r="CB44" s="3973"/>
      <c r="CC44" s="3973"/>
      <c r="CD44" s="3973"/>
      <c r="CE44" s="3973"/>
      <c r="CF44" s="3973"/>
      <c r="CG44" s="3974"/>
      <c r="CH44" s="1739"/>
      <c r="CI44" s="1739"/>
    </row>
    <row r="45" spans="2:112" ht="24" customHeight="1">
      <c r="B45" s="4481"/>
      <c r="C45" s="4479"/>
      <c r="D45" s="4479"/>
      <c r="E45" s="4479"/>
      <c r="F45" s="4479"/>
      <c r="G45" s="4479"/>
      <c r="H45" s="4479"/>
      <c r="I45" s="4479"/>
      <c r="J45" s="4479"/>
      <c r="K45" s="4479"/>
      <c r="L45" s="4479"/>
      <c r="M45" s="4479"/>
      <c r="N45" s="4479"/>
      <c r="O45" s="4479"/>
      <c r="P45" s="4479"/>
      <c r="Q45" s="4479"/>
      <c r="R45" s="4479"/>
      <c r="S45" s="4480"/>
      <c r="T45" s="4485"/>
      <c r="U45" s="4486"/>
      <c r="V45" s="4486"/>
      <c r="W45" s="4486"/>
      <c r="X45" s="4486"/>
      <c r="Y45" s="4486"/>
      <c r="Z45" s="4486"/>
      <c r="AA45" s="4486"/>
      <c r="AB45" s="4486"/>
      <c r="AC45" s="4486"/>
      <c r="AD45" s="4486"/>
      <c r="AE45" s="4486"/>
      <c r="AF45" s="4487"/>
      <c r="AG45" s="4487"/>
      <c r="AH45" s="4488"/>
      <c r="AI45" s="888"/>
      <c r="AJ45" s="888"/>
      <c r="AK45" s="4493"/>
      <c r="AL45" s="4494"/>
      <c r="AM45" s="4494"/>
      <c r="AN45" s="4494"/>
      <c r="AO45" s="4494"/>
      <c r="AP45" s="4494"/>
      <c r="AQ45" s="4494"/>
      <c r="AR45" s="4494"/>
      <c r="AS45" s="4495"/>
      <c r="AT45" s="4445" t="s">
        <v>108</v>
      </c>
      <c r="AU45" s="4445"/>
      <c r="AV45" s="4445"/>
      <c r="AW45" s="4445"/>
      <c r="AX45" s="3421"/>
      <c r="AY45" s="3042"/>
      <c r="AZ45" s="3042"/>
      <c r="BA45" s="3042"/>
      <c r="BB45" s="3042"/>
      <c r="BC45" s="3042"/>
      <c r="BD45" s="3042"/>
      <c r="BE45" s="3042"/>
      <c r="BF45" s="3042"/>
      <c r="BG45" s="3042"/>
      <c r="BH45" s="3042"/>
      <c r="BI45" s="3042"/>
      <c r="BJ45" s="3043"/>
      <c r="BK45" s="3975"/>
      <c r="BL45" s="3976"/>
      <c r="BM45" s="3976"/>
      <c r="BN45" s="3976"/>
      <c r="BO45" s="3976"/>
      <c r="BP45" s="3976"/>
      <c r="BQ45" s="3976"/>
      <c r="BR45" s="3976"/>
      <c r="BS45" s="3976"/>
      <c r="BT45" s="3976"/>
      <c r="BU45" s="3976"/>
      <c r="BV45" s="3976"/>
      <c r="BW45" s="3976"/>
      <c r="BX45" s="3976"/>
      <c r="BY45" s="3976"/>
      <c r="BZ45" s="3976"/>
      <c r="CA45" s="3976"/>
      <c r="CB45" s="3976"/>
      <c r="CC45" s="3976"/>
      <c r="CD45" s="3976"/>
      <c r="CE45" s="3976"/>
      <c r="CF45" s="3976"/>
      <c r="CG45" s="3977"/>
    </row>
    <row r="46" spans="2:112" ht="4.5" customHeight="1" thickBot="1">
      <c r="B46" s="4482"/>
      <c r="C46" s="4483"/>
      <c r="D46" s="4483"/>
      <c r="E46" s="4483"/>
      <c r="F46" s="4483"/>
      <c r="G46" s="4483"/>
      <c r="H46" s="4483"/>
      <c r="I46" s="4483"/>
      <c r="J46" s="4483"/>
      <c r="K46" s="4483"/>
      <c r="L46" s="4483"/>
      <c r="M46" s="4483"/>
      <c r="N46" s="4483"/>
      <c r="O46" s="4483"/>
      <c r="P46" s="4483"/>
      <c r="Q46" s="4483"/>
      <c r="R46" s="4483"/>
      <c r="S46" s="4484"/>
      <c r="T46" s="4489"/>
      <c r="U46" s="4490"/>
      <c r="V46" s="4490"/>
      <c r="W46" s="4490"/>
      <c r="X46" s="4490"/>
      <c r="Y46" s="4490"/>
      <c r="Z46" s="4490"/>
      <c r="AA46" s="4490"/>
      <c r="AB46" s="4490"/>
      <c r="AC46" s="4490"/>
      <c r="AD46" s="4490"/>
      <c r="AE46" s="4490"/>
      <c r="AF46" s="4491"/>
      <c r="AG46" s="4491"/>
      <c r="AH46" s="4492"/>
      <c r="AI46" s="889"/>
      <c r="AJ46" s="889"/>
      <c r="AK46" s="889"/>
      <c r="AL46" s="889"/>
      <c r="AM46" s="889"/>
      <c r="AN46" s="889"/>
      <c r="AO46" s="889"/>
      <c r="AP46" s="889"/>
      <c r="AQ46" s="889"/>
      <c r="AR46" s="889"/>
      <c r="AS46" s="889"/>
      <c r="AT46" s="889"/>
      <c r="AU46" s="889"/>
      <c r="AV46" s="889"/>
      <c r="AW46" s="889"/>
      <c r="AX46" s="3424"/>
      <c r="AY46" s="3425"/>
      <c r="AZ46" s="3425"/>
      <c r="BA46" s="3425"/>
      <c r="BB46" s="3425"/>
      <c r="BC46" s="3425"/>
      <c r="BD46" s="3425"/>
      <c r="BE46" s="3425"/>
      <c r="BF46" s="3425"/>
      <c r="BG46" s="3425"/>
      <c r="BH46" s="3425"/>
      <c r="BI46" s="3425"/>
      <c r="BJ46" s="3430"/>
      <c r="BK46" s="3978"/>
      <c r="BL46" s="3979"/>
      <c r="BM46" s="3979"/>
      <c r="BN46" s="3979"/>
      <c r="BO46" s="3979"/>
      <c r="BP46" s="3979"/>
      <c r="BQ46" s="3979"/>
      <c r="BR46" s="3979"/>
      <c r="BS46" s="3979"/>
      <c r="BT46" s="3979"/>
      <c r="BU46" s="3979"/>
      <c r="BV46" s="3979"/>
      <c r="BW46" s="3979"/>
      <c r="BX46" s="3979"/>
      <c r="BY46" s="3979"/>
      <c r="BZ46" s="3979"/>
      <c r="CA46" s="3979"/>
      <c r="CB46" s="3979"/>
      <c r="CC46" s="3979"/>
      <c r="CD46" s="3979"/>
      <c r="CE46" s="3979"/>
      <c r="CF46" s="3979"/>
      <c r="CG46" s="3980"/>
    </row>
    <row r="47" spans="2:112" ht="3" customHeight="1">
      <c r="B47" s="1641"/>
      <c r="C47" s="1641"/>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1"/>
      <c r="AN47" s="1741"/>
      <c r="AO47" s="1741"/>
      <c r="AP47" s="1741"/>
      <c r="AQ47" s="1740"/>
      <c r="AR47" s="1740"/>
      <c r="AS47" s="1740"/>
      <c r="AT47" s="1740"/>
      <c r="AU47" s="1740"/>
      <c r="AV47" s="1740"/>
      <c r="AW47" s="1740"/>
      <c r="AX47" s="1740"/>
      <c r="AY47" s="1740"/>
      <c r="AZ47" s="1740"/>
      <c r="BA47" s="1740"/>
      <c r="BB47" s="1740"/>
      <c r="BC47" s="1740"/>
      <c r="BD47" s="1740"/>
      <c r="BE47" s="1740"/>
      <c r="BF47" s="1740"/>
      <c r="BG47" s="1740"/>
      <c r="BH47" s="1740"/>
      <c r="BI47" s="1740"/>
      <c r="BJ47" s="1740"/>
      <c r="BK47" s="1740"/>
      <c r="BL47" s="1740"/>
      <c r="BM47" s="1740"/>
      <c r="BN47" s="1740"/>
      <c r="BO47" s="1740"/>
      <c r="BP47" s="1740"/>
      <c r="BQ47" s="1740"/>
      <c r="BR47" s="1740"/>
      <c r="BS47" s="1740"/>
      <c r="BT47" s="1740"/>
      <c r="BU47" s="1740"/>
      <c r="BV47" s="1740"/>
      <c r="BW47" s="1740"/>
      <c r="BX47" s="1641"/>
      <c r="BY47" s="1641"/>
      <c r="BZ47" s="1641"/>
      <c r="CA47" s="1641"/>
      <c r="CB47" s="1641"/>
      <c r="CC47" s="1641"/>
      <c r="CD47" s="1641"/>
      <c r="CE47" s="1641"/>
      <c r="CF47" s="1641"/>
      <c r="CG47" s="1641"/>
    </row>
    <row r="48" spans="2:112" ht="13.5">
      <c r="B48" s="3451" t="s">
        <v>4499</v>
      </c>
      <c r="C48" s="3451"/>
      <c r="D48" s="3451"/>
      <c r="E48" s="1790"/>
      <c r="F48" s="3452" t="s">
        <v>4500</v>
      </c>
      <c r="G48" s="3452"/>
      <c r="H48" s="3452"/>
      <c r="I48" s="3452"/>
      <c r="J48" s="3452"/>
      <c r="K48" s="3452"/>
      <c r="L48" s="3452"/>
      <c r="M48" s="3452"/>
      <c r="N48" s="3452"/>
      <c r="O48" s="3452"/>
      <c r="P48" s="3452"/>
      <c r="Q48" s="3452"/>
      <c r="R48" s="3452"/>
      <c r="S48" s="3452"/>
      <c r="T48" s="3452"/>
      <c r="U48" s="3452"/>
      <c r="V48" s="3452"/>
      <c r="W48" s="3452"/>
      <c r="X48" s="3452"/>
      <c r="Y48" s="3452"/>
      <c r="Z48" s="3452"/>
      <c r="AA48" s="3452"/>
      <c r="AB48" s="3452"/>
      <c r="AC48" s="3452"/>
      <c r="AD48" s="3452"/>
      <c r="AE48" s="3452"/>
      <c r="AF48" s="3452"/>
      <c r="AG48" s="3452"/>
      <c r="AH48" s="3452"/>
      <c r="AI48" s="3452"/>
      <c r="AJ48" s="3452"/>
      <c r="AK48" s="3452"/>
      <c r="AL48" s="3452"/>
      <c r="AM48" s="3452"/>
      <c r="AN48" s="3452"/>
      <c r="AO48" s="3452"/>
      <c r="AP48" s="3452"/>
      <c r="AQ48" s="3452"/>
      <c r="AR48" s="3452"/>
      <c r="AS48" s="3452"/>
      <c r="AT48" s="3452"/>
      <c r="AU48" s="3452"/>
      <c r="AV48" s="3452"/>
      <c r="AW48" s="3452"/>
      <c r="AX48" s="3452"/>
      <c r="AY48" s="3452"/>
      <c r="AZ48" s="3452"/>
      <c r="BA48" s="3452"/>
      <c r="BB48" s="3452"/>
      <c r="BC48" s="3452"/>
      <c r="BD48" s="3452"/>
      <c r="BE48" s="3452"/>
      <c r="BF48" s="3452"/>
      <c r="BG48" s="3452"/>
      <c r="BH48" s="3452"/>
      <c r="BI48" s="3452"/>
      <c r="BJ48" s="3452"/>
      <c r="BK48" s="3452"/>
      <c r="BL48" s="3452"/>
      <c r="BM48" s="3452"/>
      <c r="BN48" s="3452"/>
      <c r="BO48" s="3452"/>
      <c r="BP48" s="3452"/>
      <c r="BQ48" s="3452"/>
      <c r="BR48" s="3452"/>
      <c r="BS48" s="3452"/>
      <c r="BT48" s="3452"/>
      <c r="BU48" s="3452"/>
      <c r="BV48" s="3452"/>
      <c r="BW48" s="3452"/>
      <c r="BX48" s="3452"/>
      <c r="BY48" s="3452"/>
      <c r="BZ48" s="1418"/>
      <c r="CA48" s="1418"/>
      <c r="CB48" s="1418"/>
      <c r="CC48" s="1418"/>
      <c r="CD48" s="1418"/>
      <c r="CE48" s="1418"/>
      <c r="CF48" s="1418"/>
      <c r="CG48" s="1418"/>
    </row>
    <row r="49" spans="2:156" ht="13.5" customHeight="1">
      <c r="B49" s="4514" t="s">
        <v>4501</v>
      </c>
      <c r="C49" s="4514"/>
      <c r="D49" s="4514"/>
      <c r="E49" s="1790"/>
      <c r="F49" s="4515" t="s">
        <v>5067</v>
      </c>
      <c r="G49" s="4515"/>
      <c r="H49" s="4515"/>
      <c r="I49" s="4515"/>
      <c r="J49" s="4515"/>
      <c r="K49" s="4515"/>
      <c r="L49" s="4515"/>
      <c r="M49" s="4515"/>
      <c r="N49" s="4515"/>
      <c r="O49" s="4515"/>
      <c r="P49" s="4515"/>
      <c r="Q49" s="4515"/>
      <c r="R49" s="4515"/>
      <c r="S49" s="4515"/>
      <c r="T49" s="4515"/>
      <c r="U49" s="4515"/>
      <c r="V49" s="4515"/>
      <c r="W49" s="4515"/>
      <c r="X49" s="4515"/>
      <c r="Y49" s="4515"/>
      <c r="Z49" s="4515"/>
      <c r="AA49" s="4515"/>
      <c r="AB49" s="4515"/>
      <c r="AC49" s="4515"/>
      <c r="AD49" s="4515"/>
      <c r="AE49" s="4515"/>
      <c r="AF49" s="4515"/>
      <c r="AG49" s="4515"/>
      <c r="AH49" s="4515"/>
      <c r="AI49" s="4515"/>
      <c r="AJ49" s="4515"/>
      <c r="AK49" s="4515"/>
      <c r="AL49" s="4515"/>
      <c r="AM49" s="4515"/>
      <c r="AN49" s="4515"/>
      <c r="AO49" s="4515"/>
      <c r="AP49" s="4515"/>
      <c r="AQ49" s="4515"/>
      <c r="AR49" s="4515"/>
      <c r="AS49" s="4515"/>
      <c r="AT49" s="4515"/>
      <c r="AU49" s="4515"/>
      <c r="AV49" s="4515"/>
      <c r="AW49" s="4515"/>
      <c r="AX49" s="4515"/>
      <c r="AY49" s="4515"/>
      <c r="AZ49" s="4515"/>
      <c r="BA49" s="4515"/>
      <c r="BB49" s="4515"/>
      <c r="BC49" s="4515"/>
      <c r="BD49" s="4515"/>
      <c r="BE49" s="4515"/>
      <c r="BF49" s="4515"/>
      <c r="BG49" s="4515"/>
      <c r="BH49" s="4515"/>
      <c r="BI49" s="4515"/>
      <c r="BJ49" s="4515"/>
      <c r="BK49" s="4515"/>
      <c r="BL49" s="4515"/>
      <c r="BM49" s="4515"/>
      <c r="BN49" s="4515"/>
      <c r="BO49" s="4515"/>
      <c r="BP49" s="4515"/>
      <c r="BQ49" s="4515"/>
      <c r="BR49" s="4515"/>
      <c r="BS49" s="4515"/>
      <c r="BT49" s="4515"/>
      <c r="BU49" s="4515"/>
      <c r="BV49" s="4515"/>
      <c r="BW49" s="4515"/>
      <c r="BX49" s="4515"/>
      <c r="BY49" s="4515"/>
      <c r="BZ49" s="4515"/>
      <c r="CA49" s="4515"/>
      <c r="CB49" s="4515"/>
      <c r="CC49" s="4515"/>
      <c r="CD49" s="4515"/>
      <c r="CE49" s="4515"/>
      <c r="CF49" s="4515"/>
      <c r="CG49" s="4515"/>
      <c r="CH49" s="985"/>
      <c r="CI49" s="985"/>
      <c r="CJ49" s="985"/>
      <c r="CK49" s="985"/>
      <c r="CL49" s="985"/>
      <c r="CM49" s="985"/>
      <c r="CN49" s="985"/>
      <c r="CO49" s="985"/>
      <c r="CP49" s="985"/>
      <c r="CQ49" s="985"/>
      <c r="CR49" s="985"/>
      <c r="CS49" s="985"/>
      <c r="CT49" s="985"/>
      <c r="CU49" s="985"/>
      <c r="CV49" s="985"/>
      <c r="CW49" s="985"/>
      <c r="CX49" s="985"/>
      <c r="CY49" s="985"/>
      <c r="CZ49" s="985"/>
      <c r="DA49" s="985"/>
      <c r="DB49" s="985"/>
      <c r="DC49" s="985"/>
      <c r="DD49" s="985"/>
      <c r="DE49" s="985"/>
      <c r="DF49" s="985"/>
      <c r="DG49" s="985"/>
      <c r="DH49" s="985"/>
      <c r="DI49" s="985"/>
      <c r="DJ49" s="985"/>
      <c r="DK49" s="985"/>
      <c r="DL49" s="985"/>
      <c r="DM49" s="985"/>
      <c r="DN49" s="985"/>
      <c r="DO49" s="985"/>
      <c r="DP49" s="985"/>
      <c r="DQ49" s="985"/>
      <c r="DR49" s="985"/>
      <c r="DS49" s="985"/>
      <c r="DT49" s="985"/>
      <c r="DU49" s="985"/>
      <c r="DV49" s="985"/>
      <c r="DW49" s="985"/>
      <c r="DX49" s="985"/>
      <c r="DY49" s="985"/>
      <c r="DZ49" s="985"/>
      <c r="EA49" s="985"/>
      <c r="EB49" s="985"/>
      <c r="EC49" s="985"/>
      <c r="ED49" s="985"/>
      <c r="EE49" s="985"/>
      <c r="EF49" s="985"/>
      <c r="EG49" s="985"/>
      <c r="EH49" s="985"/>
      <c r="EI49" s="985"/>
      <c r="EJ49" s="985"/>
      <c r="EK49" s="985"/>
      <c r="EL49" s="985"/>
      <c r="EM49" s="985"/>
      <c r="EN49" s="985"/>
      <c r="EO49" s="985"/>
      <c r="EP49" s="985"/>
      <c r="EQ49" s="985"/>
      <c r="ER49" s="985"/>
      <c r="ES49" s="985"/>
      <c r="ET49" s="985"/>
      <c r="EU49" s="985"/>
      <c r="EV49" s="985"/>
      <c r="EW49" s="985"/>
      <c r="EX49" s="985"/>
      <c r="EY49" s="985"/>
      <c r="EZ49" s="985"/>
    </row>
    <row r="50" spans="2:156" ht="13.5" customHeight="1">
      <c r="B50" s="4514" t="s">
        <v>4502</v>
      </c>
      <c r="C50" s="4514"/>
      <c r="D50" s="4514"/>
      <c r="E50" s="1795"/>
      <c r="F50" s="4515" t="s">
        <v>4895</v>
      </c>
      <c r="G50" s="4515"/>
      <c r="H50" s="4515"/>
      <c r="I50" s="4515"/>
      <c r="J50" s="4515"/>
      <c r="K50" s="4515"/>
      <c r="L50" s="4515"/>
      <c r="M50" s="4515"/>
      <c r="N50" s="4515"/>
      <c r="O50" s="4515"/>
      <c r="P50" s="4515"/>
      <c r="Q50" s="4515"/>
      <c r="R50" s="4515"/>
      <c r="S50" s="4515"/>
      <c r="T50" s="4515"/>
      <c r="U50" s="4515"/>
      <c r="V50" s="4515"/>
      <c r="W50" s="4515"/>
      <c r="X50" s="4515"/>
      <c r="Y50" s="4515"/>
      <c r="Z50" s="4515"/>
      <c r="AA50" s="4515"/>
      <c r="AB50" s="4515"/>
      <c r="AC50" s="4515"/>
      <c r="AD50" s="4515"/>
      <c r="AE50" s="4515"/>
      <c r="AF50" s="4515"/>
      <c r="AG50" s="4515"/>
      <c r="AH50" s="4515"/>
      <c r="AI50" s="4515"/>
      <c r="AJ50" s="4515"/>
      <c r="AK50" s="4515"/>
      <c r="AL50" s="4515"/>
      <c r="AM50" s="4515"/>
      <c r="AN50" s="4515"/>
      <c r="AO50" s="4515"/>
      <c r="AP50" s="4515"/>
      <c r="AQ50" s="4515"/>
      <c r="AR50" s="4515"/>
      <c r="AS50" s="4515"/>
      <c r="AT50" s="4515"/>
      <c r="AU50" s="4515"/>
      <c r="AV50" s="4515"/>
      <c r="AW50" s="4515"/>
      <c r="AX50" s="4515"/>
      <c r="AY50" s="4515"/>
      <c r="AZ50" s="4515"/>
      <c r="BA50" s="4515"/>
      <c r="BB50" s="4515"/>
      <c r="BC50" s="4515"/>
      <c r="BD50" s="4515"/>
      <c r="BE50" s="4515"/>
      <c r="BF50" s="4515"/>
      <c r="BG50" s="4515"/>
      <c r="BH50" s="4515"/>
      <c r="BI50" s="4515"/>
      <c r="BJ50" s="4515"/>
      <c r="BK50" s="4515"/>
      <c r="BL50" s="4515"/>
      <c r="BM50" s="4515"/>
      <c r="BN50" s="4515"/>
      <c r="BO50" s="4515"/>
      <c r="BP50" s="4515"/>
      <c r="BQ50" s="4515"/>
      <c r="BR50" s="4515"/>
      <c r="BS50" s="4515"/>
      <c r="BT50" s="4515"/>
      <c r="BU50" s="4515"/>
      <c r="BV50" s="4515"/>
      <c r="BW50" s="4515"/>
      <c r="BX50" s="4515"/>
      <c r="BY50" s="4515"/>
      <c r="BZ50" s="4515"/>
      <c r="CA50" s="4515"/>
      <c r="CB50" s="4515"/>
      <c r="CC50" s="4515"/>
      <c r="CD50" s="4515"/>
      <c r="CE50" s="4515"/>
      <c r="CF50" s="4515"/>
      <c r="CG50" s="4515"/>
      <c r="CH50" s="985"/>
      <c r="CI50" s="985"/>
      <c r="CJ50" s="985"/>
      <c r="CK50" s="985"/>
      <c r="CL50" s="985"/>
      <c r="CM50" s="985"/>
      <c r="CN50" s="985"/>
      <c r="CO50" s="985"/>
      <c r="CP50" s="985"/>
      <c r="CQ50" s="985"/>
      <c r="CR50" s="985"/>
      <c r="CS50" s="985"/>
      <c r="CT50" s="985"/>
      <c r="CU50" s="985"/>
      <c r="CV50" s="985"/>
      <c r="CW50" s="985"/>
      <c r="CX50" s="985"/>
      <c r="CY50" s="985"/>
      <c r="CZ50" s="985"/>
      <c r="DA50" s="985"/>
      <c r="DB50" s="985"/>
      <c r="DC50" s="985"/>
      <c r="DD50" s="985"/>
      <c r="DE50" s="985"/>
      <c r="DF50" s="985"/>
      <c r="DG50" s="985"/>
      <c r="DH50" s="985"/>
      <c r="DI50" s="985"/>
      <c r="DJ50" s="985"/>
      <c r="DK50" s="985"/>
      <c r="DL50" s="985"/>
      <c r="DM50" s="985"/>
      <c r="DN50" s="985"/>
      <c r="DO50" s="985"/>
      <c r="DP50" s="985"/>
      <c r="DQ50" s="985"/>
      <c r="DR50" s="985"/>
      <c r="DS50" s="985"/>
      <c r="DT50" s="985"/>
      <c r="DU50" s="985"/>
      <c r="DV50" s="985"/>
      <c r="DW50" s="985"/>
      <c r="DX50" s="985"/>
      <c r="DY50" s="985"/>
      <c r="DZ50" s="985"/>
      <c r="EA50" s="985"/>
      <c r="EB50" s="985"/>
      <c r="EC50" s="985"/>
      <c r="ED50" s="985"/>
      <c r="EE50" s="985"/>
      <c r="EF50" s="985"/>
      <c r="EG50" s="985"/>
      <c r="EH50" s="985"/>
      <c r="EI50" s="985"/>
      <c r="EJ50" s="985"/>
      <c r="EK50" s="985"/>
      <c r="EL50" s="985"/>
      <c r="EM50" s="985"/>
      <c r="EN50" s="985"/>
      <c r="EO50" s="985"/>
      <c r="EP50" s="985"/>
      <c r="EQ50" s="985"/>
      <c r="ER50" s="985"/>
      <c r="ES50" s="985"/>
      <c r="ET50" s="985"/>
      <c r="EU50" s="985"/>
      <c r="EV50" s="985"/>
      <c r="EW50" s="985"/>
      <c r="EX50" s="985"/>
      <c r="EY50" s="985"/>
      <c r="EZ50" s="985"/>
    </row>
    <row r="51" spans="2:156" ht="13.5" customHeight="1">
      <c r="B51" s="1794"/>
      <c r="C51" s="1794"/>
      <c r="D51" s="1794"/>
      <c r="E51" s="1796"/>
      <c r="F51" s="3455" t="s">
        <v>4519</v>
      </c>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3455"/>
      <c r="BX51" s="3455"/>
      <c r="BY51" s="3455"/>
      <c r="BZ51" s="3455"/>
      <c r="CA51" s="3455"/>
      <c r="CB51" s="3455"/>
      <c r="CC51" s="3455"/>
      <c r="CD51" s="3455"/>
      <c r="CE51" s="3455"/>
      <c r="CF51" s="3455"/>
      <c r="CG51" s="3455"/>
      <c r="CH51" s="985"/>
      <c r="CI51" s="985"/>
      <c r="CJ51" s="985"/>
      <c r="CK51" s="985"/>
      <c r="CL51" s="985"/>
      <c r="CM51" s="985"/>
      <c r="CN51" s="985"/>
      <c r="CO51" s="985"/>
      <c r="CP51" s="985"/>
      <c r="CQ51" s="985"/>
      <c r="CR51" s="985"/>
      <c r="CS51" s="985"/>
      <c r="CT51" s="985"/>
      <c r="CU51" s="985"/>
      <c r="CV51" s="985"/>
      <c r="CW51" s="985"/>
      <c r="CX51" s="985"/>
      <c r="CY51" s="985"/>
      <c r="CZ51" s="985"/>
      <c r="DA51" s="985"/>
      <c r="DB51" s="985"/>
      <c r="DC51" s="985"/>
      <c r="DD51" s="985"/>
      <c r="DE51" s="985"/>
      <c r="DF51" s="985"/>
      <c r="DG51" s="985"/>
      <c r="DH51" s="985"/>
      <c r="DI51" s="985"/>
      <c r="DJ51" s="985"/>
      <c r="DK51" s="985"/>
      <c r="DL51" s="985"/>
      <c r="DM51" s="985"/>
      <c r="DN51" s="985"/>
      <c r="DO51" s="985"/>
      <c r="DP51" s="985"/>
      <c r="DQ51" s="985"/>
      <c r="DR51" s="985"/>
      <c r="DS51" s="985"/>
      <c r="DT51" s="985"/>
      <c r="DU51" s="985"/>
      <c r="DV51" s="985"/>
      <c r="DW51" s="985"/>
      <c r="DX51" s="985"/>
      <c r="DY51" s="985"/>
      <c r="DZ51" s="985"/>
      <c r="EA51" s="985"/>
      <c r="EB51" s="985"/>
      <c r="EC51" s="985"/>
      <c r="ED51" s="985"/>
      <c r="EE51" s="985"/>
      <c r="EF51" s="985"/>
      <c r="EG51" s="985"/>
      <c r="EH51" s="985"/>
      <c r="EI51" s="985"/>
      <c r="EJ51" s="985"/>
      <c r="EK51" s="985"/>
      <c r="EL51" s="985"/>
      <c r="EM51" s="985"/>
      <c r="EN51" s="985"/>
      <c r="EO51" s="985"/>
      <c r="EP51" s="985"/>
      <c r="EQ51" s="985"/>
      <c r="ER51" s="985"/>
      <c r="ES51" s="985"/>
      <c r="ET51" s="985"/>
      <c r="EU51" s="985"/>
      <c r="EV51" s="985"/>
      <c r="EW51" s="985"/>
      <c r="EX51" s="985"/>
      <c r="EY51" s="985"/>
      <c r="EZ51" s="985"/>
    </row>
    <row r="52" spans="2:156" ht="13.5" customHeight="1">
      <c r="B52" s="3451" t="s">
        <v>4503</v>
      </c>
      <c r="C52" s="3451"/>
      <c r="D52" s="3451"/>
      <c r="E52" s="1797"/>
      <c r="F52" s="3455" t="s">
        <v>4504</v>
      </c>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3455"/>
      <c r="CA52" s="3455"/>
      <c r="CB52" s="3455"/>
      <c r="CC52" s="3455"/>
      <c r="CD52" s="3455"/>
      <c r="CE52" s="3455"/>
      <c r="CF52" s="3455"/>
      <c r="CG52" s="3455"/>
      <c r="CH52" s="985"/>
      <c r="CI52" s="985"/>
      <c r="CJ52" s="985"/>
      <c r="CK52" s="985"/>
      <c r="CL52" s="985"/>
      <c r="CM52" s="985"/>
      <c r="CN52" s="985"/>
      <c r="CO52" s="985"/>
      <c r="CP52" s="985"/>
      <c r="CQ52" s="985"/>
      <c r="CR52" s="985"/>
      <c r="CS52" s="985"/>
      <c r="CT52" s="985"/>
      <c r="CU52" s="985"/>
      <c r="CV52" s="985"/>
      <c r="CW52" s="985"/>
      <c r="CX52" s="985"/>
      <c r="CY52" s="985"/>
      <c r="CZ52" s="985"/>
      <c r="DA52" s="985"/>
      <c r="DB52" s="985"/>
      <c r="DC52" s="985"/>
      <c r="DD52" s="985"/>
      <c r="DE52" s="985"/>
      <c r="DF52" s="985"/>
      <c r="DG52" s="985"/>
      <c r="DH52" s="985"/>
      <c r="DI52" s="985"/>
      <c r="DJ52" s="985"/>
      <c r="DK52" s="985"/>
      <c r="DL52" s="985"/>
      <c r="DM52" s="985"/>
      <c r="DN52" s="985"/>
      <c r="DO52" s="985"/>
      <c r="DP52" s="985"/>
      <c r="DQ52" s="985"/>
      <c r="DR52" s="985"/>
      <c r="DS52" s="985"/>
      <c r="DT52" s="985"/>
      <c r="DU52" s="985"/>
      <c r="DV52" s="985"/>
      <c r="DW52" s="985"/>
      <c r="DX52" s="985"/>
      <c r="DY52" s="985"/>
      <c r="DZ52" s="985"/>
      <c r="EA52" s="985"/>
      <c r="EB52" s="985"/>
      <c r="EC52" s="985"/>
      <c r="ED52" s="985"/>
      <c r="EE52" s="985"/>
      <c r="EF52" s="985"/>
      <c r="EG52" s="985"/>
      <c r="EH52" s="985"/>
      <c r="EI52" s="985"/>
      <c r="EJ52" s="985"/>
      <c r="EK52" s="985"/>
      <c r="EL52" s="985"/>
      <c r="EM52" s="985"/>
      <c r="EN52" s="985"/>
      <c r="EO52" s="985"/>
      <c r="EP52" s="985"/>
      <c r="EQ52" s="985"/>
      <c r="ER52" s="985"/>
      <c r="ES52" s="985"/>
      <c r="ET52" s="985"/>
      <c r="EU52" s="985"/>
      <c r="EV52" s="985"/>
      <c r="EW52" s="985"/>
      <c r="EX52" s="985"/>
      <c r="EY52" s="985"/>
      <c r="EZ52" s="985"/>
    </row>
    <row r="53" spans="2:156" ht="13.5" customHeight="1">
      <c r="B53" s="3451" t="s">
        <v>4505</v>
      </c>
      <c r="C53" s="3451"/>
      <c r="D53" s="3451"/>
      <c r="E53" s="1797"/>
      <c r="F53" s="3455" t="s">
        <v>4516</v>
      </c>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3455"/>
      <c r="CE53" s="3455"/>
      <c r="CF53" s="3455"/>
      <c r="CG53" s="3455"/>
      <c r="CH53" s="985"/>
      <c r="CI53" s="985"/>
      <c r="CJ53" s="985"/>
      <c r="CK53" s="985"/>
      <c r="CL53" s="985"/>
      <c r="CM53" s="985"/>
      <c r="CN53" s="985"/>
      <c r="CO53" s="985"/>
      <c r="CP53" s="985"/>
      <c r="CQ53" s="985"/>
      <c r="CR53" s="985"/>
      <c r="CS53" s="985"/>
      <c r="CT53" s="985"/>
      <c r="CU53" s="985"/>
      <c r="CV53" s="985"/>
      <c r="CW53" s="985"/>
      <c r="CX53" s="985"/>
      <c r="CY53" s="985"/>
      <c r="CZ53" s="985"/>
      <c r="DA53" s="985"/>
      <c r="DB53" s="985"/>
      <c r="DC53" s="985"/>
      <c r="DD53" s="985"/>
      <c r="DE53" s="985"/>
      <c r="DF53" s="985"/>
      <c r="DG53" s="985"/>
      <c r="DH53" s="985"/>
      <c r="DI53" s="985"/>
      <c r="DJ53" s="985"/>
      <c r="DK53" s="985"/>
      <c r="DL53" s="985"/>
      <c r="DM53" s="985"/>
      <c r="DN53" s="985"/>
      <c r="DO53" s="985"/>
      <c r="DP53" s="985"/>
      <c r="DQ53" s="985"/>
      <c r="DR53" s="985"/>
      <c r="DS53" s="985"/>
      <c r="DT53" s="985"/>
      <c r="DU53" s="985"/>
      <c r="DV53" s="985"/>
      <c r="DW53" s="985"/>
      <c r="DX53" s="985"/>
      <c r="DY53" s="985"/>
      <c r="DZ53" s="985"/>
      <c r="EA53" s="985"/>
      <c r="EB53" s="985"/>
      <c r="EC53" s="985"/>
      <c r="ED53" s="985"/>
      <c r="EE53" s="985"/>
      <c r="EF53" s="985"/>
      <c r="EG53" s="985"/>
      <c r="EH53" s="985"/>
      <c r="EI53" s="985"/>
      <c r="EJ53" s="985"/>
      <c r="EK53" s="985"/>
      <c r="EL53" s="985"/>
      <c r="EM53" s="985"/>
      <c r="EN53" s="985"/>
      <c r="EO53" s="985"/>
      <c r="EP53" s="985"/>
      <c r="EQ53" s="985"/>
      <c r="ER53" s="985"/>
      <c r="ES53" s="985"/>
      <c r="ET53" s="985"/>
      <c r="EU53" s="985"/>
      <c r="EV53" s="985"/>
      <c r="EW53" s="985"/>
      <c r="EX53" s="985"/>
      <c r="EY53" s="985"/>
      <c r="EZ53" s="985"/>
    </row>
    <row r="54" spans="2:156" ht="13.5" customHeight="1">
      <c r="B54" s="3451" t="s">
        <v>5059</v>
      </c>
      <c r="C54" s="3451"/>
      <c r="D54" s="3451"/>
      <c r="E54" s="1797"/>
      <c r="F54" s="3455" t="s">
        <v>5060</v>
      </c>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3455"/>
      <c r="BZ54" s="3455"/>
      <c r="CA54" s="3455"/>
      <c r="CB54" s="3455"/>
      <c r="CC54" s="3455"/>
      <c r="CD54" s="3455"/>
      <c r="CE54" s="3455"/>
      <c r="CF54" s="3455"/>
      <c r="CG54" s="3455"/>
      <c r="CH54" s="985"/>
      <c r="CI54" s="985"/>
      <c r="CJ54" s="985"/>
      <c r="CK54" s="985"/>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c r="EW54" s="985"/>
      <c r="EX54" s="985"/>
      <c r="EY54" s="985"/>
      <c r="EZ54" s="985"/>
    </row>
    <row r="55" spans="2:156" ht="12.95" customHeight="1">
      <c r="B55" s="3451" t="s">
        <v>5061</v>
      </c>
      <c r="C55" s="3451"/>
      <c r="D55" s="3451"/>
      <c r="E55" s="1797"/>
      <c r="F55" s="3455" t="s">
        <v>4517</v>
      </c>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3455"/>
      <c r="BZ55" s="3455"/>
      <c r="CA55" s="3455"/>
      <c r="CB55" s="3455"/>
      <c r="CC55" s="3455"/>
      <c r="CD55" s="3455"/>
      <c r="CE55" s="3455"/>
      <c r="CF55" s="3455"/>
      <c r="CG55" s="3455"/>
      <c r="CH55" s="985"/>
      <c r="CI55" s="985"/>
      <c r="CJ55" s="985"/>
      <c r="CK55" s="985"/>
      <c r="CL55" s="985"/>
      <c r="CM55" s="985"/>
      <c r="CN55" s="985"/>
      <c r="CO55" s="985"/>
      <c r="CP55" s="985"/>
      <c r="CQ55" s="985"/>
      <c r="CR55" s="985"/>
      <c r="CS55" s="985"/>
      <c r="CT55" s="985"/>
      <c r="CU55" s="985"/>
      <c r="CV55" s="985"/>
      <c r="CW55" s="985"/>
      <c r="CX55" s="985"/>
      <c r="CY55" s="985"/>
      <c r="CZ55" s="985"/>
      <c r="DA55" s="985"/>
      <c r="DB55" s="985"/>
      <c r="DC55" s="985"/>
      <c r="DD55" s="985"/>
      <c r="DE55" s="985"/>
      <c r="DF55" s="985"/>
      <c r="DG55" s="985"/>
      <c r="DH55" s="985"/>
      <c r="DI55" s="985"/>
      <c r="DJ55" s="985"/>
      <c r="DK55" s="985"/>
      <c r="DL55" s="985"/>
      <c r="DM55" s="985"/>
      <c r="DN55" s="985"/>
      <c r="DO55" s="985"/>
      <c r="DP55" s="985"/>
      <c r="DQ55" s="985"/>
      <c r="DR55" s="985"/>
      <c r="DS55" s="985"/>
      <c r="DT55" s="985"/>
      <c r="DU55" s="985"/>
      <c r="DV55" s="985"/>
      <c r="DW55" s="985"/>
      <c r="DX55" s="985"/>
      <c r="DY55" s="985"/>
      <c r="DZ55" s="985"/>
      <c r="EA55" s="985"/>
      <c r="EB55" s="985"/>
      <c r="EC55" s="985"/>
      <c r="ED55" s="985"/>
      <c r="EE55" s="985"/>
      <c r="EF55" s="985"/>
      <c r="EG55" s="985"/>
      <c r="EH55" s="985"/>
      <c r="EI55" s="985"/>
      <c r="EJ55" s="985"/>
      <c r="EK55" s="985"/>
      <c r="EL55" s="985"/>
      <c r="EM55" s="985"/>
      <c r="EN55" s="985"/>
      <c r="EO55" s="985"/>
      <c r="EP55" s="985"/>
      <c r="EQ55" s="985"/>
      <c r="ER55" s="985"/>
      <c r="ES55" s="985"/>
      <c r="ET55" s="985"/>
      <c r="EU55" s="985"/>
      <c r="EV55" s="985"/>
      <c r="EW55" s="985"/>
      <c r="EX55" s="985"/>
      <c r="EY55" s="985"/>
      <c r="EZ55" s="985"/>
    </row>
    <row r="56" spans="2:156" ht="4.5" customHeight="1">
      <c r="B56" s="986"/>
      <c r="C56" s="986"/>
      <c r="D56" s="986"/>
      <c r="E56" s="986"/>
      <c r="F56" s="986"/>
      <c r="G56" s="986"/>
      <c r="H56" s="986"/>
      <c r="I56" s="986"/>
      <c r="J56" s="986"/>
      <c r="K56" s="986"/>
      <c r="L56" s="986"/>
      <c r="M56" s="986"/>
      <c r="N56" s="986"/>
      <c r="O56" s="986"/>
      <c r="P56" s="986"/>
      <c r="Q56" s="986"/>
      <c r="R56" s="986"/>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c r="AR56" s="986"/>
      <c r="AS56" s="986"/>
      <c r="AT56" s="986"/>
      <c r="AU56" s="986"/>
      <c r="AV56" s="986"/>
      <c r="AW56" s="986"/>
      <c r="AX56" s="986"/>
      <c r="AY56" s="986"/>
      <c r="AZ56" s="986"/>
      <c r="BA56" s="986"/>
      <c r="BB56" s="986"/>
      <c r="BC56" s="986"/>
      <c r="BD56" s="986"/>
      <c r="BE56" s="986"/>
      <c r="BF56" s="986"/>
      <c r="BG56" s="986"/>
      <c r="BH56" s="986"/>
      <c r="BI56" s="986"/>
      <c r="BJ56" s="986"/>
      <c r="BK56" s="986"/>
      <c r="BL56" s="986"/>
      <c r="BM56" s="986"/>
      <c r="BN56" s="986"/>
      <c r="BO56" s="986"/>
      <c r="BP56" s="986"/>
      <c r="BQ56" s="986"/>
      <c r="BR56" s="986"/>
      <c r="BS56" s="986"/>
      <c r="BT56" s="986"/>
      <c r="BU56" s="1641"/>
      <c r="BV56" s="1641"/>
      <c r="BW56" s="1641"/>
      <c r="BX56" s="1641"/>
      <c r="BY56" s="1641"/>
      <c r="BZ56" s="1641"/>
      <c r="CA56" s="1641"/>
      <c r="CB56" s="1641"/>
      <c r="CC56" s="1641"/>
      <c r="CD56" s="1641"/>
      <c r="CE56" s="1641"/>
      <c r="CF56" s="1641"/>
      <c r="CG56" s="1641"/>
    </row>
    <row r="57" spans="2:156" ht="12.75" customHeight="1">
      <c r="B57" s="4526" t="s">
        <v>3787</v>
      </c>
      <c r="C57" s="4527"/>
      <c r="D57" s="4527"/>
      <c r="E57" s="4527"/>
      <c r="F57" s="4527"/>
      <c r="G57" s="4527"/>
      <c r="H57" s="4527"/>
      <c r="I57" s="4527"/>
      <c r="J57" s="4527"/>
      <c r="K57" s="4527"/>
      <c r="L57" s="4527"/>
      <c r="M57" s="4527"/>
      <c r="N57" s="4527"/>
      <c r="O57" s="4527"/>
      <c r="P57" s="4527"/>
      <c r="Q57" s="4527"/>
      <c r="R57" s="4527"/>
      <c r="S57" s="4527"/>
      <c r="T57" s="4527"/>
      <c r="U57" s="4527"/>
      <c r="V57" s="4527"/>
      <c r="W57" s="4527"/>
      <c r="X57" s="4527"/>
      <c r="Y57" s="4527"/>
      <c r="Z57" s="4527"/>
      <c r="AA57" s="4527"/>
      <c r="AB57" s="4527"/>
      <c r="AC57" s="4527"/>
      <c r="AD57" s="4527"/>
      <c r="AE57" s="4527"/>
      <c r="AF57" s="4527"/>
      <c r="AG57" s="4527"/>
      <c r="AH57" s="4527"/>
      <c r="AI57" s="4527"/>
      <c r="AJ57" s="4527"/>
      <c r="AK57" s="4527"/>
      <c r="AL57" s="4527"/>
      <c r="AM57" s="4527"/>
      <c r="AN57" s="4527"/>
      <c r="AO57" s="4527"/>
      <c r="AP57" s="4527"/>
      <c r="AQ57" s="4527"/>
      <c r="AR57" s="4527"/>
      <c r="AS57" s="4527"/>
      <c r="AT57" s="4527"/>
      <c r="AU57" s="4527"/>
      <c r="AV57" s="4527"/>
      <c r="AW57" s="4527"/>
      <c r="AX57" s="4527"/>
      <c r="AY57" s="4527"/>
      <c r="AZ57" s="4527"/>
      <c r="BA57" s="4527"/>
      <c r="BB57" s="4527"/>
      <c r="BC57" s="4527"/>
      <c r="BD57" s="4527"/>
      <c r="BE57" s="4527"/>
      <c r="BF57" s="4527"/>
      <c r="BG57" s="4527"/>
      <c r="BH57" s="4527"/>
      <c r="BI57" s="4527"/>
      <c r="BJ57" s="4527"/>
      <c r="BK57" s="4527"/>
      <c r="BL57" s="4527"/>
      <c r="BM57" s="4527"/>
      <c r="BN57" s="4527"/>
      <c r="BO57" s="4527"/>
      <c r="BP57" s="4527"/>
      <c r="BQ57" s="4527"/>
      <c r="BR57" s="4527"/>
      <c r="BS57" s="4527"/>
      <c r="BT57" s="4527"/>
      <c r="BU57" s="4527"/>
      <c r="BV57" s="4527"/>
      <c r="BW57" s="4527"/>
      <c r="BX57" s="4527"/>
      <c r="BY57" s="4527"/>
      <c r="BZ57" s="4527"/>
      <c r="CA57" s="4527"/>
      <c r="CB57" s="4527"/>
      <c r="CC57" s="4527"/>
      <c r="CD57" s="4527"/>
      <c r="CE57" s="4527"/>
      <c r="CF57" s="4527"/>
      <c r="CG57" s="4528"/>
    </row>
    <row r="58" spans="2:156" ht="11.45" customHeight="1">
      <c r="B58" s="1742"/>
      <c r="C58" s="4529" t="s">
        <v>5073</v>
      </c>
      <c r="D58" s="4531" t="s">
        <v>4508</v>
      </c>
      <c r="E58" s="4531"/>
      <c r="F58" s="4531"/>
      <c r="G58" s="4531"/>
      <c r="H58" s="4531"/>
      <c r="I58" s="4531"/>
      <c r="J58" s="4531"/>
      <c r="K58" s="4531"/>
      <c r="L58" s="4531"/>
      <c r="M58" s="4531"/>
      <c r="N58" s="4531"/>
      <c r="O58" s="4531"/>
      <c r="P58" s="4531"/>
      <c r="Q58" s="4531"/>
      <c r="R58" s="4531"/>
      <c r="S58" s="4531"/>
      <c r="T58" s="4531"/>
      <c r="U58" s="4531"/>
      <c r="V58" s="4531"/>
      <c r="W58" s="4531"/>
      <c r="X58" s="4531"/>
      <c r="Y58" s="4531"/>
      <c r="Z58" s="4531"/>
      <c r="AA58" s="4531"/>
      <c r="AB58" s="4531"/>
      <c r="AC58" s="4531"/>
      <c r="AD58" s="4531"/>
      <c r="AE58" s="4531"/>
      <c r="AF58" s="4531"/>
      <c r="AG58" s="4531"/>
      <c r="AH58" s="4531"/>
      <c r="AI58" s="4531"/>
      <c r="AJ58" s="4531"/>
      <c r="AK58" s="4531"/>
      <c r="AL58" s="4531"/>
      <c r="AM58" s="4531"/>
      <c r="AN58" s="4531"/>
      <c r="AO58" s="4531"/>
      <c r="AP58" s="4531"/>
      <c r="AQ58" s="4531"/>
      <c r="AR58" s="4531"/>
      <c r="AS58" s="4531"/>
      <c r="AT58" s="4531"/>
      <c r="AU58" s="4531"/>
      <c r="AV58" s="4531"/>
      <c r="AW58" s="4531"/>
      <c r="AX58" s="4531"/>
      <c r="AY58" s="4531"/>
      <c r="AZ58" s="4531"/>
      <c r="BA58" s="4531"/>
      <c r="BB58" s="4531"/>
      <c r="BC58" s="4531"/>
      <c r="BD58" s="4531"/>
      <c r="BE58" s="4531"/>
      <c r="BF58" s="4531"/>
      <c r="BG58" s="4531"/>
      <c r="BH58" s="4531"/>
      <c r="BI58" s="4531"/>
      <c r="BJ58" s="4531"/>
      <c r="BK58" s="4531"/>
      <c r="BL58" s="4531"/>
      <c r="BM58" s="4531"/>
      <c r="BN58" s="4531"/>
      <c r="BO58" s="4531"/>
      <c r="BP58" s="4531"/>
      <c r="BQ58" s="4531"/>
      <c r="BR58" s="4531"/>
      <c r="BS58" s="4531"/>
      <c r="BT58" s="4531"/>
      <c r="BU58" s="4531"/>
      <c r="BV58" s="4531"/>
      <c r="BW58" s="4531"/>
      <c r="BX58" s="4531"/>
      <c r="BY58" s="4531"/>
      <c r="BZ58" s="4531"/>
      <c r="CA58" s="4531"/>
      <c r="CB58" s="4531"/>
      <c r="CC58" s="4531"/>
      <c r="CD58" s="4531"/>
      <c r="CE58" s="4531"/>
      <c r="CF58" s="4531"/>
      <c r="CG58" s="4532"/>
    </row>
    <row r="59" spans="2:156" ht="24.95" customHeight="1">
      <c r="B59" s="1742"/>
      <c r="C59" s="4530"/>
      <c r="D59" s="4531"/>
      <c r="E59" s="4531"/>
      <c r="F59" s="4531"/>
      <c r="G59" s="4531"/>
      <c r="H59" s="4531"/>
      <c r="I59" s="4531"/>
      <c r="J59" s="4531"/>
      <c r="K59" s="4531"/>
      <c r="L59" s="4531"/>
      <c r="M59" s="4531"/>
      <c r="N59" s="4531"/>
      <c r="O59" s="4531"/>
      <c r="P59" s="4531"/>
      <c r="Q59" s="4531"/>
      <c r="R59" s="4531"/>
      <c r="S59" s="4531"/>
      <c r="T59" s="4531"/>
      <c r="U59" s="4531"/>
      <c r="V59" s="4531"/>
      <c r="W59" s="4531"/>
      <c r="X59" s="4531"/>
      <c r="Y59" s="4531"/>
      <c r="Z59" s="4531"/>
      <c r="AA59" s="4531"/>
      <c r="AB59" s="4531"/>
      <c r="AC59" s="4531"/>
      <c r="AD59" s="4531"/>
      <c r="AE59" s="4531"/>
      <c r="AF59" s="4531"/>
      <c r="AG59" s="4531"/>
      <c r="AH59" s="4531"/>
      <c r="AI59" s="4531"/>
      <c r="AJ59" s="4531"/>
      <c r="AK59" s="4531"/>
      <c r="AL59" s="4531"/>
      <c r="AM59" s="4531"/>
      <c r="AN59" s="4531"/>
      <c r="AO59" s="4531"/>
      <c r="AP59" s="4531"/>
      <c r="AQ59" s="4531"/>
      <c r="AR59" s="4531"/>
      <c r="AS59" s="4531"/>
      <c r="AT59" s="4531"/>
      <c r="AU59" s="4531"/>
      <c r="AV59" s="4531"/>
      <c r="AW59" s="4531"/>
      <c r="AX59" s="4531"/>
      <c r="AY59" s="4531"/>
      <c r="AZ59" s="4531"/>
      <c r="BA59" s="4531"/>
      <c r="BB59" s="4531"/>
      <c r="BC59" s="4531"/>
      <c r="BD59" s="4531"/>
      <c r="BE59" s="4531"/>
      <c r="BF59" s="4531"/>
      <c r="BG59" s="4531"/>
      <c r="BH59" s="4531"/>
      <c r="BI59" s="4531"/>
      <c r="BJ59" s="4531"/>
      <c r="BK59" s="4531"/>
      <c r="BL59" s="4531"/>
      <c r="BM59" s="4531"/>
      <c r="BN59" s="4531"/>
      <c r="BO59" s="4531"/>
      <c r="BP59" s="4531"/>
      <c r="BQ59" s="4531"/>
      <c r="BR59" s="4531"/>
      <c r="BS59" s="4531"/>
      <c r="BT59" s="4531"/>
      <c r="BU59" s="4531"/>
      <c r="BV59" s="4531"/>
      <c r="BW59" s="4531"/>
      <c r="BX59" s="4531"/>
      <c r="BY59" s="4531"/>
      <c r="BZ59" s="4531"/>
      <c r="CA59" s="4531"/>
      <c r="CB59" s="4531"/>
      <c r="CC59" s="4531"/>
      <c r="CD59" s="4531"/>
      <c r="CE59" s="4531"/>
      <c r="CF59" s="4531"/>
      <c r="CG59" s="4532"/>
    </row>
    <row r="60" spans="2:156" ht="11.45" customHeight="1">
      <c r="B60" s="1742"/>
      <c r="C60" s="1744"/>
      <c r="D60" s="4533" t="s">
        <v>3788</v>
      </c>
      <c r="E60" s="4533"/>
      <c r="F60" s="4533"/>
      <c r="G60" s="4533"/>
      <c r="H60" s="4533"/>
      <c r="I60" s="4533"/>
      <c r="J60" s="4533"/>
      <c r="K60" s="4533"/>
      <c r="L60" s="4533"/>
      <c r="M60" s="4533"/>
      <c r="N60" s="4533"/>
      <c r="O60" s="4533"/>
      <c r="P60" s="4533"/>
      <c r="Q60" s="4533"/>
      <c r="R60" s="4533"/>
      <c r="S60" s="4533"/>
      <c r="T60" s="4533"/>
      <c r="U60" s="4533"/>
      <c r="V60" s="4533"/>
      <c r="W60" s="4533"/>
      <c r="X60" s="4533"/>
      <c r="Y60" s="4533"/>
      <c r="Z60" s="4533"/>
      <c r="AA60" s="4533"/>
      <c r="AB60" s="4533"/>
      <c r="AC60" s="4533"/>
      <c r="AD60" s="4533"/>
      <c r="AE60" s="4533"/>
      <c r="AF60" s="4533"/>
      <c r="AG60" s="4533"/>
      <c r="AH60" s="4533"/>
      <c r="AI60" s="4533"/>
      <c r="AJ60" s="4533"/>
      <c r="AK60" s="4533"/>
      <c r="AL60" s="4533"/>
      <c r="AM60" s="4533"/>
      <c r="AN60" s="4533"/>
      <c r="AO60" s="4533"/>
      <c r="AP60" s="4533"/>
      <c r="AQ60" s="4533"/>
      <c r="AR60" s="4533"/>
      <c r="AS60" s="4533"/>
      <c r="AT60" s="4533"/>
      <c r="AU60" s="4533"/>
      <c r="AV60" s="4533"/>
      <c r="AW60" s="4533"/>
      <c r="AX60" s="4533"/>
      <c r="AY60" s="4533"/>
      <c r="AZ60" s="4533"/>
      <c r="BA60" s="4533"/>
      <c r="BB60" s="4533"/>
      <c r="BC60" s="4533"/>
      <c r="BD60" s="4533"/>
      <c r="BE60" s="4533"/>
      <c r="BF60" s="4533"/>
      <c r="BG60" s="4533"/>
      <c r="BH60" s="4533"/>
      <c r="BI60" s="4533"/>
      <c r="BJ60" s="4533"/>
      <c r="BK60" s="4533"/>
      <c r="BL60" s="4533"/>
      <c r="BM60" s="4533"/>
      <c r="BN60" s="4533"/>
      <c r="BO60" s="4533"/>
      <c r="BP60" s="4533"/>
      <c r="BQ60" s="4533"/>
      <c r="BR60" s="4533"/>
      <c r="BS60" s="4533"/>
      <c r="BT60" s="4533"/>
      <c r="BU60" s="4533"/>
      <c r="BV60" s="4533"/>
      <c r="BW60" s="4533"/>
      <c r="BX60" s="4533"/>
      <c r="BY60" s="4533"/>
      <c r="BZ60" s="4533"/>
      <c r="CA60" s="1745"/>
      <c r="CB60" s="1743"/>
      <c r="CC60" s="1743"/>
      <c r="CD60" s="1743"/>
      <c r="CE60" s="1743"/>
      <c r="CF60" s="1743"/>
      <c r="CG60" s="1746"/>
    </row>
    <row r="61" spans="2:156" ht="11.45" customHeight="1">
      <c r="B61" s="1742"/>
      <c r="C61" s="1743"/>
      <c r="D61" s="4534" t="s">
        <v>3789</v>
      </c>
      <c r="E61" s="4534"/>
      <c r="F61" s="4534"/>
      <c r="G61" s="4534"/>
      <c r="H61" s="4534"/>
      <c r="I61" s="4534"/>
      <c r="J61" s="4534"/>
      <c r="K61" s="4534"/>
      <c r="L61" s="4534"/>
      <c r="M61" s="4534"/>
      <c r="N61" s="4534"/>
      <c r="O61" s="4534"/>
      <c r="P61" s="4534"/>
      <c r="Q61" s="4534"/>
      <c r="R61" s="4534"/>
      <c r="S61" s="4534"/>
      <c r="T61" s="4534"/>
      <c r="U61" s="4534"/>
      <c r="V61" s="4534"/>
      <c r="W61" s="4534"/>
      <c r="X61" s="4534"/>
      <c r="Y61" s="4534"/>
      <c r="Z61" s="4534"/>
      <c r="AA61" s="4534"/>
      <c r="AB61" s="4534"/>
      <c r="AC61" s="4534"/>
      <c r="AD61" s="4534"/>
      <c r="AE61" s="4534"/>
      <c r="AF61" s="4534"/>
      <c r="AG61" s="4534"/>
      <c r="AH61" s="4534"/>
      <c r="AI61" s="4534"/>
      <c r="AJ61" s="4534"/>
      <c r="AK61" s="4534"/>
      <c r="AL61" s="4534"/>
      <c r="AM61" s="4534"/>
      <c r="AN61" s="4534"/>
      <c r="AO61" s="4534"/>
      <c r="AP61" s="4534"/>
      <c r="AQ61" s="4534"/>
      <c r="AR61" s="4534"/>
      <c r="AS61" s="4534"/>
      <c r="AT61" s="4534"/>
      <c r="AU61" s="4534"/>
      <c r="AV61" s="4534"/>
      <c r="AW61" s="4534"/>
      <c r="AX61" s="4534"/>
      <c r="AY61" s="4534"/>
      <c r="AZ61" s="4534"/>
      <c r="BA61" s="4534"/>
      <c r="BB61" s="4534"/>
      <c r="BC61" s="4534"/>
      <c r="BD61" s="4534"/>
      <c r="BE61" s="4534"/>
      <c r="BF61" s="4534"/>
      <c r="BG61" s="4534"/>
      <c r="BH61" s="4534"/>
      <c r="BI61" s="4534"/>
      <c r="BJ61" s="4534"/>
      <c r="BK61" s="4534"/>
      <c r="BL61" s="4534"/>
      <c r="BM61" s="4534"/>
      <c r="BN61" s="4534"/>
      <c r="BO61" s="4534"/>
      <c r="BP61" s="4534"/>
      <c r="BQ61" s="4534"/>
      <c r="BR61" s="4534"/>
      <c r="BS61" s="4534"/>
      <c r="BT61" s="4534"/>
      <c r="BU61" s="4534"/>
      <c r="BV61" s="4534"/>
      <c r="BW61" s="4534"/>
      <c r="BX61" s="4534"/>
      <c r="BY61" s="4534"/>
      <c r="BZ61" s="4534"/>
      <c r="CA61" s="1747"/>
      <c r="CB61" s="1743"/>
      <c r="CC61" s="1743"/>
      <c r="CD61" s="1743"/>
      <c r="CE61" s="1743"/>
      <c r="CF61" s="1743"/>
      <c r="CG61" s="1746"/>
    </row>
    <row r="62" spans="2:156" ht="12.95" customHeight="1">
      <c r="B62" s="1742"/>
      <c r="C62" s="1743"/>
      <c r="D62" s="1743"/>
      <c r="E62" s="1743"/>
      <c r="F62" s="4534" t="s">
        <v>3790</v>
      </c>
      <c r="G62" s="4534"/>
      <c r="H62" s="4534"/>
      <c r="I62" s="4534"/>
      <c r="J62" s="4534"/>
      <c r="K62" s="4534"/>
      <c r="L62" s="4534"/>
      <c r="M62" s="4534"/>
      <c r="N62" s="4534"/>
      <c r="O62" s="4534"/>
      <c r="P62" s="4534"/>
      <c r="Q62" s="4534"/>
      <c r="R62" s="4534"/>
      <c r="S62" s="4534"/>
      <c r="T62" s="4534"/>
      <c r="U62" s="4534"/>
      <c r="V62" s="4534"/>
      <c r="W62" s="4534"/>
      <c r="X62" s="4534"/>
      <c r="Y62" s="4534"/>
      <c r="Z62" s="4534"/>
      <c r="AA62" s="4534"/>
      <c r="AB62" s="4534"/>
      <c r="AC62" s="4534"/>
      <c r="AD62" s="4534"/>
      <c r="AE62" s="4534"/>
      <c r="AF62" s="4534"/>
      <c r="AG62" s="4534"/>
      <c r="AH62" s="4534"/>
      <c r="AI62" s="4534"/>
      <c r="AJ62" s="4534"/>
      <c r="AK62" s="4534"/>
      <c r="AL62" s="4534"/>
      <c r="AM62" s="4534"/>
      <c r="AN62" s="4534"/>
      <c r="AO62" s="4534"/>
      <c r="AP62" s="4534"/>
      <c r="AQ62" s="4534"/>
      <c r="AR62" s="4534"/>
      <c r="AS62" s="4534"/>
      <c r="AT62" s="4534"/>
      <c r="AU62" s="4534"/>
      <c r="AV62" s="4534"/>
      <c r="AW62" s="4534"/>
      <c r="AX62" s="4534"/>
      <c r="AY62" s="4534"/>
      <c r="AZ62" s="4534"/>
      <c r="BA62" s="4534"/>
      <c r="BB62" s="4534"/>
      <c r="BC62" s="4534"/>
      <c r="BD62" s="4534"/>
      <c r="BE62" s="4534"/>
      <c r="BF62" s="4534"/>
      <c r="BG62" s="4534"/>
      <c r="BH62" s="4534"/>
      <c r="BI62" s="4534"/>
      <c r="BJ62" s="4534"/>
      <c r="BK62" s="4534"/>
      <c r="BL62" s="4534"/>
      <c r="BM62" s="4534"/>
      <c r="BN62" s="4534"/>
      <c r="BO62" s="4534"/>
      <c r="BP62" s="4534"/>
      <c r="BQ62" s="4534"/>
      <c r="BR62" s="4534"/>
      <c r="BS62" s="4534"/>
      <c r="BT62" s="4534"/>
      <c r="BU62" s="4534"/>
      <c r="BV62" s="4534"/>
      <c r="BW62" s="4534"/>
      <c r="BX62" s="4534"/>
      <c r="BY62" s="4534"/>
      <c r="BZ62" s="4534"/>
      <c r="CA62" s="1747"/>
      <c r="CB62" s="1743"/>
      <c r="CC62" s="1743"/>
      <c r="CD62" s="1743"/>
      <c r="CE62" s="1743"/>
      <c r="CF62" s="1743"/>
      <c r="CG62" s="1746"/>
    </row>
    <row r="63" spans="2:156" ht="11.1" customHeight="1">
      <c r="B63" s="1748"/>
      <c r="C63" s="1641"/>
      <c r="D63" s="1641"/>
      <c r="E63" s="1641"/>
      <c r="F63" s="1641"/>
      <c r="G63" s="4516"/>
      <c r="H63" s="4516"/>
      <c r="I63" s="4516"/>
      <c r="J63" s="4516"/>
      <c r="K63" s="4516"/>
      <c r="L63" s="4516"/>
      <c r="M63" s="4516"/>
      <c r="N63" s="4516"/>
      <c r="O63" s="4518" t="s">
        <v>3791</v>
      </c>
      <c r="P63" s="4519"/>
      <c r="Q63" s="4519"/>
      <c r="R63" s="4519"/>
      <c r="S63" s="4519"/>
      <c r="T63" s="4519"/>
      <c r="U63" s="4519"/>
      <c r="V63" s="4519"/>
      <c r="W63" s="4519"/>
      <c r="X63" s="4519"/>
      <c r="Y63" s="4519"/>
      <c r="Z63" s="4520"/>
      <c r="AA63" s="4521" t="s">
        <v>3792</v>
      </c>
      <c r="AB63" s="4521"/>
      <c r="AC63" s="4521"/>
      <c r="AD63" s="4521"/>
      <c r="AE63" s="4521"/>
      <c r="AF63" s="4521"/>
      <c r="AG63" s="4521"/>
      <c r="AH63" s="4521"/>
      <c r="AI63" s="4521"/>
      <c r="AJ63" s="4521"/>
      <c r="AK63" s="4521"/>
      <c r="AL63" s="4521"/>
      <c r="AM63" s="4521"/>
      <c r="AN63" s="1749"/>
      <c r="AO63" s="1749"/>
      <c r="AP63" s="1749"/>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641"/>
      <c r="CG63" s="1750"/>
    </row>
    <row r="64" spans="2:156" ht="11.1" customHeight="1" thickBot="1">
      <c r="B64" s="1748"/>
      <c r="C64" s="1641"/>
      <c r="D64" s="1641"/>
      <c r="E64" s="1641"/>
      <c r="F64" s="1641"/>
      <c r="G64" s="4517"/>
      <c r="H64" s="4517"/>
      <c r="I64" s="4517"/>
      <c r="J64" s="4517"/>
      <c r="K64" s="4517"/>
      <c r="L64" s="4517"/>
      <c r="M64" s="4517"/>
      <c r="N64" s="4517"/>
      <c r="O64" s="4522" t="s">
        <v>3793</v>
      </c>
      <c r="P64" s="4523"/>
      <c r="Q64" s="4523"/>
      <c r="R64" s="4523"/>
      <c r="S64" s="4523"/>
      <c r="T64" s="4524"/>
      <c r="U64" s="4525" t="s">
        <v>3794</v>
      </c>
      <c r="V64" s="4525"/>
      <c r="W64" s="4525"/>
      <c r="X64" s="4525"/>
      <c r="Y64" s="4525"/>
      <c r="Z64" s="4525"/>
      <c r="AA64" s="4525" t="s">
        <v>3793</v>
      </c>
      <c r="AB64" s="4525"/>
      <c r="AC64" s="4525"/>
      <c r="AD64" s="4525"/>
      <c r="AE64" s="4525"/>
      <c r="AF64" s="4525"/>
      <c r="AG64" s="4525"/>
      <c r="AH64" s="4525" t="s">
        <v>3794</v>
      </c>
      <c r="AI64" s="4525"/>
      <c r="AJ64" s="4525"/>
      <c r="AK64" s="4525"/>
      <c r="AL64" s="4525"/>
      <c r="AM64" s="4525"/>
      <c r="AN64" s="1749"/>
      <c r="AO64" s="1749"/>
      <c r="AP64" s="1749"/>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750"/>
    </row>
    <row r="65" spans="2:85" ht="7.5" customHeight="1" thickTop="1">
      <c r="B65" s="1748"/>
      <c r="C65" s="1641"/>
      <c r="D65" s="1641"/>
      <c r="E65" s="1641"/>
      <c r="F65" s="1641"/>
      <c r="G65" s="4542" t="s">
        <v>2583</v>
      </c>
      <c r="H65" s="4543"/>
      <c r="I65" s="4543"/>
      <c r="J65" s="4543"/>
      <c r="K65" s="4543"/>
      <c r="L65" s="4543"/>
      <c r="M65" s="4543"/>
      <c r="N65" s="4544"/>
      <c r="O65" s="4542" t="s">
        <v>3795</v>
      </c>
      <c r="P65" s="4543"/>
      <c r="Q65" s="4543"/>
      <c r="R65" s="4543"/>
      <c r="S65" s="4543"/>
      <c r="T65" s="4544"/>
      <c r="U65" s="4548" t="s">
        <v>243</v>
      </c>
      <c r="V65" s="4548"/>
      <c r="W65" s="4548"/>
      <c r="X65" s="4548"/>
      <c r="Y65" s="4548"/>
      <c r="Z65" s="4548"/>
      <c r="AA65" s="4548" t="s">
        <v>3796</v>
      </c>
      <c r="AB65" s="4548"/>
      <c r="AC65" s="4548"/>
      <c r="AD65" s="4548"/>
      <c r="AE65" s="4548"/>
      <c r="AF65" s="4548"/>
      <c r="AG65" s="4548"/>
      <c r="AH65" s="4548" t="s">
        <v>243</v>
      </c>
      <c r="AI65" s="4548"/>
      <c r="AJ65" s="4548"/>
      <c r="AK65" s="4548"/>
      <c r="AL65" s="4548"/>
      <c r="AM65" s="4548"/>
      <c r="AN65" s="1749"/>
      <c r="AO65" s="1749"/>
      <c r="AP65" s="1749"/>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641"/>
      <c r="CG65" s="1750"/>
    </row>
    <row r="66" spans="2:85" ht="7.5" customHeight="1">
      <c r="B66" s="1748"/>
      <c r="C66" s="1641"/>
      <c r="D66" s="1641"/>
      <c r="E66" s="1641"/>
      <c r="F66" s="1641"/>
      <c r="G66" s="4545"/>
      <c r="H66" s="4546"/>
      <c r="I66" s="4546"/>
      <c r="J66" s="4546"/>
      <c r="K66" s="4546"/>
      <c r="L66" s="4546"/>
      <c r="M66" s="4546"/>
      <c r="N66" s="4547"/>
      <c r="O66" s="4545"/>
      <c r="P66" s="4546"/>
      <c r="Q66" s="4546"/>
      <c r="R66" s="4546"/>
      <c r="S66" s="4546"/>
      <c r="T66" s="4547"/>
      <c r="U66" s="4521"/>
      <c r="V66" s="4521"/>
      <c r="W66" s="4521"/>
      <c r="X66" s="4521"/>
      <c r="Y66" s="4521"/>
      <c r="Z66" s="4521"/>
      <c r="AA66" s="4521"/>
      <c r="AB66" s="4521"/>
      <c r="AC66" s="4521"/>
      <c r="AD66" s="4521"/>
      <c r="AE66" s="4521"/>
      <c r="AF66" s="4521"/>
      <c r="AG66" s="4521"/>
      <c r="AH66" s="4521"/>
      <c r="AI66" s="4521"/>
      <c r="AJ66" s="4521"/>
      <c r="AK66" s="4521"/>
      <c r="AL66" s="4521"/>
      <c r="AM66" s="4521"/>
      <c r="AN66" s="1749"/>
      <c r="AO66" s="1749"/>
      <c r="AP66" s="1749"/>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641"/>
      <c r="CG66" s="1750"/>
    </row>
    <row r="67" spans="2:85" ht="8.25" customHeight="1">
      <c r="B67" s="1748"/>
      <c r="C67" s="1641"/>
      <c r="D67" s="1641"/>
      <c r="E67" s="1641"/>
      <c r="F67" s="1641"/>
      <c r="G67" s="4521" t="s">
        <v>3797</v>
      </c>
      <c r="H67" s="4521"/>
      <c r="I67" s="4521"/>
      <c r="J67" s="4521"/>
      <c r="K67" s="4521"/>
      <c r="L67" s="4521"/>
      <c r="M67" s="4521"/>
      <c r="N67" s="4521"/>
      <c r="O67" s="4549" t="s">
        <v>3795</v>
      </c>
      <c r="P67" s="4550"/>
      <c r="Q67" s="4550"/>
      <c r="R67" s="4550"/>
      <c r="S67" s="4550"/>
      <c r="T67" s="4551"/>
      <c r="U67" s="4521" t="s">
        <v>3798</v>
      </c>
      <c r="V67" s="4521"/>
      <c r="W67" s="4521"/>
      <c r="X67" s="4521"/>
      <c r="Y67" s="4521"/>
      <c r="Z67" s="4521"/>
      <c r="AA67" s="4521" t="s">
        <v>3799</v>
      </c>
      <c r="AB67" s="4521"/>
      <c r="AC67" s="4521"/>
      <c r="AD67" s="4521"/>
      <c r="AE67" s="4521"/>
      <c r="AF67" s="4521"/>
      <c r="AG67" s="4521"/>
      <c r="AH67" s="4521" t="s">
        <v>3798</v>
      </c>
      <c r="AI67" s="4521"/>
      <c r="AJ67" s="4521"/>
      <c r="AK67" s="4521"/>
      <c r="AL67" s="4521"/>
      <c r="AM67" s="4521"/>
      <c r="AN67" s="1749"/>
      <c r="AO67" s="1749"/>
      <c r="AP67" s="1749"/>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641"/>
      <c r="CG67" s="1750"/>
    </row>
    <row r="68" spans="2:85" ht="8.25" customHeight="1">
      <c r="B68" s="1748"/>
      <c r="C68" s="1641"/>
      <c r="D68" s="1641"/>
      <c r="E68" s="1641"/>
      <c r="F68" s="1641"/>
      <c r="G68" s="4521"/>
      <c r="H68" s="4521"/>
      <c r="I68" s="4521"/>
      <c r="J68" s="4521"/>
      <c r="K68" s="4521"/>
      <c r="L68" s="4521"/>
      <c r="M68" s="4521"/>
      <c r="N68" s="4521"/>
      <c r="O68" s="4545"/>
      <c r="P68" s="4546"/>
      <c r="Q68" s="4546"/>
      <c r="R68" s="4546"/>
      <c r="S68" s="4546"/>
      <c r="T68" s="4547"/>
      <c r="U68" s="4521"/>
      <c r="V68" s="4521"/>
      <c r="W68" s="4521"/>
      <c r="X68" s="4521"/>
      <c r="Y68" s="4521"/>
      <c r="Z68" s="4521"/>
      <c r="AA68" s="4521"/>
      <c r="AB68" s="4521"/>
      <c r="AC68" s="4521"/>
      <c r="AD68" s="4521"/>
      <c r="AE68" s="4521"/>
      <c r="AF68" s="4521"/>
      <c r="AG68" s="4521"/>
      <c r="AH68" s="4521"/>
      <c r="AI68" s="4521"/>
      <c r="AJ68" s="4521"/>
      <c r="AK68" s="4521"/>
      <c r="AL68" s="4521"/>
      <c r="AM68" s="4521"/>
      <c r="AN68" s="1749"/>
      <c r="AO68" s="1749"/>
      <c r="AP68" s="1749"/>
      <c r="AQ68" s="1641"/>
      <c r="AR68" s="1641"/>
      <c r="AS68" s="1641"/>
      <c r="AT68" s="1641"/>
      <c r="AU68" s="1641"/>
      <c r="AV68" s="1641"/>
      <c r="AW68" s="1641"/>
      <c r="AX68" s="1641"/>
      <c r="AY68" s="1641"/>
      <c r="AZ68" s="1641"/>
      <c r="BA68" s="1641"/>
      <c r="BB68" s="1641"/>
      <c r="BC68" s="1641"/>
      <c r="BD68" s="1641"/>
      <c r="BE68" s="1641"/>
      <c r="BF68" s="1641"/>
      <c r="BG68" s="1641"/>
      <c r="BH68" s="1641"/>
      <c r="BI68" s="1641"/>
      <c r="BJ68" s="1641"/>
      <c r="BK68" s="1641"/>
      <c r="BL68" s="1641"/>
      <c r="BM68" s="1641"/>
      <c r="BN68" s="1641"/>
      <c r="BO68" s="1641"/>
      <c r="BP68" s="1641"/>
      <c r="BQ68" s="1641"/>
      <c r="BR68" s="1641"/>
      <c r="BS68" s="1641"/>
      <c r="BT68" s="1641"/>
      <c r="BU68" s="1641"/>
      <c r="BV68" s="1641"/>
      <c r="BW68" s="1641"/>
      <c r="BX68" s="1641"/>
      <c r="BY68" s="1641"/>
      <c r="BZ68" s="1641"/>
      <c r="CA68" s="1641"/>
      <c r="CB68" s="1641"/>
      <c r="CC68" s="1641"/>
      <c r="CD68" s="1641"/>
      <c r="CE68" s="1641"/>
      <c r="CF68" s="1641"/>
      <c r="CG68" s="1750"/>
    </row>
    <row r="69" spans="2:85" ht="2.25" customHeight="1">
      <c r="B69" s="1748"/>
      <c r="C69" s="1641"/>
      <c r="D69" s="1641"/>
      <c r="E69" s="1641"/>
      <c r="F69" s="1641"/>
      <c r="G69" s="1749"/>
      <c r="H69" s="1749"/>
      <c r="I69" s="1749"/>
      <c r="J69" s="1749"/>
      <c r="K69" s="1749"/>
      <c r="L69" s="1749"/>
      <c r="M69" s="1749"/>
      <c r="N69" s="1749"/>
      <c r="O69" s="1749"/>
      <c r="P69" s="1749"/>
      <c r="Q69" s="1749"/>
      <c r="R69" s="1749"/>
      <c r="S69" s="1749"/>
      <c r="T69" s="1749"/>
      <c r="U69" s="1749"/>
      <c r="V69" s="1749"/>
      <c r="W69" s="1749"/>
      <c r="X69" s="1749"/>
      <c r="Y69" s="1749"/>
      <c r="Z69" s="1749"/>
      <c r="AA69" s="1749"/>
      <c r="AB69" s="1749"/>
      <c r="AC69" s="1749"/>
      <c r="AD69" s="1749"/>
      <c r="AE69" s="1749"/>
      <c r="AF69" s="1749"/>
      <c r="AG69" s="1749"/>
      <c r="AH69" s="1749"/>
      <c r="AI69" s="1749"/>
      <c r="AJ69" s="1749"/>
      <c r="AK69" s="1749"/>
      <c r="AL69" s="1749"/>
      <c r="AM69" s="1749"/>
      <c r="AN69" s="1749"/>
      <c r="AO69" s="1749"/>
      <c r="AP69" s="1749"/>
      <c r="AQ69" s="1641"/>
      <c r="AR69" s="1641"/>
      <c r="AS69" s="1641"/>
      <c r="AT69" s="1641"/>
      <c r="AU69" s="1641"/>
      <c r="AV69" s="1641"/>
      <c r="AW69" s="1641"/>
      <c r="AX69" s="1641"/>
      <c r="AY69" s="1641"/>
      <c r="AZ69" s="1641"/>
      <c r="BA69" s="1641"/>
      <c r="BB69" s="1641"/>
      <c r="BC69" s="1641"/>
      <c r="BD69" s="1641"/>
      <c r="BE69" s="1641"/>
      <c r="BF69" s="1641"/>
      <c r="BG69" s="1641"/>
      <c r="BH69" s="1641"/>
      <c r="BI69" s="1641"/>
      <c r="BJ69" s="1641"/>
      <c r="BK69" s="1641"/>
      <c r="BL69" s="1641"/>
      <c r="BM69" s="1641"/>
      <c r="BN69" s="1641"/>
      <c r="BO69" s="1641"/>
      <c r="BP69" s="1641"/>
      <c r="BQ69" s="1641"/>
      <c r="BR69" s="1641"/>
      <c r="BS69" s="1641"/>
      <c r="BT69" s="1641"/>
      <c r="BU69" s="1641"/>
      <c r="BV69" s="1641"/>
      <c r="BW69" s="1641"/>
      <c r="BX69" s="1641"/>
      <c r="BY69" s="1641"/>
      <c r="BZ69" s="1641"/>
      <c r="CA69" s="1641"/>
      <c r="CB69" s="1641"/>
      <c r="CC69" s="1641"/>
      <c r="CD69" s="1641"/>
      <c r="CE69" s="1641"/>
      <c r="CF69" s="1641"/>
      <c r="CG69" s="1750"/>
    </row>
    <row r="70" spans="2:85" ht="11.45" customHeight="1">
      <c r="B70" s="1742"/>
      <c r="C70" s="1751">
        <v>2</v>
      </c>
      <c r="D70" s="4535" t="s">
        <v>4509</v>
      </c>
      <c r="E70" s="4535"/>
      <c r="F70" s="4535"/>
      <c r="G70" s="4535"/>
      <c r="H70" s="4535"/>
      <c r="I70" s="4535"/>
      <c r="J70" s="4535"/>
      <c r="K70" s="4535"/>
      <c r="L70" s="4535"/>
      <c r="M70" s="4535"/>
      <c r="N70" s="4535"/>
      <c r="O70" s="4535"/>
      <c r="P70" s="4535"/>
      <c r="Q70" s="4535"/>
      <c r="R70" s="4535"/>
      <c r="S70" s="4535"/>
      <c r="T70" s="4535"/>
      <c r="U70" s="4535"/>
      <c r="V70" s="4535"/>
      <c r="W70" s="4535"/>
      <c r="X70" s="4535"/>
      <c r="Y70" s="4535"/>
      <c r="Z70" s="4535"/>
      <c r="AA70" s="4535"/>
      <c r="AB70" s="4535"/>
      <c r="AC70" s="4535"/>
      <c r="AD70" s="4535"/>
      <c r="AE70" s="4535"/>
      <c r="AF70" s="4535"/>
      <c r="AG70" s="4535"/>
      <c r="AH70" s="4535"/>
      <c r="AI70" s="4535"/>
      <c r="AJ70" s="4535"/>
      <c r="AK70" s="4535"/>
      <c r="AL70" s="4535"/>
      <c r="AM70" s="4535"/>
      <c r="AN70" s="4535"/>
      <c r="AO70" s="4535"/>
      <c r="AP70" s="4535"/>
      <c r="AQ70" s="4535"/>
      <c r="AR70" s="4535"/>
      <c r="AS70" s="4535"/>
      <c r="AT70" s="4535"/>
      <c r="AU70" s="4535"/>
      <c r="AV70" s="4535"/>
      <c r="AW70" s="4535"/>
      <c r="AX70" s="4535"/>
      <c r="AY70" s="4535"/>
      <c r="AZ70" s="4535"/>
      <c r="BA70" s="4535"/>
      <c r="BB70" s="4535"/>
      <c r="BC70" s="4535"/>
      <c r="BD70" s="4535"/>
      <c r="BE70" s="4535"/>
      <c r="BF70" s="4535"/>
      <c r="BG70" s="4535"/>
      <c r="BH70" s="4535"/>
      <c r="BI70" s="4535"/>
      <c r="BJ70" s="4535"/>
      <c r="BK70" s="4535"/>
      <c r="BL70" s="4535"/>
      <c r="BM70" s="4535"/>
      <c r="BN70" s="4535"/>
      <c r="BO70" s="4535"/>
      <c r="BP70" s="4535"/>
      <c r="BQ70" s="4535"/>
      <c r="BR70" s="4535"/>
      <c r="BS70" s="4535"/>
      <c r="BT70" s="4535"/>
      <c r="BU70" s="4535"/>
      <c r="BV70" s="4535"/>
      <c r="BW70" s="4535"/>
      <c r="BX70" s="4535"/>
      <c r="BY70" s="4535"/>
      <c r="BZ70" s="4535"/>
      <c r="CA70" s="4535"/>
      <c r="CB70" s="4535"/>
      <c r="CC70" s="4535"/>
      <c r="CD70" s="4535"/>
      <c r="CE70" s="4535"/>
      <c r="CF70" s="4535"/>
      <c r="CG70" s="4536"/>
    </row>
    <row r="71" spans="2:85" ht="11.45" customHeight="1">
      <c r="B71" s="1742"/>
      <c r="C71" s="1641"/>
      <c r="D71" s="4535"/>
      <c r="E71" s="4535"/>
      <c r="F71" s="4535"/>
      <c r="G71" s="4535"/>
      <c r="H71" s="4535"/>
      <c r="I71" s="4535"/>
      <c r="J71" s="4535"/>
      <c r="K71" s="4535"/>
      <c r="L71" s="4535"/>
      <c r="M71" s="4535"/>
      <c r="N71" s="4535"/>
      <c r="O71" s="4535"/>
      <c r="P71" s="4535"/>
      <c r="Q71" s="4535"/>
      <c r="R71" s="4535"/>
      <c r="S71" s="4535"/>
      <c r="T71" s="4535"/>
      <c r="U71" s="4535"/>
      <c r="V71" s="4535"/>
      <c r="W71" s="4535"/>
      <c r="X71" s="4535"/>
      <c r="Y71" s="4535"/>
      <c r="Z71" s="4535"/>
      <c r="AA71" s="4535"/>
      <c r="AB71" s="4535"/>
      <c r="AC71" s="4535"/>
      <c r="AD71" s="4535"/>
      <c r="AE71" s="4535"/>
      <c r="AF71" s="4535"/>
      <c r="AG71" s="4535"/>
      <c r="AH71" s="4535"/>
      <c r="AI71" s="4535"/>
      <c r="AJ71" s="4535"/>
      <c r="AK71" s="4535"/>
      <c r="AL71" s="4535"/>
      <c r="AM71" s="4535"/>
      <c r="AN71" s="4535"/>
      <c r="AO71" s="4535"/>
      <c r="AP71" s="4535"/>
      <c r="AQ71" s="4535"/>
      <c r="AR71" s="4535"/>
      <c r="AS71" s="4535"/>
      <c r="AT71" s="4535"/>
      <c r="AU71" s="4535"/>
      <c r="AV71" s="4535"/>
      <c r="AW71" s="4535"/>
      <c r="AX71" s="4535"/>
      <c r="AY71" s="4535"/>
      <c r="AZ71" s="4535"/>
      <c r="BA71" s="4535"/>
      <c r="BB71" s="4535"/>
      <c r="BC71" s="4535"/>
      <c r="BD71" s="4535"/>
      <c r="BE71" s="4535"/>
      <c r="BF71" s="4535"/>
      <c r="BG71" s="4535"/>
      <c r="BH71" s="4535"/>
      <c r="BI71" s="4535"/>
      <c r="BJ71" s="4535"/>
      <c r="BK71" s="4535"/>
      <c r="BL71" s="4535"/>
      <c r="BM71" s="4535"/>
      <c r="BN71" s="4535"/>
      <c r="BO71" s="4535"/>
      <c r="BP71" s="4535"/>
      <c r="BQ71" s="4535"/>
      <c r="BR71" s="4535"/>
      <c r="BS71" s="4535"/>
      <c r="BT71" s="4535"/>
      <c r="BU71" s="4535"/>
      <c r="BV71" s="4535"/>
      <c r="BW71" s="4535"/>
      <c r="BX71" s="4535"/>
      <c r="BY71" s="4535"/>
      <c r="BZ71" s="4535"/>
      <c r="CA71" s="4535"/>
      <c r="CB71" s="4535"/>
      <c r="CC71" s="4535"/>
      <c r="CD71" s="4535"/>
      <c r="CE71" s="4535"/>
      <c r="CF71" s="4535"/>
      <c r="CG71" s="4536"/>
    </row>
    <row r="72" spans="2:85" ht="13.5">
      <c r="B72" s="1742"/>
      <c r="C72" s="1752">
        <v>3</v>
      </c>
      <c r="D72" s="4537" t="s">
        <v>4882</v>
      </c>
      <c r="E72" s="4537"/>
      <c r="F72" s="4537"/>
      <c r="G72" s="4537"/>
      <c r="H72" s="4537"/>
      <c r="I72" s="4537"/>
      <c r="J72" s="4537"/>
      <c r="K72" s="4537"/>
      <c r="L72" s="4537"/>
      <c r="M72" s="4537"/>
      <c r="N72" s="4537"/>
      <c r="O72" s="4537"/>
      <c r="P72" s="4537"/>
      <c r="Q72" s="4537"/>
      <c r="R72" s="4537"/>
      <c r="S72" s="4537"/>
      <c r="T72" s="4537"/>
      <c r="U72" s="4537"/>
      <c r="V72" s="4537"/>
      <c r="W72" s="4537"/>
      <c r="X72" s="4537"/>
      <c r="Y72" s="4537"/>
      <c r="Z72" s="4537"/>
      <c r="AA72" s="4537"/>
      <c r="AB72" s="4537"/>
      <c r="AC72" s="4537"/>
      <c r="AD72" s="4537"/>
      <c r="AE72" s="4537"/>
      <c r="AF72" s="4537"/>
      <c r="AG72" s="4537"/>
      <c r="AH72" s="4537"/>
      <c r="AI72" s="4537"/>
      <c r="AJ72" s="4537"/>
      <c r="AK72" s="4537"/>
      <c r="AL72" s="4537"/>
      <c r="AM72" s="4537"/>
      <c r="AN72" s="4537"/>
      <c r="AO72" s="4537"/>
      <c r="AP72" s="4537"/>
      <c r="AQ72" s="4537"/>
      <c r="AR72" s="4537"/>
      <c r="AS72" s="4537"/>
      <c r="AT72" s="4537"/>
      <c r="AU72" s="4537"/>
      <c r="AV72" s="4537"/>
      <c r="AW72" s="4537"/>
      <c r="AX72" s="4537"/>
      <c r="AY72" s="4537"/>
      <c r="AZ72" s="4537"/>
      <c r="BA72" s="4537"/>
      <c r="BB72" s="4537"/>
      <c r="BC72" s="4537"/>
      <c r="BD72" s="4537"/>
      <c r="BE72" s="4537"/>
      <c r="BF72" s="4537"/>
      <c r="BG72" s="4537"/>
      <c r="BH72" s="4537"/>
      <c r="BI72" s="4537"/>
      <c r="BJ72" s="4537"/>
      <c r="BK72" s="4537"/>
      <c r="BL72" s="4537"/>
      <c r="BM72" s="4537"/>
      <c r="BN72" s="4537"/>
      <c r="BO72" s="4537"/>
      <c r="BP72" s="4537"/>
      <c r="BQ72" s="4537"/>
      <c r="BR72" s="4537"/>
      <c r="BS72" s="4537"/>
      <c r="BT72" s="4537"/>
      <c r="BU72" s="4537"/>
      <c r="BV72" s="4537"/>
      <c r="BW72" s="4537"/>
      <c r="BX72" s="4537"/>
      <c r="BY72" s="4537"/>
      <c r="BZ72" s="4537"/>
      <c r="CA72" s="4537"/>
      <c r="CB72" s="4537"/>
      <c r="CC72" s="4537"/>
      <c r="CD72" s="4537"/>
      <c r="CE72" s="4537"/>
      <c r="CF72" s="4537"/>
      <c r="CG72" s="4538"/>
    </row>
    <row r="73" spans="2:85" ht="11.45" customHeight="1">
      <c r="B73" s="1753"/>
      <c r="C73" s="1754">
        <v>4</v>
      </c>
      <c r="D73" s="4531" t="s">
        <v>4892</v>
      </c>
      <c r="E73" s="4531"/>
      <c r="F73" s="4531"/>
      <c r="G73" s="4531"/>
      <c r="H73" s="4531"/>
      <c r="I73" s="4531"/>
      <c r="J73" s="4531"/>
      <c r="K73" s="4531"/>
      <c r="L73" s="4531"/>
      <c r="M73" s="4531"/>
      <c r="N73" s="4531"/>
      <c r="O73" s="4531"/>
      <c r="P73" s="4531"/>
      <c r="Q73" s="4531"/>
      <c r="R73" s="4531"/>
      <c r="S73" s="4531"/>
      <c r="T73" s="4531"/>
      <c r="U73" s="4531"/>
      <c r="V73" s="4531"/>
      <c r="W73" s="4531"/>
      <c r="X73" s="4531"/>
      <c r="Y73" s="4531"/>
      <c r="Z73" s="4531"/>
      <c r="AA73" s="4531"/>
      <c r="AB73" s="4531"/>
      <c r="AC73" s="4531"/>
      <c r="AD73" s="4531"/>
      <c r="AE73" s="4531"/>
      <c r="AF73" s="4531"/>
      <c r="AG73" s="4531"/>
      <c r="AH73" s="4531"/>
      <c r="AI73" s="4531"/>
      <c r="AJ73" s="4531"/>
      <c r="AK73" s="4531"/>
      <c r="AL73" s="4531"/>
      <c r="AM73" s="4531"/>
      <c r="AN73" s="4531"/>
      <c r="AO73" s="4531"/>
      <c r="AP73" s="4531"/>
      <c r="AQ73" s="4531"/>
      <c r="AR73" s="4531"/>
      <c r="AS73" s="4531"/>
      <c r="AT73" s="4531"/>
      <c r="AU73" s="4531"/>
      <c r="AV73" s="4531"/>
      <c r="AW73" s="4531"/>
      <c r="AX73" s="4531"/>
      <c r="AY73" s="4531"/>
      <c r="AZ73" s="4531"/>
      <c r="BA73" s="4531"/>
      <c r="BB73" s="4531"/>
      <c r="BC73" s="4531"/>
      <c r="BD73" s="4531"/>
      <c r="BE73" s="4531"/>
      <c r="BF73" s="4531"/>
      <c r="BG73" s="4531"/>
      <c r="BH73" s="4531"/>
      <c r="BI73" s="4531"/>
      <c r="BJ73" s="4531"/>
      <c r="BK73" s="4531"/>
      <c r="BL73" s="4531"/>
      <c r="BM73" s="4531"/>
      <c r="BN73" s="4531"/>
      <c r="BO73" s="4531"/>
      <c r="BP73" s="4531"/>
      <c r="BQ73" s="4531"/>
      <c r="BR73" s="4531"/>
      <c r="BS73" s="4531"/>
      <c r="BT73" s="4531"/>
      <c r="BU73" s="4531"/>
      <c r="BV73" s="4531"/>
      <c r="BW73" s="4531"/>
      <c r="BX73" s="4531"/>
      <c r="BY73" s="4531"/>
      <c r="BZ73" s="4531"/>
      <c r="CA73" s="4531"/>
      <c r="CB73" s="4531"/>
      <c r="CC73" s="4531"/>
      <c r="CD73" s="4531"/>
      <c r="CE73" s="4531"/>
      <c r="CF73" s="4531"/>
      <c r="CG73" s="4532"/>
    </row>
    <row r="74" spans="2:85" ht="3" customHeight="1">
      <c r="B74" s="4568"/>
      <c r="C74" s="4534"/>
      <c r="D74" s="4534"/>
      <c r="E74" s="4534"/>
      <c r="F74" s="4534"/>
      <c r="G74" s="4534"/>
      <c r="H74" s="4534"/>
      <c r="I74" s="4534"/>
      <c r="J74" s="4534"/>
      <c r="K74" s="4534"/>
      <c r="L74" s="4534"/>
      <c r="M74" s="4534"/>
      <c r="N74" s="4534"/>
      <c r="O74" s="4534"/>
      <c r="P74" s="4534"/>
      <c r="Q74" s="4534"/>
      <c r="R74" s="4534"/>
      <c r="S74" s="4534"/>
      <c r="T74" s="4534"/>
      <c r="U74" s="4534"/>
      <c r="V74" s="4534"/>
      <c r="W74" s="4534"/>
      <c r="X74" s="4534"/>
      <c r="Y74" s="4534"/>
      <c r="Z74" s="4534"/>
      <c r="AA74" s="4534"/>
      <c r="AB74" s="4534"/>
      <c r="AC74" s="4534"/>
      <c r="AD74" s="4534"/>
      <c r="AE74" s="4534"/>
      <c r="AF74" s="4534"/>
      <c r="AG74" s="4534"/>
      <c r="AH74" s="4534"/>
      <c r="AI74" s="4534"/>
      <c r="AJ74" s="4534"/>
      <c r="AK74" s="4534"/>
      <c r="AL74" s="4534"/>
      <c r="AM74" s="4534"/>
      <c r="AN74" s="4534"/>
      <c r="AO74" s="4534"/>
      <c r="AP74" s="4534"/>
      <c r="AQ74" s="4534"/>
      <c r="AR74" s="4534"/>
      <c r="AS74" s="4534"/>
      <c r="AT74" s="4534"/>
      <c r="AU74" s="4534"/>
      <c r="AV74" s="4534"/>
      <c r="AW74" s="4534"/>
      <c r="AX74" s="4534"/>
      <c r="AY74" s="4534"/>
      <c r="AZ74" s="4534"/>
      <c r="BA74" s="4534"/>
      <c r="BB74" s="4534"/>
      <c r="BC74" s="4534"/>
      <c r="BD74" s="4534"/>
      <c r="BE74" s="4534"/>
      <c r="BF74" s="4534"/>
      <c r="BG74" s="4534"/>
      <c r="BH74" s="4534"/>
      <c r="BI74" s="4534"/>
      <c r="BJ74" s="4534"/>
      <c r="BK74" s="4534"/>
      <c r="BL74" s="4534"/>
      <c r="BM74" s="4534"/>
      <c r="BN74" s="4534"/>
      <c r="BO74" s="4534"/>
      <c r="BP74" s="4534"/>
      <c r="BQ74" s="4534"/>
      <c r="BR74" s="4534"/>
      <c r="BS74" s="4534"/>
      <c r="BT74" s="4534"/>
      <c r="BU74" s="4534"/>
      <c r="BV74" s="4534"/>
      <c r="BW74" s="4534"/>
      <c r="BX74" s="4534"/>
      <c r="BY74" s="4534"/>
      <c r="BZ74" s="4534"/>
      <c r="CA74" s="4534"/>
      <c r="CB74" s="4534"/>
      <c r="CC74" s="4534"/>
      <c r="CD74" s="4534"/>
      <c r="CE74" s="4534"/>
      <c r="CF74" s="4534"/>
      <c r="CG74" s="4569"/>
    </row>
    <row r="75" spans="2:85" ht="11.45" customHeight="1">
      <c r="B75" s="4568" t="s">
        <v>2584</v>
      </c>
      <c r="C75" s="4534"/>
      <c r="D75" s="4534"/>
      <c r="E75" s="4534"/>
      <c r="F75" s="4534"/>
      <c r="G75" s="4534"/>
      <c r="H75" s="4534"/>
      <c r="I75" s="4534"/>
      <c r="J75" s="4534"/>
      <c r="K75" s="4534"/>
      <c r="L75" s="4534"/>
      <c r="M75" s="4534"/>
      <c r="N75" s="4534"/>
      <c r="O75" s="4534"/>
      <c r="P75" s="4534"/>
      <c r="Q75" s="4534"/>
      <c r="R75" s="4534"/>
      <c r="S75" s="4534"/>
      <c r="T75" s="4534"/>
      <c r="U75" s="4534"/>
      <c r="V75" s="4534"/>
      <c r="W75" s="4534"/>
      <c r="X75" s="4534"/>
      <c r="Y75" s="4534"/>
      <c r="Z75" s="4534"/>
      <c r="AA75" s="4534"/>
      <c r="AB75" s="4534"/>
      <c r="AC75" s="4534"/>
      <c r="AD75" s="4534"/>
      <c r="AE75" s="4534"/>
      <c r="AF75" s="4534"/>
      <c r="AG75" s="4534"/>
      <c r="AH75" s="4534"/>
      <c r="AI75" s="4534"/>
      <c r="AJ75" s="4534"/>
      <c r="AK75" s="4534"/>
      <c r="AL75" s="4534"/>
      <c r="AM75" s="4534"/>
      <c r="AN75" s="4534"/>
      <c r="AO75" s="4534"/>
      <c r="AP75" s="4534"/>
      <c r="AQ75" s="4534"/>
      <c r="AR75" s="4534"/>
      <c r="AS75" s="4534"/>
      <c r="AT75" s="4534"/>
      <c r="AU75" s="4534"/>
      <c r="AV75" s="4534"/>
      <c r="AW75" s="4534"/>
      <c r="AX75" s="4534"/>
      <c r="AY75" s="4534"/>
      <c r="AZ75" s="4534"/>
      <c r="BA75" s="4534"/>
      <c r="BB75" s="4534"/>
      <c r="BC75" s="4534"/>
      <c r="BD75" s="4534"/>
      <c r="BE75" s="4534"/>
      <c r="BF75" s="4534"/>
      <c r="BG75" s="4534"/>
      <c r="BH75" s="4534"/>
      <c r="BI75" s="4534"/>
      <c r="BJ75" s="4534"/>
      <c r="BK75" s="4534"/>
      <c r="BL75" s="4534"/>
      <c r="BM75" s="4534"/>
      <c r="BN75" s="4534"/>
      <c r="BO75" s="4534"/>
      <c r="BP75" s="4534"/>
      <c r="BQ75" s="4534"/>
      <c r="BR75" s="4534"/>
      <c r="BS75" s="4534"/>
      <c r="BT75" s="4534"/>
      <c r="BU75" s="4534"/>
      <c r="BV75" s="4534"/>
      <c r="BW75" s="4534"/>
      <c r="BX75" s="4534"/>
      <c r="BY75" s="4534"/>
      <c r="BZ75" s="4534"/>
      <c r="CA75" s="4534"/>
      <c r="CB75" s="4534"/>
      <c r="CC75" s="4534"/>
      <c r="CD75" s="4534"/>
      <c r="CE75" s="4534"/>
      <c r="CF75" s="4534"/>
      <c r="CG75" s="4569"/>
    </row>
    <row r="76" spans="2:85" ht="11.45" customHeight="1">
      <c r="B76" s="1742"/>
      <c r="C76" s="4534" t="s">
        <v>3800</v>
      </c>
      <c r="D76" s="4534"/>
      <c r="E76" s="4534"/>
      <c r="F76" s="4534"/>
      <c r="G76" s="4534"/>
      <c r="H76" s="4534"/>
      <c r="I76" s="4534"/>
      <c r="J76" s="4534"/>
      <c r="K76" s="4534"/>
      <c r="L76" s="4534"/>
      <c r="M76" s="4534"/>
      <c r="N76" s="4534"/>
      <c r="O76" s="4534"/>
      <c r="P76" s="4534"/>
      <c r="Q76" s="4534"/>
      <c r="R76" s="4534"/>
      <c r="S76" s="4534"/>
      <c r="T76" s="4534"/>
      <c r="U76" s="4534"/>
      <c r="V76" s="4534"/>
      <c r="W76" s="4534"/>
      <c r="X76" s="4534"/>
      <c r="Y76" s="4534"/>
      <c r="Z76" s="4534"/>
      <c r="AA76" s="4534"/>
      <c r="AB76" s="4534"/>
      <c r="AC76" s="4534"/>
      <c r="AD76" s="4534"/>
      <c r="AE76" s="4534"/>
      <c r="AF76" s="4534"/>
      <c r="AG76" s="4534"/>
      <c r="AH76" s="4534"/>
      <c r="AI76" s="4534"/>
      <c r="AJ76" s="4534"/>
      <c r="AK76" s="4534"/>
      <c r="AL76" s="4534"/>
      <c r="AM76" s="4534"/>
      <c r="AN76" s="4534"/>
      <c r="AO76" s="4534"/>
      <c r="AP76" s="4534"/>
      <c r="AQ76" s="4534"/>
      <c r="AR76" s="4534"/>
      <c r="AS76" s="4534"/>
      <c r="AT76" s="4534"/>
      <c r="AU76" s="4534"/>
      <c r="AV76" s="4534"/>
      <c r="AW76" s="4534"/>
      <c r="AX76" s="4534"/>
      <c r="AY76" s="4534"/>
      <c r="AZ76" s="4534"/>
      <c r="BA76" s="4534"/>
      <c r="BB76" s="4534"/>
      <c r="BC76" s="4534"/>
      <c r="BD76" s="4534"/>
      <c r="BE76" s="4534"/>
      <c r="BF76" s="4534"/>
      <c r="BG76" s="4534"/>
      <c r="BH76" s="4534"/>
      <c r="BI76" s="4534"/>
      <c r="BJ76" s="4534"/>
      <c r="BK76" s="4534"/>
      <c r="BL76" s="4534"/>
      <c r="BM76" s="4534"/>
      <c r="BN76" s="4534"/>
      <c r="BO76" s="4534"/>
      <c r="BP76" s="4534"/>
      <c r="BQ76" s="4534"/>
      <c r="BR76" s="4534"/>
      <c r="BS76" s="4534"/>
      <c r="BT76" s="4534"/>
      <c r="BU76" s="4534"/>
      <c r="BV76" s="4534"/>
      <c r="BW76" s="4534"/>
      <c r="BX76" s="4534"/>
      <c r="BY76" s="4534"/>
      <c r="BZ76" s="4534"/>
      <c r="CA76" s="1747"/>
      <c r="CB76" s="1743"/>
      <c r="CC76" s="1743"/>
      <c r="CD76" s="1743"/>
      <c r="CE76" s="1743"/>
      <c r="CF76" s="1743"/>
      <c r="CG76" s="1746"/>
    </row>
    <row r="77" spans="2:85" ht="11.45" customHeight="1">
      <c r="B77" s="1742"/>
      <c r="C77" s="1743"/>
      <c r="D77" s="4535" t="s">
        <v>4510</v>
      </c>
      <c r="E77" s="4535"/>
      <c r="F77" s="4535"/>
      <c r="G77" s="4535"/>
      <c r="H77" s="4535"/>
      <c r="I77" s="4535"/>
      <c r="J77" s="4535"/>
      <c r="K77" s="4535"/>
      <c r="L77" s="4535"/>
      <c r="M77" s="4535"/>
      <c r="N77" s="4535"/>
      <c r="O77" s="4535"/>
      <c r="P77" s="4535"/>
      <c r="Q77" s="4535"/>
      <c r="R77" s="4535"/>
      <c r="S77" s="4535"/>
      <c r="T77" s="4535"/>
      <c r="U77" s="4535"/>
      <c r="V77" s="4535"/>
      <c r="W77" s="4535"/>
      <c r="X77" s="4535"/>
      <c r="Y77" s="4535"/>
      <c r="Z77" s="4535"/>
      <c r="AA77" s="4535"/>
      <c r="AB77" s="4535"/>
      <c r="AC77" s="4535"/>
      <c r="AD77" s="4535"/>
      <c r="AE77" s="4535"/>
      <c r="AF77" s="4535"/>
      <c r="AG77" s="4535"/>
      <c r="AH77" s="4535"/>
      <c r="AI77" s="4535"/>
      <c r="AJ77" s="4535"/>
      <c r="AK77" s="4535"/>
      <c r="AL77" s="4535"/>
      <c r="AM77" s="4535"/>
      <c r="AN77" s="4535"/>
      <c r="AO77" s="4535"/>
      <c r="AP77" s="4535"/>
      <c r="AQ77" s="4535"/>
      <c r="AR77" s="4535"/>
      <c r="AS77" s="4535"/>
      <c r="AT77" s="4535"/>
      <c r="AU77" s="4535"/>
      <c r="AV77" s="4535"/>
      <c r="AW77" s="4535"/>
      <c r="AX77" s="4535"/>
      <c r="AY77" s="4535"/>
      <c r="AZ77" s="4535"/>
      <c r="BA77" s="4535"/>
      <c r="BB77" s="4535"/>
      <c r="BC77" s="4535"/>
      <c r="BD77" s="4535"/>
      <c r="BE77" s="4535"/>
      <c r="BF77" s="4535"/>
      <c r="BG77" s="4535"/>
      <c r="BH77" s="4535"/>
      <c r="BI77" s="4535"/>
      <c r="BJ77" s="4535"/>
      <c r="BK77" s="4535"/>
      <c r="BL77" s="4535"/>
      <c r="BM77" s="4535"/>
      <c r="BN77" s="4535"/>
      <c r="BO77" s="4535"/>
      <c r="BP77" s="4535"/>
      <c r="BQ77" s="4535"/>
      <c r="BR77" s="4535"/>
      <c r="BS77" s="4535"/>
      <c r="BT77" s="4535"/>
      <c r="BU77" s="4535"/>
      <c r="BV77" s="4535"/>
      <c r="BW77" s="4535"/>
      <c r="BX77" s="4535"/>
      <c r="BY77" s="4535"/>
      <c r="BZ77" s="4535"/>
      <c r="CA77" s="4535"/>
      <c r="CB77" s="4535"/>
      <c r="CC77" s="4535"/>
      <c r="CD77" s="4535"/>
      <c r="CE77" s="4535"/>
      <c r="CF77" s="4535"/>
      <c r="CG77" s="4536"/>
    </row>
    <row r="78" spans="2:85" ht="11.45" customHeight="1">
      <c r="B78" s="1742"/>
      <c r="C78" s="4534" t="s">
        <v>3801</v>
      </c>
      <c r="D78" s="4534"/>
      <c r="E78" s="4534"/>
      <c r="F78" s="4534"/>
      <c r="G78" s="4534"/>
      <c r="H78" s="4534"/>
      <c r="I78" s="4534"/>
      <c r="J78" s="4534"/>
      <c r="K78" s="4534"/>
      <c r="L78" s="4534"/>
      <c r="M78" s="4534"/>
      <c r="N78" s="4534"/>
      <c r="O78" s="4534"/>
      <c r="P78" s="4534"/>
      <c r="Q78" s="4534"/>
      <c r="R78" s="4534"/>
      <c r="S78" s="4534"/>
      <c r="T78" s="4534"/>
      <c r="U78" s="4534"/>
      <c r="V78" s="4534"/>
      <c r="W78" s="4534"/>
      <c r="X78" s="4534"/>
      <c r="Y78" s="4534"/>
      <c r="Z78" s="4534"/>
      <c r="AA78" s="4534"/>
      <c r="AB78" s="4534"/>
      <c r="AC78" s="4534"/>
      <c r="AD78" s="4534"/>
      <c r="AE78" s="4534"/>
      <c r="AF78" s="4534"/>
      <c r="AG78" s="4534"/>
      <c r="AH78" s="4534"/>
      <c r="AI78" s="4534"/>
      <c r="AJ78" s="4534"/>
      <c r="AK78" s="4534"/>
      <c r="AL78" s="4534"/>
      <c r="AM78" s="4534"/>
      <c r="AN78" s="4534"/>
      <c r="AO78" s="4534"/>
      <c r="AP78" s="4534"/>
      <c r="AQ78" s="4534"/>
      <c r="AR78" s="4534"/>
      <c r="AS78" s="4534"/>
      <c r="AT78" s="4534"/>
      <c r="AU78" s="4534"/>
      <c r="AV78" s="4534"/>
      <c r="AW78" s="4534"/>
      <c r="AX78" s="4534"/>
      <c r="AY78" s="4534"/>
      <c r="AZ78" s="4534"/>
      <c r="BA78" s="4534"/>
      <c r="BB78" s="4534"/>
      <c r="BC78" s="4534"/>
      <c r="BD78" s="4534"/>
      <c r="BE78" s="4534"/>
      <c r="BF78" s="4534"/>
      <c r="BG78" s="4534"/>
      <c r="BH78" s="4534"/>
      <c r="BI78" s="4534"/>
      <c r="BJ78" s="4534"/>
      <c r="BK78" s="4534"/>
      <c r="BL78" s="4534"/>
      <c r="BM78" s="4534"/>
      <c r="BN78" s="4534"/>
      <c r="BO78" s="4534"/>
      <c r="BP78" s="4534"/>
      <c r="BQ78" s="4534"/>
      <c r="BR78" s="4534"/>
      <c r="BS78" s="4534"/>
      <c r="BT78" s="4534"/>
      <c r="BU78" s="4534"/>
      <c r="BV78" s="4534"/>
      <c r="BW78" s="4534"/>
      <c r="BX78" s="4534"/>
      <c r="BY78" s="4534"/>
      <c r="BZ78" s="4534"/>
      <c r="CA78" s="1747"/>
      <c r="CB78" s="1743"/>
      <c r="CC78" s="1743"/>
      <c r="CD78" s="1743"/>
      <c r="CE78" s="1743"/>
      <c r="CF78" s="1743"/>
      <c r="CG78" s="1746"/>
    </row>
    <row r="79" spans="2:85" ht="11.45" customHeight="1">
      <c r="B79" s="1742"/>
      <c r="C79" s="1743"/>
      <c r="D79" s="1751" t="s">
        <v>4520</v>
      </c>
      <c r="E79" s="1751"/>
      <c r="F79" s="4535" t="s">
        <v>4521</v>
      </c>
      <c r="G79" s="4535"/>
      <c r="H79" s="4535"/>
      <c r="I79" s="4535"/>
      <c r="J79" s="4535"/>
      <c r="K79" s="4535"/>
      <c r="L79" s="4535"/>
      <c r="M79" s="4535"/>
      <c r="N79" s="4535"/>
      <c r="O79" s="4535"/>
      <c r="P79" s="4535"/>
      <c r="Q79" s="4535"/>
      <c r="R79" s="4535"/>
      <c r="S79" s="4535"/>
      <c r="T79" s="4535"/>
      <c r="U79" s="4535"/>
      <c r="V79" s="4535"/>
      <c r="W79" s="4535"/>
      <c r="X79" s="4535"/>
      <c r="Y79" s="4535"/>
      <c r="Z79" s="4535"/>
      <c r="AA79" s="4535"/>
      <c r="AB79" s="4535"/>
      <c r="AC79" s="4535"/>
      <c r="AD79" s="4535"/>
      <c r="AE79" s="4535"/>
      <c r="AF79" s="4535"/>
      <c r="AG79" s="4535"/>
      <c r="AH79" s="4535"/>
      <c r="AI79" s="4535"/>
      <c r="AJ79" s="4535"/>
      <c r="AK79" s="4535"/>
      <c r="AL79" s="4535"/>
      <c r="AM79" s="4535"/>
      <c r="AN79" s="4535"/>
      <c r="AO79" s="4535"/>
      <c r="AP79" s="4535"/>
      <c r="AQ79" s="4535"/>
      <c r="AR79" s="4535"/>
      <c r="AS79" s="4535"/>
      <c r="AT79" s="4535"/>
      <c r="AU79" s="4535"/>
      <c r="AV79" s="4535"/>
      <c r="AW79" s="4535"/>
      <c r="AX79" s="4535"/>
      <c r="AY79" s="4535"/>
      <c r="AZ79" s="4535"/>
      <c r="BA79" s="4535"/>
      <c r="BB79" s="4535"/>
      <c r="BC79" s="4535"/>
      <c r="BD79" s="4535"/>
      <c r="BE79" s="4535"/>
      <c r="BF79" s="4535"/>
      <c r="BG79" s="4535"/>
      <c r="BH79" s="4535"/>
      <c r="BI79" s="4535"/>
      <c r="BJ79" s="4535"/>
      <c r="BK79" s="4535"/>
      <c r="BL79" s="4535"/>
      <c r="BM79" s="4535"/>
      <c r="BN79" s="4535"/>
      <c r="BO79" s="4535"/>
      <c r="BP79" s="4535"/>
      <c r="BQ79" s="4535"/>
      <c r="BR79" s="4535"/>
      <c r="BS79" s="4535"/>
      <c r="BT79" s="4535"/>
      <c r="BU79" s="4535"/>
      <c r="BV79" s="4535"/>
      <c r="BW79" s="4535"/>
      <c r="BX79" s="4535"/>
      <c r="BY79" s="4535"/>
      <c r="BZ79" s="4535"/>
      <c r="CA79" s="4535"/>
      <c r="CB79" s="4535"/>
      <c r="CC79" s="4535"/>
      <c r="CD79" s="4535"/>
      <c r="CE79" s="4535"/>
      <c r="CF79" s="4535"/>
      <c r="CG79" s="4536"/>
    </row>
    <row r="80" spans="2:85" ht="11.45" customHeight="1">
      <c r="B80" s="1742"/>
      <c r="C80" s="1743"/>
      <c r="D80" s="4534" t="s">
        <v>2585</v>
      </c>
      <c r="E80" s="4534"/>
      <c r="F80" s="4534"/>
      <c r="G80" s="4534"/>
      <c r="H80" s="4534"/>
      <c r="I80" s="4534"/>
      <c r="J80" s="4534"/>
      <c r="K80" s="4534"/>
      <c r="L80" s="4534"/>
      <c r="M80" s="4534"/>
      <c r="N80" s="4534"/>
      <c r="O80" s="4534"/>
      <c r="P80" s="4534"/>
      <c r="Q80" s="4534"/>
      <c r="R80" s="4534"/>
      <c r="S80" s="4534"/>
      <c r="T80" s="4534"/>
      <c r="U80" s="4534"/>
      <c r="V80" s="4534"/>
      <c r="W80" s="4534"/>
      <c r="X80" s="4534"/>
      <c r="Y80" s="4534"/>
      <c r="Z80" s="4534"/>
      <c r="AA80" s="4534"/>
      <c r="AB80" s="4534"/>
      <c r="AC80" s="4534"/>
      <c r="AD80" s="4534"/>
      <c r="AE80" s="4534"/>
      <c r="AF80" s="4534"/>
      <c r="AG80" s="4534"/>
      <c r="AH80" s="4534"/>
      <c r="AI80" s="4534"/>
      <c r="AJ80" s="4534"/>
      <c r="AK80" s="4534"/>
      <c r="AL80" s="4534"/>
      <c r="AM80" s="4534"/>
      <c r="AN80" s="4534"/>
      <c r="AO80" s="4534"/>
      <c r="AP80" s="4534"/>
      <c r="AQ80" s="4534"/>
      <c r="AR80" s="4534"/>
      <c r="AS80" s="4534"/>
      <c r="AT80" s="4534"/>
      <c r="AU80" s="4534"/>
      <c r="AV80" s="4534"/>
      <c r="AW80" s="4534"/>
      <c r="AX80" s="4534"/>
      <c r="AY80" s="4534"/>
      <c r="AZ80" s="4534"/>
      <c r="BA80" s="4534"/>
      <c r="BB80" s="4534"/>
      <c r="BC80" s="4534"/>
      <c r="BD80" s="4534"/>
      <c r="BE80" s="4534"/>
      <c r="BF80" s="4534"/>
      <c r="BG80" s="4534"/>
      <c r="BH80" s="4534"/>
      <c r="BI80" s="4534"/>
      <c r="BJ80" s="4534"/>
      <c r="BK80" s="4534"/>
      <c r="BL80" s="4534"/>
      <c r="BM80" s="4534"/>
      <c r="BN80" s="4534"/>
      <c r="BO80" s="4534"/>
      <c r="BP80" s="4534"/>
      <c r="BQ80" s="4534"/>
      <c r="BR80" s="4534"/>
      <c r="BS80" s="4534"/>
      <c r="BT80" s="4534"/>
      <c r="BU80" s="4534"/>
      <c r="BV80" s="4534"/>
      <c r="BW80" s="4534"/>
      <c r="BX80" s="4534"/>
      <c r="BY80" s="4534"/>
      <c r="BZ80" s="4534"/>
      <c r="CA80" s="1747"/>
      <c r="CB80" s="1743"/>
      <c r="CC80" s="1743"/>
      <c r="CD80" s="1743"/>
      <c r="CE80" s="1743"/>
      <c r="CF80" s="1743"/>
      <c r="CG80" s="1746"/>
    </row>
    <row r="81" spans="2:85" ht="11.45" customHeight="1">
      <c r="B81" s="1742"/>
      <c r="C81" s="4534" t="s">
        <v>3802</v>
      </c>
      <c r="D81" s="4534"/>
      <c r="E81" s="4534"/>
      <c r="F81" s="4534"/>
      <c r="G81" s="4534"/>
      <c r="H81" s="4534"/>
      <c r="I81" s="4534"/>
      <c r="J81" s="4534"/>
      <c r="K81" s="4534"/>
      <c r="L81" s="4534"/>
      <c r="M81" s="4534"/>
      <c r="N81" s="4534"/>
      <c r="O81" s="4534"/>
      <c r="P81" s="4534"/>
      <c r="Q81" s="4534"/>
      <c r="R81" s="4534"/>
      <c r="S81" s="4534"/>
      <c r="T81" s="4534"/>
      <c r="U81" s="4534"/>
      <c r="V81" s="4534"/>
      <c r="W81" s="4534"/>
      <c r="X81" s="4534"/>
      <c r="Y81" s="4534"/>
      <c r="Z81" s="4534"/>
      <c r="AA81" s="4534"/>
      <c r="AB81" s="4534"/>
      <c r="AC81" s="4534"/>
      <c r="AD81" s="4534"/>
      <c r="AE81" s="4534"/>
      <c r="AF81" s="4534"/>
      <c r="AG81" s="4534"/>
      <c r="AH81" s="4534"/>
      <c r="AI81" s="4534"/>
      <c r="AJ81" s="4534"/>
      <c r="AK81" s="4534"/>
      <c r="AL81" s="4534"/>
      <c r="AM81" s="4534"/>
      <c r="AN81" s="4534"/>
      <c r="AO81" s="4534"/>
      <c r="AP81" s="4534"/>
      <c r="AQ81" s="4534"/>
      <c r="AR81" s="4534"/>
      <c r="AS81" s="4534"/>
      <c r="AT81" s="4534"/>
      <c r="AU81" s="4534"/>
      <c r="AV81" s="4534"/>
      <c r="AW81" s="4534"/>
      <c r="AX81" s="4534"/>
      <c r="AY81" s="4534"/>
      <c r="AZ81" s="4534"/>
      <c r="BA81" s="4534"/>
      <c r="BB81" s="4534"/>
      <c r="BC81" s="4534"/>
      <c r="BD81" s="4534"/>
      <c r="BE81" s="4534"/>
      <c r="BF81" s="4534"/>
      <c r="BG81" s="4534"/>
      <c r="BH81" s="4534"/>
      <c r="BI81" s="4534"/>
      <c r="BJ81" s="4534"/>
      <c r="BK81" s="4534"/>
      <c r="BL81" s="4534"/>
      <c r="BM81" s="4534"/>
      <c r="BN81" s="4534"/>
      <c r="BO81" s="4534"/>
      <c r="BP81" s="4534"/>
      <c r="BQ81" s="4534"/>
      <c r="BR81" s="4534"/>
      <c r="BS81" s="4534"/>
      <c r="BT81" s="4534"/>
      <c r="BU81" s="4534"/>
      <c r="BV81" s="4534"/>
      <c r="BW81" s="4534"/>
      <c r="BX81" s="4534"/>
      <c r="BY81" s="4534"/>
      <c r="BZ81" s="4534"/>
      <c r="CA81" s="1747"/>
      <c r="CB81" s="1743"/>
      <c r="CC81" s="1743"/>
      <c r="CD81" s="1743"/>
      <c r="CE81" s="1743"/>
      <c r="CF81" s="1743"/>
      <c r="CG81" s="1746"/>
    </row>
    <row r="82" spans="2:85" ht="11.45" customHeight="1">
      <c r="B82" s="1742"/>
      <c r="C82" s="1743"/>
      <c r="D82" s="1641"/>
      <c r="E82" s="1641"/>
      <c r="F82" s="4534" t="s">
        <v>4522</v>
      </c>
      <c r="G82" s="4534"/>
      <c r="H82" s="4534"/>
      <c r="I82" s="4534"/>
      <c r="J82" s="4534"/>
      <c r="K82" s="4534"/>
      <c r="L82" s="4534"/>
      <c r="M82" s="4534"/>
      <c r="N82" s="4534"/>
      <c r="O82" s="4534"/>
      <c r="P82" s="4534"/>
      <c r="Q82" s="4534"/>
      <c r="R82" s="4534"/>
      <c r="S82" s="4534"/>
      <c r="T82" s="4534"/>
      <c r="U82" s="4534"/>
      <c r="V82" s="4534"/>
      <c r="W82" s="4534"/>
      <c r="X82" s="4534"/>
      <c r="Y82" s="4534"/>
      <c r="Z82" s="4534"/>
      <c r="AA82" s="4534"/>
      <c r="AB82" s="4534"/>
      <c r="AC82" s="4534"/>
      <c r="AD82" s="4534"/>
      <c r="AE82" s="4534"/>
      <c r="AF82" s="4534"/>
      <c r="AG82" s="4534"/>
      <c r="AH82" s="4534"/>
      <c r="AI82" s="4534"/>
      <c r="AJ82" s="4534"/>
      <c r="AK82" s="4534"/>
      <c r="AL82" s="4534"/>
      <c r="AM82" s="4534"/>
      <c r="AN82" s="4534"/>
      <c r="AO82" s="4534"/>
      <c r="AP82" s="4534"/>
      <c r="AQ82" s="4534"/>
      <c r="AR82" s="4534"/>
      <c r="AS82" s="4534"/>
      <c r="AT82" s="4534"/>
      <c r="AU82" s="4534"/>
      <c r="AV82" s="4534"/>
      <c r="AW82" s="4534"/>
      <c r="AX82" s="4534"/>
      <c r="AY82" s="4534"/>
      <c r="AZ82" s="4534"/>
      <c r="BA82" s="4534"/>
      <c r="BB82" s="4534"/>
      <c r="BC82" s="4534"/>
      <c r="BD82" s="4534"/>
      <c r="BE82" s="4534"/>
      <c r="BF82" s="4534"/>
      <c r="BG82" s="4534"/>
      <c r="BH82" s="4534"/>
      <c r="BI82" s="4534"/>
      <c r="BJ82" s="4534"/>
      <c r="BK82" s="4534"/>
      <c r="BL82" s="4534"/>
      <c r="BM82" s="4534"/>
      <c r="BN82" s="4534"/>
      <c r="BO82" s="4534"/>
      <c r="BP82" s="4534"/>
      <c r="BQ82" s="4534"/>
      <c r="BR82" s="4534"/>
      <c r="BS82" s="4534"/>
      <c r="BT82" s="4534"/>
      <c r="BU82" s="4534"/>
      <c r="BV82" s="4534"/>
      <c r="BW82" s="4534"/>
      <c r="BX82" s="4534"/>
      <c r="BY82" s="4534"/>
      <c r="BZ82" s="4534"/>
      <c r="CA82" s="1747"/>
      <c r="CB82" s="1743"/>
      <c r="CC82" s="1743"/>
      <c r="CD82" s="1743"/>
      <c r="CE82" s="1743"/>
      <c r="CF82" s="1743"/>
      <c r="CG82" s="1746"/>
    </row>
    <row r="83" spans="2:85" ht="11.45" customHeight="1">
      <c r="B83" s="1742"/>
      <c r="C83" s="1743"/>
      <c r="D83" s="4534" t="s">
        <v>2586</v>
      </c>
      <c r="E83" s="4534"/>
      <c r="F83" s="4534"/>
      <c r="G83" s="4534"/>
      <c r="H83" s="4534"/>
      <c r="I83" s="4534"/>
      <c r="J83" s="4534"/>
      <c r="K83" s="4534"/>
      <c r="L83" s="4534"/>
      <c r="M83" s="4534"/>
      <c r="N83" s="4534"/>
      <c r="O83" s="4534"/>
      <c r="P83" s="4534"/>
      <c r="Q83" s="4534"/>
      <c r="R83" s="4534"/>
      <c r="S83" s="4534"/>
      <c r="T83" s="4534"/>
      <c r="U83" s="4534"/>
      <c r="V83" s="4534"/>
      <c r="W83" s="4534"/>
      <c r="X83" s="4534"/>
      <c r="Y83" s="4534"/>
      <c r="Z83" s="4534"/>
      <c r="AA83" s="4534"/>
      <c r="AB83" s="4534"/>
      <c r="AC83" s="4534"/>
      <c r="AD83" s="4534"/>
      <c r="AE83" s="4534"/>
      <c r="AF83" s="4534"/>
      <c r="AG83" s="4534"/>
      <c r="AH83" s="4534"/>
      <c r="AI83" s="4534"/>
      <c r="AJ83" s="4534"/>
      <c r="AK83" s="4534"/>
      <c r="AL83" s="4534"/>
      <c r="AM83" s="4534"/>
      <c r="AN83" s="4534"/>
      <c r="AO83" s="4534"/>
      <c r="AP83" s="4534"/>
      <c r="AQ83" s="4534"/>
      <c r="AR83" s="4534"/>
      <c r="AS83" s="4534"/>
      <c r="AT83" s="4534"/>
      <c r="AU83" s="4534"/>
      <c r="AV83" s="4534"/>
      <c r="AW83" s="4534"/>
      <c r="AX83" s="4534"/>
      <c r="AY83" s="4534"/>
      <c r="AZ83" s="4534"/>
      <c r="BA83" s="4534"/>
      <c r="BB83" s="4534"/>
      <c r="BC83" s="4534"/>
      <c r="BD83" s="4534"/>
      <c r="BE83" s="4534"/>
      <c r="BF83" s="4534"/>
      <c r="BG83" s="4534"/>
      <c r="BH83" s="4534"/>
      <c r="BI83" s="4534"/>
      <c r="BJ83" s="4534"/>
      <c r="BK83" s="4534"/>
      <c r="BL83" s="4534"/>
      <c r="BM83" s="4534"/>
      <c r="BN83" s="4534"/>
      <c r="BO83" s="4534"/>
      <c r="BP83" s="4534"/>
      <c r="BQ83" s="4534"/>
      <c r="BR83" s="4534"/>
      <c r="BS83" s="4534"/>
      <c r="BT83" s="4534"/>
      <c r="BU83" s="4534"/>
      <c r="BV83" s="4534"/>
      <c r="BW83" s="4534"/>
      <c r="BX83" s="4534"/>
      <c r="BY83" s="4534"/>
      <c r="BZ83" s="4534"/>
      <c r="CA83" s="1747"/>
      <c r="CB83" s="1743"/>
      <c r="CC83" s="1743"/>
      <c r="CD83" s="1743"/>
      <c r="CE83" s="1743"/>
      <c r="CF83" s="1743"/>
      <c r="CG83" s="1746"/>
    </row>
    <row r="84" spans="2:85" ht="11.45" customHeight="1">
      <c r="B84" s="1742"/>
      <c r="C84" s="1747"/>
      <c r="D84" s="4534" t="s">
        <v>2587</v>
      </c>
      <c r="E84" s="4534"/>
      <c r="F84" s="4534"/>
      <c r="G84" s="4534"/>
      <c r="H84" s="4534"/>
      <c r="I84" s="4534"/>
      <c r="J84" s="4534"/>
      <c r="K84" s="4534"/>
      <c r="L84" s="4534"/>
      <c r="M84" s="4534"/>
      <c r="N84" s="4534"/>
      <c r="O84" s="4534"/>
      <c r="P84" s="4534"/>
      <c r="Q84" s="4534"/>
      <c r="R84" s="4534"/>
      <c r="S84" s="4534"/>
      <c r="T84" s="4534"/>
      <c r="U84" s="4534"/>
      <c r="V84" s="4534"/>
      <c r="W84" s="4534"/>
      <c r="X84" s="4534"/>
      <c r="Y84" s="4534"/>
      <c r="Z84" s="4534"/>
      <c r="AA84" s="4534"/>
      <c r="AB84" s="4534"/>
      <c r="AC84" s="4534"/>
      <c r="AD84" s="4534"/>
      <c r="AE84" s="4534"/>
      <c r="AF84" s="4534"/>
      <c r="AG84" s="4534"/>
      <c r="AH84" s="4534"/>
      <c r="AI84" s="4534"/>
      <c r="AJ84" s="4534"/>
      <c r="AK84" s="4534"/>
      <c r="AL84" s="4534"/>
      <c r="AM84" s="4534"/>
      <c r="AN84" s="4534"/>
      <c r="AO84" s="4534"/>
      <c r="AP84" s="4534"/>
      <c r="AQ84" s="4534"/>
      <c r="AR84" s="4534"/>
      <c r="AS84" s="4534"/>
      <c r="AT84" s="4534"/>
      <c r="AU84" s="4534"/>
      <c r="AV84" s="4534"/>
      <c r="AW84" s="4534"/>
      <c r="AX84" s="4534"/>
      <c r="AY84" s="4534"/>
      <c r="AZ84" s="4534"/>
      <c r="BA84" s="4534"/>
      <c r="BB84" s="4534"/>
      <c r="BC84" s="4534"/>
      <c r="BD84" s="4534"/>
      <c r="BE84" s="4534"/>
      <c r="BF84" s="4534"/>
      <c r="BG84" s="4534"/>
      <c r="BH84" s="4534"/>
      <c r="BI84" s="4534"/>
      <c r="BJ84" s="4534"/>
      <c r="BK84" s="4534"/>
      <c r="BL84" s="4534"/>
      <c r="BM84" s="4534"/>
      <c r="BN84" s="4534"/>
      <c r="BO84" s="4534"/>
      <c r="BP84" s="4534"/>
      <c r="BQ84" s="4534"/>
      <c r="BR84" s="4534"/>
      <c r="BS84" s="4534"/>
      <c r="BT84" s="4534"/>
      <c r="BU84" s="4534"/>
      <c r="BV84" s="4534"/>
      <c r="BW84" s="4534"/>
      <c r="BX84" s="4534"/>
      <c r="BY84" s="4534"/>
      <c r="BZ84" s="4534"/>
      <c r="CA84" s="1747"/>
      <c r="CB84" s="1743"/>
      <c r="CC84" s="1743"/>
      <c r="CD84" s="1743"/>
      <c r="CE84" s="1743"/>
      <c r="CF84" s="1743"/>
      <c r="CG84" s="1746"/>
    </row>
    <row r="85" spans="2:85" ht="11.45" customHeight="1">
      <c r="B85" s="1742"/>
      <c r="C85" s="1747"/>
      <c r="D85" s="4534" t="s">
        <v>2588</v>
      </c>
      <c r="E85" s="4534"/>
      <c r="F85" s="4534"/>
      <c r="G85" s="4534"/>
      <c r="H85" s="4534"/>
      <c r="I85" s="4534"/>
      <c r="J85" s="4534"/>
      <c r="K85" s="4534"/>
      <c r="L85" s="4534"/>
      <c r="M85" s="4534"/>
      <c r="N85" s="4534"/>
      <c r="O85" s="4534"/>
      <c r="P85" s="4534"/>
      <c r="Q85" s="4534"/>
      <c r="R85" s="4534"/>
      <c r="S85" s="4534"/>
      <c r="T85" s="4534"/>
      <c r="U85" s="4534"/>
      <c r="V85" s="4534"/>
      <c r="W85" s="4534"/>
      <c r="X85" s="4534"/>
      <c r="Y85" s="4534"/>
      <c r="Z85" s="4534"/>
      <c r="AA85" s="4534"/>
      <c r="AB85" s="4534"/>
      <c r="AC85" s="4534"/>
      <c r="AD85" s="4534"/>
      <c r="AE85" s="4534"/>
      <c r="AF85" s="4534"/>
      <c r="AG85" s="4534"/>
      <c r="AH85" s="4534"/>
      <c r="AI85" s="4534"/>
      <c r="AJ85" s="4534"/>
      <c r="AK85" s="4534"/>
      <c r="AL85" s="4534"/>
      <c r="AM85" s="4534"/>
      <c r="AN85" s="4534"/>
      <c r="AO85" s="4534"/>
      <c r="AP85" s="4534"/>
      <c r="AQ85" s="4534"/>
      <c r="AR85" s="4534"/>
      <c r="AS85" s="4534"/>
      <c r="AT85" s="4534"/>
      <c r="AU85" s="4534"/>
      <c r="AV85" s="4534"/>
      <c r="AW85" s="4534"/>
      <c r="AX85" s="4534"/>
      <c r="AY85" s="4534"/>
      <c r="AZ85" s="4534"/>
      <c r="BA85" s="4534"/>
      <c r="BB85" s="4534"/>
      <c r="BC85" s="4534"/>
      <c r="BD85" s="4534"/>
      <c r="BE85" s="4534"/>
      <c r="BF85" s="4534"/>
      <c r="BG85" s="4534"/>
      <c r="BH85" s="4534"/>
      <c r="BI85" s="4534"/>
      <c r="BJ85" s="4534"/>
      <c r="BK85" s="4534"/>
      <c r="BL85" s="4534"/>
      <c r="BM85" s="4534"/>
      <c r="BN85" s="4534"/>
      <c r="BO85" s="4534"/>
      <c r="BP85" s="4534"/>
      <c r="BQ85" s="4534"/>
      <c r="BR85" s="4534"/>
      <c r="BS85" s="4534"/>
      <c r="BT85" s="4534"/>
      <c r="BU85" s="4534"/>
      <c r="BV85" s="4534"/>
      <c r="BW85" s="4534"/>
      <c r="BX85" s="4534"/>
      <c r="BY85" s="4534"/>
      <c r="BZ85" s="4534"/>
      <c r="CA85" s="1747"/>
      <c r="CB85" s="1743"/>
      <c r="CC85" s="1743"/>
      <c r="CD85" s="1743"/>
      <c r="CE85" s="1743"/>
      <c r="CF85" s="1743"/>
      <c r="CG85" s="1746"/>
    </row>
    <row r="86" spans="2:85" ht="11.45" customHeight="1">
      <c r="B86" s="1742"/>
      <c r="C86" s="4534" t="s">
        <v>3804</v>
      </c>
      <c r="D86" s="4534"/>
      <c r="E86" s="4534"/>
      <c r="F86" s="4534"/>
      <c r="G86" s="4534"/>
      <c r="H86" s="4534"/>
      <c r="I86" s="4534"/>
      <c r="J86" s="4534"/>
      <c r="K86" s="4534"/>
      <c r="L86" s="4534"/>
      <c r="M86" s="4534"/>
      <c r="N86" s="4534"/>
      <c r="O86" s="4534"/>
      <c r="P86" s="4534"/>
      <c r="Q86" s="4534"/>
      <c r="R86" s="4534"/>
      <c r="S86" s="4534"/>
      <c r="T86" s="4534"/>
      <c r="U86" s="4534"/>
      <c r="V86" s="4534"/>
      <c r="W86" s="4534"/>
      <c r="X86" s="4534"/>
      <c r="Y86" s="4534"/>
      <c r="Z86" s="4534"/>
      <c r="AA86" s="4534"/>
      <c r="AB86" s="4534"/>
      <c r="AC86" s="4534"/>
      <c r="AD86" s="4534"/>
      <c r="AE86" s="4534"/>
      <c r="AF86" s="4534"/>
      <c r="AG86" s="4534"/>
      <c r="AH86" s="4534"/>
      <c r="AI86" s="4534"/>
      <c r="AJ86" s="4534"/>
      <c r="AK86" s="4534"/>
      <c r="AL86" s="4534"/>
      <c r="AM86" s="4534"/>
      <c r="AN86" s="4534"/>
      <c r="AO86" s="4534"/>
      <c r="AP86" s="4534"/>
      <c r="AQ86" s="4534"/>
      <c r="AR86" s="4534"/>
      <c r="AS86" s="4534"/>
      <c r="AT86" s="4534"/>
      <c r="AU86" s="4534"/>
      <c r="AV86" s="4534"/>
      <c r="AW86" s="4534"/>
      <c r="AX86" s="4534"/>
      <c r="AY86" s="4534"/>
      <c r="AZ86" s="4534"/>
      <c r="BA86" s="4534"/>
      <c r="BB86" s="4534"/>
      <c r="BC86" s="4534"/>
      <c r="BD86" s="4534"/>
      <c r="BE86" s="4534"/>
      <c r="BF86" s="4534"/>
      <c r="BG86" s="4534"/>
      <c r="BH86" s="4534"/>
      <c r="BI86" s="4534"/>
      <c r="BJ86" s="4534"/>
      <c r="BK86" s="4534"/>
      <c r="BL86" s="4534"/>
      <c r="BM86" s="4534"/>
      <c r="BN86" s="4534"/>
      <c r="BO86" s="4534"/>
      <c r="BP86" s="4534"/>
      <c r="BQ86" s="4534"/>
      <c r="BR86" s="4534"/>
      <c r="BS86" s="4534"/>
      <c r="BT86" s="4534"/>
      <c r="BU86" s="4534"/>
      <c r="BV86" s="4534"/>
      <c r="BW86" s="4534"/>
      <c r="BX86" s="4534"/>
      <c r="BY86" s="4534"/>
      <c r="BZ86" s="4534"/>
      <c r="CA86" s="1747"/>
      <c r="CB86" s="1743"/>
      <c r="CC86" s="1743"/>
      <c r="CD86" s="1743"/>
      <c r="CE86" s="1743"/>
      <c r="CF86" s="1743"/>
      <c r="CG86" s="1746"/>
    </row>
    <row r="87" spans="2:85" ht="11.45" customHeight="1">
      <c r="B87" s="1742"/>
      <c r="C87" s="1747"/>
      <c r="D87" s="4535" t="s">
        <v>4884</v>
      </c>
      <c r="E87" s="4535"/>
      <c r="F87" s="4535"/>
      <c r="G87" s="4535"/>
      <c r="H87" s="4535"/>
      <c r="I87" s="4535"/>
      <c r="J87" s="4535"/>
      <c r="K87" s="4535"/>
      <c r="L87" s="4535"/>
      <c r="M87" s="4535"/>
      <c r="N87" s="4535"/>
      <c r="O87" s="4535"/>
      <c r="P87" s="4535"/>
      <c r="Q87" s="4535"/>
      <c r="R87" s="4535"/>
      <c r="S87" s="4535"/>
      <c r="T87" s="4535"/>
      <c r="U87" s="4535"/>
      <c r="V87" s="4535"/>
      <c r="W87" s="4535"/>
      <c r="X87" s="4535"/>
      <c r="Y87" s="4535"/>
      <c r="Z87" s="4535"/>
      <c r="AA87" s="4535"/>
      <c r="AB87" s="4535"/>
      <c r="AC87" s="4535"/>
      <c r="AD87" s="4535"/>
      <c r="AE87" s="4535"/>
      <c r="AF87" s="4535"/>
      <c r="AG87" s="4535"/>
      <c r="AH87" s="4535"/>
      <c r="AI87" s="4535"/>
      <c r="AJ87" s="4535"/>
      <c r="AK87" s="4535"/>
      <c r="AL87" s="4535"/>
      <c r="AM87" s="4535"/>
      <c r="AN87" s="4535"/>
      <c r="AO87" s="4535"/>
      <c r="AP87" s="4535"/>
      <c r="AQ87" s="4535"/>
      <c r="AR87" s="4535"/>
      <c r="AS87" s="4535"/>
      <c r="AT87" s="4535"/>
      <c r="AU87" s="4535"/>
      <c r="AV87" s="4535"/>
      <c r="AW87" s="4535"/>
      <c r="AX87" s="4535"/>
      <c r="AY87" s="4535"/>
      <c r="AZ87" s="4535"/>
      <c r="BA87" s="4535"/>
      <c r="BB87" s="4535"/>
      <c r="BC87" s="4535"/>
      <c r="BD87" s="4535"/>
      <c r="BE87" s="4535"/>
      <c r="BF87" s="4535"/>
      <c r="BG87" s="4535"/>
      <c r="BH87" s="4535"/>
      <c r="BI87" s="4535"/>
      <c r="BJ87" s="4535"/>
      <c r="BK87" s="4535"/>
      <c r="BL87" s="4535"/>
      <c r="BM87" s="4535"/>
      <c r="BN87" s="4535"/>
      <c r="BO87" s="4535"/>
      <c r="BP87" s="4535"/>
      <c r="BQ87" s="4535"/>
      <c r="BR87" s="4535"/>
      <c r="BS87" s="4535"/>
      <c r="BT87" s="4535"/>
      <c r="BU87" s="4535"/>
      <c r="BV87" s="4535"/>
      <c r="BW87" s="4535"/>
      <c r="BX87" s="4535"/>
      <c r="BY87" s="4535"/>
      <c r="BZ87" s="4535"/>
      <c r="CA87" s="4535"/>
      <c r="CB87" s="4535"/>
      <c r="CC87" s="4535"/>
      <c r="CD87" s="4535"/>
      <c r="CE87" s="4535"/>
      <c r="CF87" s="4535"/>
      <c r="CG87" s="4536"/>
    </row>
    <row r="88" spans="2:85" ht="11.45" customHeight="1">
      <c r="B88" s="1742"/>
      <c r="C88" s="1747"/>
      <c r="D88" s="4535" t="s">
        <v>4512</v>
      </c>
      <c r="E88" s="4535"/>
      <c r="F88" s="4535"/>
      <c r="G88" s="4535"/>
      <c r="H88" s="4535"/>
      <c r="I88" s="4535"/>
      <c r="J88" s="4535"/>
      <c r="K88" s="4535"/>
      <c r="L88" s="4535"/>
      <c r="M88" s="4535"/>
      <c r="N88" s="4535"/>
      <c r="O88" s="4535"/>
      <c r="P88" s="4535"/>
      <c r="Q88" s="4535"/>
      <c r="R88" s="4535"/>
      <c r="S88" s="4535"/>
      <c r="T88" s="4535"/>
      <c r="U88" s="4535"/>
      <c r="V88" s="4535"/>
      <c r="W88" s="4535"/>
      <c r="X88" s="4535"/>
      <c r="Y88" s="4535"/>
      <c r="Z88" s="4535"/>
      <c r="AA88" s="4535"/>
      <c r="AB88" s="4535"/>
      <c r="AC88" s="4535"/>
      <c r="AD88" s="4535"/>
      <c r="AE88" s="4535"/>
      <c r="AF88" s="4535"/>
      <c r="AG88" s="4535"/>
      <c r="AH88" s="4535"/>
      <c r="AI88" s="4535"/>
      <c r="AJ88" s="4535"/>
      <c r="AK88" s="4535"/>
      <c r="AL88" s="4535"/>
      <c r="AM88" s="4535"/>
      <c r="AN88" s="4535"/>
      <c r="AO88" s="4535"/>
      <c r="AP88" s="4535"/>
      <c r="AQ88" s="4535"/>
      <c r="AR88" s="4535"/>
      <c r="AS88" s="4535"/>
      <c r="AT88" s="4535"/>
      <c r="AU88" s="4535"/>
      <c r="AV88" s="4535"/>
      <c r="AW88" s="4535"/>
      <c r="AX88" s="4535"/>
      <c r="AY88" s="4535"/>
      <c r="AZ88" s="4535"/>
      <c r="BA88" s="4535"/>
      <c r="BB88" s="4535"/>
      <c r="BC88" s="4535"/>
      <c r="BD88" s="4535"/>
      <c r="BE88" s="4535"/>
      <c r="BF88" s="4535"/>
      <c r="BG88" s="4535"/>
      <c r="BH88" s="4535"/>
      <c r="BI88" s="4535"/>
      <c r="BJ88" s="4535"/>
      <c r="BK88" s="4535"/>
      <c r="BL88" s="4535"/>
      <c r="BM88" s="4535"/>
      <c r="BN88" s="4535"/>
      <c r="BO88" s="4535"/>
      <c r="BP88" s="4535"/>
      <c r="BQ88" s="4535"/>
      <c r="BR88" s="4535"/>
      <c r="BS88" s="4535"/>
      <c r="BT88" s="4535"/>
      <c r="BU88" s="4535"/>
      <c r="BV88" s="4535"/>
      <c r="BW88" s="4535"/>
      <c r="BX88" s="4535"/>
      <c r="BY88" s="4535"/>
      <c r="BZ88" s="4535"/>
      <c r="CA88" s="4535"/>
      <c r="CB88" s="4535"/>
      <c r="CC88" s="4535"/>
      <c r="CD88" s="4535"/>
      <c r="CE88" s="4535"/>
      <c r="CF88" s="4535"/>
      <c r="CG88" s="4536"/>
    </row>
    <row r="89" spans="2:85" ht="2.25" customHeight="1">
      <c r="B89" s="1755"/>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c r="BJ89" s="1747"/>
      <c r="BK89" s="1747"/>
      <c r="BL89" s="1747"/>
      <c r="BM89" s="1747"/>
      <c r="BN89" s="1747"/>
      <c r="BO89" s="1747"/>
      <c r="BP89" s="1747"/>
      <c r="BQ89" s="1747"/>
      <c r="BR89" s="1747"/>
      <c r="BS89" s="1747"/>
      <c r="BT89" s="1747"/>
      <c r="BU89" s="1747"/>
      <c r="BV89" s="1747"/>
      <c r="BW89" s="1747"/>
      <c r="BX89" s="1747"/>
      <c r="BY89" s="1747"/>
      <c r="BZ89" s="1747"/>
      <c r="CA89" s="1747"/>
      <c r="CB89" s="1747"/>
      <c r="CC89" s="1747"/>
      <c r="CD89" s="1747"/>
      <c r="CE89" s="1747"/>
      <c r="CF89" s="1747"/>
      <c r="CG89" s="1756"/>
    </row>
    <row r="90" spans="2:85" ht="12.95" customHeight="1">
      <c r="B90" s="1748"/>
      <c r="C90" s="1641"/>
      <c r="D90" s="4571" t="s">
        <v>2589</v>
      </c>
      <c r="E90" s="4572"/>
      <c r="F90" s="4572"/>
      <c r="G90" s="4572"/>
      <c r="H90" s="4572"/>
      <c r="I90" s="4572"/>
      <c r="J90" s="4572"/>
      <c r="K90" s="4572"/>
      <c r="L90" s="4572"/>
      <c r="M90" s="4572"/>
      <c r="N90" s="4572"/>
      <c r="O90" s="4572"/>
      <c r="P90" s="4572"/>
      <c r="Q90" s="4572"/>
      <c r="R90" s="4572"/>
      <c r="S90" s="4573"/>
      <c r="T90" s="4571" t="s">
        <v>2590</v>
      </c>
      <c r="U90" s="4572"/>
      <c r="V90" s="4572"/>
      <c r="W90" s="4572"/>
      <c r="X90" s="4572"/>
      <c r="Y90" s="4572"/>
      <c r="Z90" s="4572"/>
      <c r="AA90" s="4572"/>
      <c r="AB90" s="4572"/>
      <c r="AC90" s="4572"/>
      <c r="AD90" s="4572"/>
      <c r="AE90" s="4572"/>
      <c r="AF90" s="4572"/>
      <c r="AG90" s="4572"/>
      <c r="AH90" s="4572"/>
      <c r="AI90" s="4572"/>
      <c r="AJ90" s="4572"/>
      <c r="AK90" s="4572"/>
      <c r="AL90" s="4572"/>
      <c r="AM90" s="4572"/>
      <c r="AN90" s="4572"/>
      <c r="AO90" s="4572"/>
      <c r="AP90" s="4572"/>
      <c r="AQ90" s="4572"/>
      <c r="AR90" s="4572"/>
      <c r="AS90" s="4572"/>
      <c r="AT90" s="4572"/>
      <c r="AU90" s="4572"/>
      <c r="AV90" s="4572"/>
      <c r="AW90" s="4572"/>
      <c r="AX90" s="4572"/>
      <c r="AY90" s="4572"/>
      <c r="AZ90" s="4572"/>
      <c r="BA90" s="4572"/>
      <c r="BB90" s="4572"/>
      <c r="BC90" s="4572"/>
      <c r="BD90" s="4572"/>
      <c r="BE90" s="4572"/>
      <c r="BF90" s="4572"/>
      <c r="BG90" s="4572"/>
      <c r="BH90" s="4572"/>
      <c r="BI90" s="4572"/>
      <c r="BJ90" s="4572"/>
      <c r="BK90" s="4572"/>
      <c r="BL90" s="4572"/>
      <c r="BM90" s="4572"/>
      <c r="BN90" s="4572"/>
      <c r="BO90" s="4572"/>
      <c r="BP90" s="4572"/>
      <c r="BQ90" s="4572"/>
      <c r="BR90" s="4573"/>
      <c r="BS90" s="4574" t="s">
        <v>3805</v>
      </c>
      <c r="BT90" s="4574"/>
      <c r="BU90" s="4574"/>
      <c r="BV90" s="4574"/>
      <c r="BW90" s="4574"/>
      <c r="BX90" s="4574"/>
      <c r="BY90" s="4574"/>
      <c r="BZ90" s="4574"/>
      <c r="CA90" s="4574"/>
      <c r="CB90" s="4574"/>
      <c r="CC90" s="4574"/>
      <c r="CD90" s="4574"/>
      <c r="CE90" s="4574"/>
      <c r="CF90" s="4574"/>
      <c r="CG90" s="1750"/>
    </row>
    <row r="91" spans="2:85" ht="12" customHeight="1">
      <c r="B91" s="1748"/>
      <c r="C91" s="1641"/>
      <c r="D91" s="4575" t="s">
        <v>3806</v>
      </c>
      <c r="E91" s="4576"/>
      <c r="F91" s="4576"/>
      <c r="G91" s="4576"/>
      <c r="H91" s="4576"/>
      <c r="I91" s="4576"/>
      <c r="J91" s="4576"/>
      <c r="K91" s="4576"/>
      <c r="L91" s="4576"/>
      <c r="M91" s="4576"/>
      <c r="N91" s="4576"/>
      <c r="O91" s="4576"/>
      <c r="P91" s="4576"/>
      <c r="Q91" s="4576"/>
      <c r="R91" s="4576"/>
      <c r="S91" s="4577"/>
      <c r="T91" s="4565" t="s">
        <v>3822</v>
      </c>
      <c r="U91" s="4566"/>
      <c r="V91" s="4566"/>
      <c r="W91" s="4566"/>
      <c r="X91" s="4566"/>
      <c r="Y91" s="4566"/>
      <c r="Z91" s="4566"/>
      <c r="AA91" s="4566"/>
      <c r="AB91" s="4566"/>
      <c r="AC91" s="4566"/>
      <c r="AD91" s="4566"/>
      <c r="AE91" s="4566"/>
      <c r="AF91" s="4566"/>
      <c r="AG91" s="4566"/>
      <c r="AH91" s="4566"/>
      <c r="AI91" s="4566"/>
      <c r="AJ91" s="4566"/>
      <c r="AK91" s="4566"/>
      <c r="AL91" s="4566"/>
      <c r="AM91" s="4566"/>
      <c r="AN91" s="4566"/>
      <c r="AO91" s="4566"/>
      <c r="AP91" s="4566"/>
      <c r="AQ91" s="4566"/>
      <c r="AR91" s="4566"/>
      <c r="AS91" s="4566"/>
      <c r="AT91" s="4566"/>
      <c r="AU91" s="4566"/>
      <c r="AV91" s="4566"/>
      <c r="AW91" s="4566"/>
      <c r="AX91" s="4566"/>
      <c r="AY91" s="4566"/>
      <c r="AZ91" s="4566"/>
      <c r="BA91" s="4566"/>
      <c r="BB91" s="4566"/>
      <c r="BC91" s="4566"/>
      <c r="BD91" s="4566"/>
      <c r="BE91" s="4566"/>
      <c r="BF91" s="4566"/>
      <c r="BG91" s="4566"/>
      <c r="BH91" s="4566"/>
      <c r="BI91" s="4566"/>
      <c r="BJ91" s="4566"/>
      <c r="BK91" s="4566"/>
      <c r="BL91" s="4566"/>
      <c r="BM91" s="4566"/>
      <c r="BN91" s="4566"/>
      <c r="BO91" s="4566"/>
      <c r="BP91" s="4566"/>
      <c r="BQ91" s="4566"/>
      <c r="BR91" s="4567"/>
      <c r="BS91" s="4584" t="s">
        <v>4523</v>
      </c>
      <c r="BT91" s="4585"/>
      <c r="BU91" s="4585"/>
      <c r="BV91" s="4585"/>
      <c r="BW91" s="4585"/>
      <c r="BX91" s="4585"/>
      <c r="BY91" s="4585"/>
      <c r="BZ91" s="4585"/>
      <c r="CA91" s="4585"/>
      <c r="CB91" s="4585"/>
      <c r="CC91" s="4585"/>
      <c r="CD91" s="4585"/>
      <c r="CE91" s="4585"/>
      <c r="CF91" s="4586"/>
      <c r="CG91" s="1750"/>
    </row>
    <row r="92" spans="2:85" ht="12" customHeight="1">
      <c r="B92" s="1748"/>
      <c r="C92" s="1641"/>
      <c r="D92" s="4578"/>
      <c r="E92" s="4579"/>
      <c r="F92" s="4579"/>
      <c r="G92" s="4579"/>
      <c r="H92" s="4579"/>
      <c r="I92" s="4579"/>
      <c r="J92" s="4579"/>
      <c r="K92" s="4579"/>
      <c r="L92" s="4579"/>
      <c r="M92" s="4579"/>
      <c r="N92" s="4579"/>
      <c r="O92" s="4579"/>
      <c r="P92" s="4579"/>
      <c r="Q92" s="4579"/>
      <c r="R92" s="4579"/>
      <c r="S92" s="4580"/>
      <c r="T92" s="4568" t="s">
        <v>3807</v>
      </c>
      <c r="U92" s="4534"/>
      <c r="V92" s="4534"/>
      <c r="W92" s="4534"/>
      <c r="X92" s="4534"/>
      <c r="Y92" s="4534"/>
      <c r="Z92" s="4534"/>
      <c r="AA92" s="4534"/>
      <c r="AB92" s="4534"/>
      <c r="AC92" s="4534"/>
      <c r="AD92" s="4534"/>
      <c r="AE92" s="4534"/>
      <c r="AF92" s="4534"/>
      <c r="AG92" s="4534"/>
      <c r="AH92" s="4534"/>
      <c r="AI92" s="4534"/>
      <c r="AJ92" s="4534"/>
      <c r="AK92" s="4534"/>
      <c r="AL92" s="4534"/>
      <c r="AM92" s="4534"/>
      <c r="AN92" s="4534"/>
      <c r="AO92" s="4534"/>
      <c r="AP92" s="4534"/>
      <c r="AQ92" s="4534"/>
      <c r="AR92" s="4534"/>
      <c r="AS92" s="4534"/>
      <c r="AT92" s="4534"/>
      <c r="AU92" s="4534"/>
      <c r="AV92" s="4534"/>
      <c r="AW92" s="4534"/>
      <c r="AX92" s="4534"/>
      <c r="AY92" s="4534"/>
      <c r="AZ92" s="4534"/>
      <c r="BA92" s="4534"/>
      <c r="BB92" s="4534"/>
      <c r="BC92" s="4534"/>
      <c r="BD92" s="4534"/>
      <c r="BE92" s="4534"/>
      <c r="BF92" s="4534"/>
      <c r="BG92" s="4534"/>
      <c r="BH92" s="4534"/>
      <c r="BI92" s="4534"/>
      <c r="BJ92" s="4534"/>
      <c r="BK92" s="4534"/>
      <c r="BL92" s="4534"/>
      <c r="BM92" s="4534"/>
      <c r="BN92" s="4534"/>
      <c r="BO92" s="4534"/>
      <c r="BP92" s="4534"/>
      <c r="BQ92" s="4534"/>
      <c r="BR92" s="4569"/>
      <c r="BS92" s="4587"/>
      <c r="BT92" s="4537"/>
      <c r="BU92" s="4537"/>
      <c r="BV92" s="4537"/>
      <c r="BW92" s="4537"/>
      <c r="BX92" s="4537"/>
      <c r="BY92" s="4537"/>
      <c r="BZ92" s="4537"/>
      <c r="CA92" s="4537"/>
      <c r="CB92" s="4537"/>
      <c r="CC92" s="4537"/>
      <c r="CD92" s="4537"/>
      <c r="CE92" s="4537"/>
      <c r="CF92" s="4538"/>
      <c r="CG92" s="1750"/>
    </row>
    <row r="93" spans="2:85" ht="12" customHeight="1">
      <c r="B93" s="1748"/>
      <c r="C93" s="1641"/>
      <c r="D93" s="4578"/>
      <c r="E93" s="4579"/>
      <c r="F93" s="4579"/>
      <c r="G93" s="4579"/>
      <c r="H93" s="4579"/>
      <c r="I93" s="4579"/>
      <c r="J93" s="4579"/>
      <c r="K93" s="4579"/>
      <c r="L93" s="4579"/>
      <c r="M93" s="4579"/>
      <c r="N93" s="4579"/>
      <c r="O93" s="4579"/>
      <c r="P93" s="4579"/>
      <c r="Q93" s="4579"/>
      <c r="R93" s="4579"/>
      <c r="S93" s="4580"/>
      <c r="T93" s="4568" t="s">
        <v>4513</v>
      </c>
      <c r="U93" s="4534"/>
      <c r="V93" s="4534"/>
      <c r="W93" s="4534"/>
      <c r="X93" s="4534"/>
      <c r="Y93" s="4534"/>
      <c r="Z93" s="4534"/>
      <c r="AA93" s="4534"/>
      <c r="AB93" s="4534"/>
      <c r="AC93" s="4534"/>
      <c r="AD93" s="4534"/>
      <c r="AE93" s="4534"/>
      <c r="AF93" s="4534"/>
      <c r="AG93" s="4534"/>
      <c r="AH93" s="4534"/>
      <c r="AI93" s="4534"/>
      <c r="AJ93" s="4534"/>
      <c r="AK93" s="4534"/>
      <c r="AL93" s="4534"/>
      <c r="AM93" s="4534"/>
      <c r="AN93" s="4534"/>
      <c r="AO93" s="4534"/>
      <c r="AP93" s="4534"/>
      <c r="AQ93" s="4534"/>
      <c r="AR93" s="4534"/>
      <c r="AS93" s="4534"/>
      <c r="AT93" s="4534"/>
      <c r="AU93" s="4534"/>
      <c r="AV93" s="4534"/>
      <c r="AW93" s="4534"/>
      <c r="AX93" s="4534"/>
      <c r="AY93" s="4534"/>
      <c r="AZ93" s="4534"/>
      <c r="BA93" s="4534"/>
      <c r="BB93" s="4534"/>
      <c r="BC93" s="4534"/>
      <c r="BD93" s="4534"/>
      <c r="BE93" s="4534"/>
      <c r="BF93" s="4534"/>
      <c r="BG93" s="4534"/>
      <c r="BH93" s="4534"/>
      <c r="BI93" s="4534"/>
      <c r="BJ93" s="4534"/>
      <c r="BK93" s="4534"/>
      <c r="BL93" s="4534"/>
      <c r="BM93" s="4534"/>
      <c r="BN93" s="4534"/>
      <c r="BO93" s="4534"/>
      <c r="BP93" s="4534"/>
      <c r="BQ93" s="4534"/>
      <c r="BR93" s="4569"/>
      <c r="BS93" s="4587"/>
      <c r="BT93" s="4537"/>
      <c r="BU93" s="4537"/>
      <c r="BV93" s="4537"/>
      <c r="BW93" s="4537"/>
      <c r="BX93" s="4537"/>
      <c r="BY93" s="4537"/>
      <c r="BZ93" s="4537"/>
      <c r="CA93" s="4537"/>
      <c r="CB93" s="4537"/>
      <c r="CC93" s="4537"/>
      <c r="CD93" s="4537"/>
      <c r="CE93" s="4537"/>
      <c r="CF93" s="4538"/>
      <c r="CG93" s="1750"/>
    </row>
    <row r="94" spans="2:85" ht="12" customHeight="1">
      <c r="B94" s="1748"/>
      <c r="C94" s="1641"/>
      <c r="D94" s="4578"/>
      <c r="E94" s="4579"/>
      <c r="F94" s="4579"/>
      <c r="G94" s="4579"/>
      <c r="H94" s="4579"/>
      <c r="I94" s="4579"/>
      <c r="J94" s="4579"/>
      <c r="K94" s="4579"/>
      <c r="L94" s="4579"/>
      <c r="M94" s="4579"/>
      <c r="N94" s="4579"/>
      <c r="O94" s="4579"/>
      <c r="P94" s="4579"/>
      <c r="Q94" s="4579"/>
      <c r="R94" s="4579"/>
      <c r="S94" s="4580"/>
      <c r="T94" s="4591" t="s">
        <v>4886</v>
      </c>
      <c r="U94" s="4531"/>
      <c r="V94" s="4531"/>
      <c r="W94" s="4531"/>
      <c r="X94" s="4531"/>
      <c r="Y94" s="4531"/>
      <c r="Z94" s="4531"/>
      <c r="AA94" s="4531"/>
      <c r="AB94" s="4531"/>
      <c r="AC94" s="4531"/>
      <c r="AD94" s="4531"/>
      <c r="AE94" s="4531"/>
      <c r="AF94" s="4531"/>
      <c r="AG94" s="4531"/>
      <c r="AH94" s="4531"/>
      <c r="AI94" s="4531"/>
      <c r="AJ94" s="4531"/>
      <c r="AK94" s="4531"/>
      <c r="AL94" s="4531"/>
      <c r="AM94" s="4531"/>
      <c r="AN94" s="4531"/>
      <c r="AO94" s="4531"/>
      <c r="AP94" s="4531"/>
      <c r="AQ94" s="4531"/>
      <c r="AR94" s="4531"/>
      <c r="AS94" s="4531"/>
      <c r="AT94" s="4531"/>
      <c r="AU94" s="4531"/>
      <c r="AV94" s="4531"/>
      <c r="AW94" s="4531"/>
      <c r="AX94" s="4531"/>
      <c r="AY94" s="4531"/>
      <c r="AZ94" s="4531"/>
      <c r="BA94" s="4531"/>
      <c r="BB94" s="4531"/>
      <c r="BC94" s="4531"/>
      <c r="BD94" s="4531"/>
      <c r="BE94" s="4531"/>
      <c r="BF94" s="4531"/>
      <c r="BG94" s="4531"/>
      <c r="BH94" s="4531"/>
      <c r="BI94" s="4531"/>
      <c r="BJ94" s="4531"/>
      <c r="BK94" s="4531"/>
      <c r="BL94" s="4531"/>
      <c r="BM94" s="4531"/>
      <c r="BN94" s="4531"/>
      <c r="BO94" s="4531"/>
      <c r="BP94" s="4531"/>
      <c r="BQ94" s="4531"/>
      <c r="BR94" s="4532"/>
      <c r="BS94" s="4587"/>
      <c r="BT94" s="4537"/>
      <c r="BU94" s="4537"/>
      <c r="BV94" s="4537"/>
      <c r="BW94" s="4537"/>
      <c r="BX94" s="4537"/>
      <c r="BY94" s="4537"/>
      <c r="BZ94" s="4537"/>
      <c r="CA94" s="4537"/>
      <c r="CB94" s="4537"/>
      <c r="CC94" s="4537"/>
      <c r="CD94" s="4537"/>
      <c r="CE94" s="4537"/>
      <c r="CF94" s="4538"/>
      <c r="CG94" s="1750"/>
    </row>
    <row r="95" spans="2:85" ht="12" customHeight="1">
      <c r="B95" s="1748"/>
      <c r="C95" s="1641"/>
      <c r="D95" s="4578"/>
      <c r="E95" s="4579"/>
      <c r="F95" s="4579"/>
      <c r="G95" s="4579"/>
      <c r="H95" s="4579"/>
      <c r="I95" s="4579"/>
      <c r="J95" s="4579"/>
      <c r="K95" s="4579"/>
      <c r="L95" s="4579"/>
      <c r="M95" s="4579"/>
      <c r="N95" s="4579"/>
      <c r="O95" s="4579"/>
      <c r="P95" s="4579"/>
      <c r="Q95" s="4579"/>
      <c r="R95" s="4579"/>
      <c r="S95" s="4580"/>
      <c r="T95" s="4568" t="s">
        <v>2591</v>
      </c>
      <c r="U95" s="4534"/>
      <c r="V95" s="4534"/>
      <c r="W95" s="4534"/>
      <c r="X95" s="4534"/>
      <c r="Y95" s="4534"/>
      <c r="Z95" s="4534"/>
      <c r="AA95" s="4534"/>
      <c r="AB95" s="4534"/>
      <c r="AC95" s="4534"/>
      <c r="AD95" s="4534"/>
      <c r="AE95" s="4534"/>
      <c r="AF95" s="4534"/>
      <c r="AG95" s="4534"/>
      <c r="AH95" s="4534"/>
      <c r="AI95" s="4534"/>
      <c r="AJ95" s="4534"/>
      <c r="AK95" s="4534"/>
      <c r="AL95" s="4534"/>
      <c r="AM95" s="4534"/>
      <c r="AN95" s="4534"/>
      <c r="AO95" s="4534"/>
      <c r="AP95" s="4534"/>
      <c r="AQ95" s="4534"/>
      <c r="AR95" s="4534"/>
      <c r="AS95" s="4534"/>
      <c r="AT95" s="4534"/>
      <c r="AU95" s="4534"/>
      <c r="AV95" s="4534"/>
      <c r="AW95" s="4534"/>
      <c r="AX95" s="4534"/>
      <c r="AY95" s="4534"/>
      <c r="AZ95" s="4534"/>
      <c r="BA95" s="4534"/>
      <c r="BB95" s="4534"/>
      <c r="BC95" s="4534"/>
      <c r="BD95" s="4534"/>
      <c r="BE95" s="4534"/>
      <c r="BF95" s="4534"/>
      <c r="BG95" s="4534"/>
      <c r="BH95" s="4534"/>
      <c r="BI95" s="4534"/>
      <c r="BJ95" s="4534"/>
      <c r="BK95" s="4534"/>
      <c r="BL95" s="4534"/>
      <c r="BM95" s="4534"/>
      <c r="BN95" s="4534"/>
      <c r="BO95" s="4534"/>
      <c r="BP95" s="4534"/>
      <c r="BQ95" s="4534"/>
      <c r="BR95" s="4569"/>
      <c r="BS95" s="4587"/>
      <c r="BT95" s="4537"/>
      <c r="BU95" s="4537"/>
      <c r="BV95" s="4537"/>
      <c r="BW95" s="4537"/>
      <c r="BX95" s="4537"/>
      <c r="BY95" s="4537"/>
      <c r="BZ95" s="4537"/>
      <c r="CA95" s="4537"/>
      <c r="CB95" s="4537"/>
      <c r="CC95" s="4537"/>
      <c r="CD95" s="4537"/>
      <c r="CE95" s="4537"/>
      <c r="CF95" s="4538"/>
      <c r="CG95" s="1750"/>
    </row>
    <row r="96" spans="2:85" ht="12" customHeight="1">
      <c r="B96" s="1748"/>
      <c r="C96" s="1641"/>
      <c r="D96" s="4581"/>
      <c r="E96" s="4582"/>
      <c r="F96" s="4582"/>
      <c r="G96" s="4582"/>
      <c r="H96" s="4582"/>
      <c r="I96" s="4582"/>
      <c r="J96" s="4582"/>
      <c r="K96" s="4582"/>
      <c r="L96" s="4582"/>
      <c r="M96" s="4582"/>
      <c r="N96" s="4582"/>
      <c r="O96" s="4582"/>
      <c r="P96" s="4582"/>
      <c r="Q96" s="4582"/>
      <c r="R96" s="4582"/>
      <c r="S96" s="4583"/>
      <c r="T96" s="4553" t="s">
        <v>2592</v>
      </c>
      <c r="U96" s="4554"/>
      <c r="V96" s="4554"/>
      <c r="W96" s="4554"/>
      <c r="X96" s="4554"/>
      <c r="Y96" s="4554"/>
      <c r="Z96" s="4554"/>
      <c r="AA96" s="4554"/>
      <c r="AB96" s="4554"/>
      <c r="AC96" s="4554"/>
      <c r="AD96" s="4554"/>
      <c r="AE96" s="4554"/>
      <c r="AF96" s="4554"/>
      <c r="AG96" s="4554"/>
      <c r="AH96" s="4554"/>
      <c r="AI96" s="4554"/>
      <c r="AJ96" s="4554"/>
      <c r="AK96" s="4554"/>
      <c r="AL96" s="4554"/>
      <c r="AM96" s="4554"/>
      <c r="AN96" s="4554"/>
      <c r="AO96" s="4554"/>
      <c r="AP96" s="4554"/>
      <c r="AQ96" s="4554"/>
      <c r="AR96" s="4554"/>
      <c r="AS96" s="4554"/>
      <c r="AT96" s="4554"/>
      <c r="AU96" s="4554"/>
      <c r="AV96" s="4554"/>
      <c r="AW96" s="4554"/>
      <c r="AX96" s="4554"/>
      <c r="AY96" s="4554"/>
      <c r="AZ96" s="4554"/>
      <c r="BA96" s="4554"/>
      <c r="BB96" s="4554"/>
      <c r="BC96" s="4554"/>
      <c r="BD96" s="4554"/>
      <c r="BE96" s="4554"/>
      <c r="BF96" s="4554"/>
      <c r="BG96" s="4554"/>
      <c r="BH96" s="4554"/>
      <c r="BI96" s="4554"/>
      <c r="BJ96" s="4554"/>
      <c r="BK96" s="4554"/>
      <c r="BL96" s="4554"/>
      <c r="BM96" s="4554"/>
      <c r="BN96" s="4554"/>
      <c r="BO96" s="4554"/>
      <c r="BP96" s="4554"/>
      <c r="BQ96" s="4554"/>
      <c r="BR96" s="4555"/>
      <c r="BS96" s="4587"/>
      <c r="BT96" s="4537"/>
      <c r="BU96" s="4537"/>
      <c r="BV96" s="4537"/>
      <c r="BW96" s="4537"/>
      <c r="BX96" s="4537"/>
      <c r="BY96" s="4537"/>
      <c r="BZ96" s="4537"/>
      <c r="CA96" s="4537"/>
      <c r="CB96" s="4537"/>
      <c r="CC96" s="4537"/>
      <c r="CD96" s="4537"/>
      <c r="CE96" s="4537"/>
      <c r="CF96" s="4538"/>
      <c r="CG96" s="1750"/>
    </row>
    <row r="97" spans="2:85" ht="12" customHeight="1">
      <c r="B97" s="1748"/>
      <c r="C97" s="1641"/>
      <c r="D97" s="4556" t="s">
        <v>2593</v>
      </c>
      <c r="E97" s="4557"/>
      <c r="F97" s="4557"/>
      <c r="G97" s="4557"/>
      <c r="H97" s="4557"/>
      <c r="I97" s="4557"/>
      <c r="J97" s="4557"/>
      <c r="K97" s="4557"/>
      <c r="L97" s="4557"/>
      <c r="M97" s="4557"/>
      <c r="N97" s="4557"/>
      <c r="O97" s="4557"/>
      <c r="P97" s="4557"/>
      <c r="Q97" s="4557"/>
      <c r="R97" s="4557"/>
      <c r="S97" s="4558"/>
      <c r="T97" s="4565" t="s">
        <v>4514</v>
      </c>
      <c r="U97" s="4566"/>
      <c r="V97" s="4566"/>
      <c r="W97" s="4566"/>
      <c r="X97" s="4566"/>
      <c r="Y97" s="4566"/>
      <c r="Z97" s="4566"/>
      <c r="AA97" s="4566"/>
      <c r="AB97" s="4566"/>
      <c r="AC97" s="4566"/>
      <c r="AD97" s="4566"/>
      <c r="AE97" s="4566"/>
      <c r="AF97" s="4566"/>
      <c r="AG97" s="4566"/>
      <c r="AH97" s="4566"/>
      <c r="AI97" s="4566"/>
      <c r="AJ97" s="4566"/>
      <c r="AK97" s="4566"/>
      <c r="AL97" s="4566"/>
      <c r="AM97" s="4566"/>
      <c r="AN97" s="4566"/>
      <c r="AO97" s="4566"/>
      <c r="AP97" s="4566"/>
      <c r="AQ97" s="4566"/>
      <c r="AR97" s="4566"/>
      <c r="AS97" s="4566"/>
      <c r="AT97" s="4566"/>
      <c r="AU97" s="4566"/>
      <c r="AV97" s="4566"/>
      <c r="AW97" s="4566"/>
      <c r="AX97" s="4566"/>
      <c r="AY97" s="4566"/>
      <c r="AZ97" s="4566"/>
      <c r="BA97" s="4566"/>
      <c r="BB97" s="4566"/>
      <c r="BC97" s="4566"/>
      <c r="BD97" s="4566"/>
      <c r="BE97" s="4566"/>
      <c r="BF97" s="4566"/>
      <c r="BG97" s="4566"/>
      <c r="BH97" s="4566"/>
      <c r="BI97" s="4566"/>
      <c r="BJ97" s="4566"/>
      <c r="BK97" s="4566"/>
      <c r="BL97" s="4566"/>
      <c r="BM97" s="4566"/>
      <c r="BN97" s="4566"/>
      <c r="BO97" s="4566"/>
      <c r="BP97" s="4566"/>
      <c r="BQ97" s="4566"/>
      <c r="BR97" s="4567"/>
      <c r="BS97" s="4587"/>
      <c r="BT97" s="4537"/>
      <c r="BU97" s="4537"/>
      <c r="BV97" s="4537"/>
      <c r="BW97" s="4537"/>
      <c r="BX97" s="4537"/>
      <c r="BY97" s="4537"/>
      <c r="BZ97" s="4537"/>
      <c r="CA97" s="4537"/>
      <c r="CB97" s="4537"/>
      <c r="CC97" s="4537"/>
      <c r="CD97" s="4537"/>
      <c r="CE97" s="4537"/>
      <c r="CF97" s="4538"/>
      <c r="CG97" s="1750"/>
    </row>
    <row r="98" spans="2:85" ht="12" customHeight="1">
      <c r="B98" s="1748"/>
      <c r="C98" s="1641"/>
      <c r="D98" s="4559"/>
      <c r="E98" s="4560"/>
      <c r="F98" s="4560"/>
      <c r="G98" s="4560"/>
      <c r="H98" s="4560"/>
      <c r="I98" s="4560"/>
      <c r="J98" s="4560"/>
      <c r="K98" s="4560"/>
      <c r="L98" s="4560"/>
      <c r="M98" s="4560"/>
      <c r="N98" s="4560"/>
      <c r="O98" s="4560"/>
      <c r="P98" s="4560"/>
      <c r="Q98" s="4560"/>
      <c r="R98" s="4560"/>
      <c r="S98" s="4561"/>
      <c r="T98" s="4568" t="s">
        <v>3808</v>
      </c>
      <c r="U98" s="4534"/>
      <c r="V98" s="4534"/>
      <c r="W98" s="4534"/>
      <c r="X98" s="4534"/>
      <c r="Y98" s="4534"/>
      <c r="Z98" s="4534"/>
      <c r="AA98" s="4534"/>
      <c r="AB98" s="4534"/>
      <c r="AC98" s="4534"/>
      <c r="AD98" s="4534"/>
      <c r="AE98" s="4534"/>
      <c r="AF98" s="4534"/>
      <c r="AG98" s="4534"/>
      <c r="AH98" s="4534"/>
      <c r="AI98" s="4534"/>
      <c r="AJ98" s="4534"/>
      <c r="AK98" s="4534"/>
      <c r="AL98" s="4534"/>
      <c r="AM98" s="4534"/>
      <c r="AN98" s="4534"/>
      <c r="AO98" s="4534"/>
      <c r="AP98" s="4534"/>
      <c r="AQ98" s="4534"/>
      <c r="AR98" s="4534"/>
      <c r="AS98" s="4534"/>
      <c r="AT98" s="4534"/>
      <c r="AU98" s="4534"/>
      <c r="AV98" s="4534"/>
      <c r="AW98" s="4534"/>
      <c r="AX98" s="4534"/>
      <c r="AY98" s="4534"/>
      <c r="AZ98" s="4534"/>
      <c r="BA98" s="4534"/>
      <c r="BB98" s="4534"/>
      <c r="BC98" s="4534"/>
      <c r="BD98" s="4534"/>
      <c r="BE98" s="4534"/>
      <c r="BF98" s="4534"/>
      <c r="BG98" s="4534"/>
      <c r="BH98" s="4534"/>
      <c r="BI98" s="4534"/>
      <c r="BJ98" s="4534"/>
      <c r="BK98" s="4534"/>
      <c r="BL98" s="4534"/>
      <c r="BM98" s="4534"/>
      <c r="BN98" s="4534"/>
      <c r="BO98" s="4534"/>
      <c r="BP98" s="4534"/>
      <c r="BQ98" s="4534"/>
      <c r="BR98" s="4569"/>
      <c r="BS98" s="4587"/>
      <c r="BT98" s="4537"/>
      <c r="BU98" s="4537"/>
      <c r="BV98" s="4537"/>
      <c r="BW98" s="4537"/>
      <c r="BX98" s="4537"/>
      <c r="BY98" s="4537"/>
      <c r="BZ98" s="4537"/>
      <c r="CA98" s="4537"/>
      <c r="CB98" s="4537"/>
      <c r="CC98" s="4537"/>
      <c r="CD98" s="4537"/>
      <c r="CE98" s="4537"/>
      <c r="CF98" s="4538"/>
      <c r="CG98" s="1750"/>
    </row>
    <row r="99" spans="2:85" ht="12" customHeight="1">
      <c r="B99" s="1748"/>
      <c r="C99" s="1641"/>
      <c r="D99" s="4562"/>
      <c r="E99" s="4563"/>
      <c r="F99" s="4563"/>
      <c r="G99" s="4563"/>
      <c r="H99" s="4563"/>
      <c r="I99" s="4563"/>
      <c r="J99" s="4563"/>
      <c r="K99" s="4563"/>
      <c r="L99" s="4563"/>
      <c r="M99" s="4563"/>
      <c r="N99" s="4563"/>
      <c r="O99" s="4563"/>
      <c r="P99" s="4563"/>
      <c r="Q99" s="4563"/>
      <c r="R99" s="4563"/>
      <c r="S99" s="4564"/>
      <c r="T99" s="4553" t="s">
        <v>3809</v>
      </c>
      <c r="U99" s="4554"/>
      <c r="V99" s="4554"/>
      <c r="W99" s="4554"/>
      <c r="X99" s="4554"/>
      <c r="Y99" s="4554"/>
      <c r="Z99" s="4554"/>
      <c r="AA99" s="4554"/>
      <c r="AB99" s="4554"/>
      <c r="AC99" s="4554"/>
      <c r="AD99" s="4554"/>
      <c r="AE99" s="4554"/>
      <c r="AF99" s="4554"/>
      <c r="AG99" s="4554"/>
      <c r="AH99" s="4554"/>
      <c r="AI99" s="4554"/>
      <c r="AJ99" s="4554"/>
      <c r="AK99" s="4554"/>
      <c r="AL99" s="4554"/>
      <c r="AM99" s="4554"/>
      <c r="AN99" s="4554"/>
      <c r="AO99" s="4554"/>
      <c r="AP99" s="4554"/>
      <c r="AQ99" s="4554"/>
      <c r="AR99" s="4554"/>
      <c r="AS99" s="4554"/>
      <c r="AT99" s="4554"/>
      <c r="AU99" s="4554"/>
      <c r="AV99" s="4554"/>
      <c r="AW99" s="4554"/>
      <c r="AX99" s="4554"/>
      <c r="AY99" s="4554"/>
      <c r="AZ99" s="4554"/>
      <c r="BA99" s="4554"/>
      <c r="BB99" s="4554"/>
      <c r="BC99" s="4554"/>
      <c r="BD99" s="4554"/>
      <c r="BE99" s="4554"/>
      <c r="BF99" s="4554"/>
      <c r="BG99" s="4554"/>
      <c r="BH99" s="4554"/>
      <c r="BI99" s="4554"/>
      <c r="BJ99" s="4554"/>
      <c r="BK99" s="4554"/>
      <c r="BL99" s="4554"/>
      <c r="BM99" s="4554"/>
      <c r="BN99" s="4554"/>
      <c r="BO99" s="4554"/>
      <c r="BP99" s="4554"/>
      <c r="BQ99" s="4554"/>
      <c r="BR99" s="4555"/>
      <c r="BS99" s="4588"/>
      <c r="BT99" s="4589"/>
      <c r="BU99" s="4589"/>
      <c r="BV99" s="4589"/>
      <c r="BW99" s="4589"/>
      <c r="BX99" s="4589"/>
      <c r="BY99" s="4589"/>
      <c r="BZ99" s="4589"/>
      <c r="CA99" s="4589"/>
      <c r="CB99" s="4589"/>
      <c r="CC99" s="4589"/>
      <c r="CD99" s="4589"/>
      <c r="CE99" s="4589"/>
      <c r="CF99" s="4590"/>
      <c r="CG99" s="1750"/>
    </row>
    <row r="100" spans="2:85" ht="5.25" customHeight="1">
      <c r="B100" s="1757"/>
      <c r="C100" s="1758"/>
      <c r="D100" s="1758"/>
      <c r="E100" s="1758"/>
      <c r="F100" s="1758"/>
      <c r="G100" s="1758"/>
      <c r="H100" s="1758"/>
      <c r="I100" s="1758"/>
      <c r="J100" s="1758"/>
      <c r="K100" s="1758"/>
      <c r="L100" s="1758"/>
      <c r="M100" s="1758"/>
      <c r="N100" s="1758"/>
      <c r="O100" s="1758"/>
      <c r="P100" s="1758"/>
      <c r="Q100" s="1758"/>
      <c r="R100" s="1758"/>
      <c r="S100" s="1758"/>
      <c r="T100" s="1758"/>
      <c r="U100" s="1758"/>
      <c r="V100" s="1758"/>
      <c r="W100" s="1758"/>
      <c r="X100" s="1758"/>
      <c r="Y100" s="1758"/>
      <c r="Z100" s="1758"/>
      <c r="AA100" s="1758"/>
      <c r="AB100" s="1758"/>
      <c r="AC100" s="1758"/>
      <c r="AD100" s="1758"/>
      <c r="AE100" s="1758"/>
      <c r="AF100" s="1758"/>
      <c r="AG100" s="1758"/>
      <c r="AH100" s="1758"/>
      <c r="AI100" s="1758"/>
      <c r="AJ100" s="1758"/>
      <c r="AK100" s="1758"/>
      <c r="AL100" s="1758"/>
      <c r="AM100" s="1758"/>
      <c r="AN100" s="1758"/>
      <c r="AO100" s="1758"/>
      <c r="AP100" s="1758"/>
      <c r="AQ100" s="1758"/>
      <c r="AR100" s="1758"/>
      <c r="AS100" s="1758"/>
      <c r="AT100" s="1758"/>
      <c r="AU100" s="1758"/>
      <c r="AV100" s="1758"/>
      <c r="AW100" s="1758"/>
      <c r="AX100" s="1758"/>
      <c r="AY100" s="1758"/>
      <c r="AZ100" s="1758"/>
      <c r="BA100" s="1758"/>
      <c r="BB100" s="1758"/>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8"/>
      <c r="BY100" s="1758"/>
      <c r="BZ100" s="1758"/>
      <c r="CA100" s="1758"/>
      <c r="CB100" s="1758"/>
      <c r="CC100" s="1758"/>
      <c r="CD100" s="1758"/>
      <c r="CE100" s="1758"/>
      <c r="CF100" s="1758"/>
      <c r="CG100" s="1759"/>
    </row>
    <row r="101" spans="2:85" ht="2.25" customHeight="1"/>
    <row r="102" spans="2:85" ht="12" customHeight="1">
      <c r="BQ102" s="4570" t="s">
        <v>5034</v>
      </c>
      <c r="BR102" s="4570"/>
      <c r="BS102" s="4570"/>
      <c r="BT102" s="4570"/>
      <c r="BU102" s="4570"/>
      <c r="BV102" s="4570"/>
      <c r="BW102" s="4570"/>
      <c r="BX102" s="4570"/>
      <c r="BY102" s="4570"/>
      <c r="BZ102" s="4570"/>
      <c r="CA102" s="4570"/>
      <c r="CB102" s="4570"/>
      <c r="CC102" s="4570"/>
      <c r="CD102" s="4570"/>
      <c r="CE102" s="4570"/>
      <c r="CF102" s="4570"/>
      <c r="CG102" s="4570"/>
    </row>
    <row r="109" spans="2:85" ht="8.85" customHeight="1">
      <c r="BU109" s="4552"/>
      <c r="BV109" s="4552"/>
      <c r="BW109" s="4552"/>
      <c r="BX109" s="4552"/>
      <c r="BY109" s="4552"/>
      <c r="BZ109" s="4552"/>
      <c r="CA109" s="4552"/>
      <c r="CB109" s="4552"/>
      <c r="CC109" s="4552"/>
      <c r="CD109" s="4552"/>
      <c r="CE109" s="4552"/>
      <c r="CF109" s="4552"/>
      <c r="CG109" s="4552"/>
    </row>
    <row r="114" spans="73:85" ht="8.85" customHeight="1">
      <c r="BU114" s="4552"/>
      <c r="BV114" s="4552"/>
      <c r="BW114" s="4552"/>
      <c r="BX114" s="4552"/>
      <c r="BY114" s="4552"/>
      <c r="BZ114" s="4552"/>
      <c r="CA114" s="4552"/>
      <c r="CB114" s="4552"/>
      <c r="CC114" s="4552"/>
      <c r="CD114" s="4552"/>
      <c r="CE114" s="4552"/>
      <c r="CF114" s="4552"/>
      <c r="CG114" s="4552"/>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6"/>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213" customWidth="1"/>
    <col min="2" max="65" width="1.5" style="1213" customWidth="1"/>
    <col min="66" max="66" width="1.375" style="1213" customWidth="1"/>
    <col min="67" max="256" width="1.5" style="1213" customWidth="1"/>
    <col min="257" max="257" width="1.25" style="1213" customWidth="1"/>
    <col min="258" max="321" width="1.5" style="1213" customWidth="1"/>
    <col min="322" max="322" width="1.375" style="1213" customWidth="1"/>
    <col min="323" max="512" width="1.5" style="1213" customWidth="1"/>
    <col min="513" max="513" width="1.25" style="1213" customWidth="1"/>
    <col min="514" max="577" width="1.5" style="1213" customWidth="1"/>
    <col min="578" max="578" width="1.375" style="1213" customWidth="1"/>
    <col min="579" max="768" width="1.5" style="1213" customWidth="1"/>
    <col min="769" max="769" width="1.25" style="1213" customWidth="1"/>
    <col min="770" max="833" width="1.5" style="1213" customWidth="1"/>
    <col min="834" max="834" width="1.375" style="1213" customWidth="1"/>
    <col min="835" max="1024" width="1.5" style="1213" customWidth="1"/>
    <col min="1025" max="1025" width="1.25" style="1213" customWidth="1"/>
    <col min="1026" max="1089" width="1.5" style="1213" customWidth="1"/>
    <col min="1090" max="1090" width="1.375" style="1213" customWidth="1"/>
    <col min="1091" max="1280" width="1.5" style="1213" customWidth="1"/>
    <col min="1281" max="1281" width="1.25" style="1213" customWidth="1"/>
    <col min="1282" max="1345" width="1.5" style="1213" customWidth="1"/>
    <col min="1346" max="1346" width="1.375" style="1213" customWidth="1"/>
    <col min="1347" max="1536" width="1.5" style="1213" customWidth="1"/>
    <col min="1537" max="1537" width="1.25" style="1213" customWidth="1"/>
    <col min="1538" max="1601" width="1.5" style="1213" customWidth="1"/>
    <col min="1602" max="1602" width="1.375" style="1213" customWidth="1"/>
    <col min="1603" max="1792" width="1.5" style="1213" customWidth="1"/>
    <col min="1793" max="1793" width="1.25" style="1213" customWidth="1"/>
    <col min="1794" max="1857" width="1.5" style="1213" customWidth="1"/>
    <col min="1858" max="1858" width="1.375" style="1213" customWidth="1"/>
    <col min="1859" max="2048" width="1.5" style="1213" customWidth="1"/>
    <col min="2049" max="2049" width="1.25" style="1213" customWidth="1"/>
    <col min="2050" max="2113" width="1.5" style="1213" customWidth="1"/>
    <col min="2114" max="2114" width="1.375" style="1213" customWidth="1"/>
    <col min="2115" max="2304" width="1.5" style="1213" customWidth="1"/>
    <col min="2305" max="2305" width="1.25" style="1213" customWidth="1"/>
    <col min="2306" max="2369" width="1.5" style="1213" customWidth="1"/>
    <col min="2370" max="2370" width="1.375" style="1213" customWidth="1"/>
    <col min="2371" max="2560" width="1.5" style="1213" customWidth="1"/>
    <col min="2561" max="2561" width="1.25" style="1213" customWidth="1"/>
    <col min="2562" max="2625" width="1.5" style="1213" customWidth="1"/>
    <col min="2626" max="2626" width="1.375" style="1213" customWidth="1"/>
    <col min="2627" max="2816" width="1.5" style="1213" customWidth="1"/>
    <col min="2817" max="2817" width="1.25" style="1213" customWidth="1"/>
    <col min="2818" max="2881" width="1.5" style="1213" customWidth="1"/>
    <col min="2882" max="2882" width="1.375" style="1213" customWidth="1"/>
    <col min="2883" max="3072" width="1.5" style="1213" customWidth="1"/>
    <col min="3073" max="3073" width="1.25" style="1213" customWidth="1"/>
    <col min="3074" max="3137" width="1.5" style="1213" customWidth="1"/>
    <col min="3138" max="3138" width="1.375" style="1213" customWidth="1"/>
    <col min="3139" max="3328" width="1.5" style="1213" customWidth="1"/>
    <col min="3329" max="3329" width="1.25" style="1213" customWidth="1"/>
    <col min="3330" max="3393" width="1.5" style="1213" customWidth="1"/>
    <col min="3394" max="3394" width="1.375" style="1213" customWidth="1"/>
    <col min="3395" max="3584" width="1.5" style="1213" customWidth="1"/>
    <col min="3585" max="3585" width="1.25" style="1213" customWidth="1"/>
    <col min="3586" max="3649" width="1.5" style="1213" customWidth="1"/>
    <col min="3650" max="3650" width="1.375" style="1213" customWidth="1"/>
    <col min="3651" max="3840" width="1.5" style="1213" customWidth="1"/>
    <col min="3841" max="3841" width="1.25" style="1213" customWidth="1"/>
    <col min="3842" max="3905" width="1.5" style="1213" customWidth="1"/>
    <col min="3906" max="3906" width="1.375" style="1213" customWidth="1"/>
    <col min="3907" max="4096" width="1.5" style="1213" customWidth="1"/>
    <col min="4097" max="4097" width="1.25" style="1213" customWidth="1"/>
    <col min="4098" max="4161" width="1.5" style="1213" customWidth="1"/>
    <col min="4162" max="4162" width="1.375" style="1213" customWidth="1"/>
    <col min="4163" max="4352" width="1.5" style="1213" customWidth="1"/>
    <col min="4353" max="4353" width="1.25" style="1213" customWidth="1"/>
    <col min="4354" max="4417" width="1.5" style="1213" customWidth="1"/>
    <col min="4418" max="4418" width="1.375" style="1213" customWidth="1"/>
    <col min="4419" max="4608" width="1.5" style="1213" customWidth="1"/>
    <col min="4609" max="4609" width="1.25" style="1213" customWidth="1"/>
    <col min="4610" max="4673" width="1.5" style="1213" customWidth="1"/>
    <col min="4674" max="4674" width="1.375" style="1213" customWidth="1"/>
    <col min="4675" max="4864" width="1.5" style="1213" customWidth="1"/>
    <col min="4865" max="4865" width="1.25" style="1213" customWidth="1"/>
    <col min="4866" max="4929" width="1.5" style="1213" customWidth="1"/>
    <col min="4930" max="4930" width="1.375" style="1213" customWidth="1"/>
    <col min="4931" max="5120" width="1.5" style="1213" customWidth="1"/>
    <col min="5121" max="5121" width="1.25" style="1213" customWidth="1"/>
    <col min="5122" max="5185" width="1.5" style="1213" customWidth="1"/>
    <col min="5186" max="5186" width="1.375" style="1213" customWidth="1"/>
    <col min="5187" max="5376" width="1.5" style="1213" customWidth="1"/>
    <col min="5377" max="5377" width="1.25" style="1213" customWidth="1"/>
    <col min="5378" max="5441" width="1.5" style="1213" customWidth="1"/>
    <col min="5442" max="5442" width="1.375" style="1213" customWidth="1"/>
    <col min="5443" max="5632" width="1.5" style="1213" customWidth="1"/>
    <col min="5633" max="5633" width="1.25" style="1213" customWidth="1"/>
    <col min="5634" max="5697" width="1.5" style="1213" customWidth="1"/>
    <col min="5698" max="5698" width="1.375" style="1213" customWidth="1"/>
    <col min="5699" max="5888" width="1.5" style="1213" customWidth="1"/>
    <col min="5889" max="5889" width="1.25" style="1213" customWidth="1"/>
    <col min="5890" max="5953" width="1.5" style="1213" customWidth="1"/>
    <col min="5954" max="5954" width="1.375" style="1213" customWidth="1"/>
    <col min="5955" max="6144" width="1.5" style="1213" customWidth="1"/>
    <col min="6145" max="6145" width="1.25" style="1213" customWidth="1"/>
    <col min="6146" max="6209" width="1.5" style="1213" customWidth="1"/>
    <col min="6210" max="6210" width="1.375" style="1213" customWidth="1"/>
    <col min="6211" max="6400" width="1.5" style="1213" customWidth="1"/>
    <col min="6401" max="6401" width="1.25" style="1213" customWidth="1"/>
    <col min="6402" max="6465" width="1.5" style="1213" customWidth="1"/>
    <col min="6466" max="6466" width="1.375" style="1213" customWidth="1"/>
    <col min="6467" max="6656" width="1.5" style="1213" customWidth="1"/>
    <col min="6657" max="6657" width="1.25" style="1213" customWidth="1"/>
    <col min="6658" max="6721" width="1.5" style="1213" customWidth="1"/>
    <col min="6722" max="6722" width="1.375" style="1213" customWidth="1"/>
    <col min="6723" max="6912" width="1.5" style="1213" customWidth="1"/>
    <col min="6913" max="6913" width="1.25" style="1213" customWidth="1"/>
    <col min="6914" max="6977" width="1.5" style="1213" customWidth="1"/>
    <col min="6978" max="6978" width="1.375" style="1213" customWidth="1"/>
    <col min="6979" max="7168" width="1.5" style="1213" customWidth="1"/>
    <col min="7169" max="7169" width="1.25" style="1213" customWidth="1"/>
    <col min="7170" max="7233" width="1.5" style="1213" customWidth="1"/>
    <col min="7234" max="7234" width="1.375" style="1213" customWidth="1"/>
    <col min="7235" max="7424" width="1.5" style="1213" customWidth="1"/>
    <col min="7425" max="7425" width="1.25" style="1213" customWidth="1"/>
    <col min="7426" max="7489" width="1.5" style="1213" customWidth="1"/>
    <col min="7490" max="7490" width="1.375" style="1213" customWidth="1"/>
    <col min="7491" max="7680" width="1.5" style="1213" customWidth="1"/>
    <col min="7681" max="7681" width="1.25" style="1213" customWidth="1"/>
    <col min="7682" max="7745" width="1.5" style="1213" customWidth="1"/>
    <col min="7746" max="7746" width="1.375" style="1213" customWidth="1"/>
    <col min="7747" max="7936" width="1.5" style="1213" customWidth="1"/>
    <col min="7937" max="7937" width="1.25" style="1213" customWidth="1"/>
    <col min="7938" max="8001" width="1.5" style="1213" customWidth="1"/>
    <col min="8002" max="8002" width="1.375" style="1213" customWidth="1"/>
    <col min="8003" max="8192" width="1.5" style="1213" customWidth="1"/>
    <col min="8193" max="8193" width="1.25" style="1213" customWidth="1"/>
    <col min="8194" max="8257" width="1.5" style="1213" customWidth="1"/>
    <col min="8258" max="8258" width="1.375" style="1213" customWidth="1"/>
    <col min="8259" max="8448" width="1.5" style="1213" customWidth="1"/>
    <col min="8449" max="8449" width="1.25" style="1213" customWidth="1"/>
    <col min="8450" max="8513" width="1.5" style="1213" customWidth="1"/>
    <col min="8514" max="8514" width="1.375" style="1213" customWidth="1"/>
    <col min="8515" max="8704" width="1.5" style="1213" customWidth="1"/>
    <col min="8705" max="8705" width="1.25" style="1213" customWidth="1"/>
    <col min="8706" max="8769" width="1.5" style="1213" customWidth="1"/>
    <col min="8770" max="8770" width="1.375" style="1213" customWidth="1"/>
    <col min="8771" max="8960" width="1.5" style="1213" customWidth="1"/>
    <col min="8961" max="8961" width="1.25" style="1213" customWidth="1"/>
    <col min="8962" max="9025" width="1.5" style="1213" customWidth="1"/>
    <col min="9026" max="9026" width="1.375" style="1213" customWidth="1"/>
    <col min="9027" max="9216" width="1.5" style="1213" customWidth="1"/>
    <col min="9217" max="9217" width="1.25" style="1213" customWidth="1"/>
    <col min="9218" max="9281" width="1.5" style="1213" customWidth="1"/>
    <col min="9282" max="9282" width="1.375" style="1213" customWidth="1"/>
    <col min="9283" max="9472" width="1.5" style="1213" customWidth="1"/>
    <col min="9473" max="9473" width="1.25" style="1213" customWidth="1"/>
    <col min="9474" max="9537" width="1.5" style="1213" customWidth="1"/>
    <col min="9538" max="9538" width="1.375" style="1213" customWidth="1"/>
    <col min="9539" max="9728" width="1.5" style="1213" customWidth="1"/>
    <col min="9729" max="9729" width="1.25" style="1213" customWidth="1"/>
    <col min="9730" max="9793" width="1.5" style="1213" customWidth="1"/>
    <col min="9794" max="9794" width="1.375" style="1213" customWidth="1"/>
    <col min="9795" max="9984" width="1.5" style="1213" customWidth="1"/>
    <col min="9985" max="9985" width="1.25" style="1213" customWidth="1"/>
    <col min="9986" max="10049" width="1.5" style="1213" customWidth="1"/>
    <col min="10050" max="10050" width="1.375" style="1213" customWidth="1"/>
    <col min="10051" max="10240" width="1.5" style="1213" customWidth="1"/>
    <col min="10241" max="10241" width="1.25" style="1213" customWidth="1"/>
    <col min="10242" max="10305" width="1.5" style="1213" customWidth="1"/>
    <col min="10306" max="10306" width="1.375" style="1213" customWidth="1"/>
    <col min="10307" max="10496" width="1.5" style="1213" customWidth="1"/>
    <col min="10497" max="10497" width="1.25" style="1213" customWidth="1"/>
    <col min="10498" max="10561" width="1.5" style="1213" customWidth="1"/>
    <col min="10562" max="10562" width="1.375" style="1213" customWidth="1"/>
    <col min="10563" max="10752" width="1.5" style="1213" customWidth="1"/>
    <col min="10753" max="10753" width="1.25" style="1213" customWidth="1"/>
    <col min="10754" max="10817" width="1.5" style="1213" customWidth="1"/>
    <col min="10818" max="10818" width="1.375" style="1213" customWidth="1"/>
    <col min="10819" max="11008" width="1.5" style="1213" customWidth="1"/>
    <col min="11009" max="11009" width="1.25" style="1213" customWidth="1"/>
    <col min="11010" max="11073" width="1.5" style="1213" customWidth="1"/>
    <col min="11074" max="11074" width="1.375" style="1213" customWidth="1"/>
    <col min="11075" max="11264" width="1.5" style="1213" customWidth="1"/>
    <col min="11265" max="11265" width="1.25" style="1213" customWidth="1"/>
    <col min="11266" max="11329" width="1.5" style="1213" customWidth="1"/>
    <col min="11330" max="11330" width="1.375" style="1213" customWidth="1"/>
    <col min="11331" max="11520" width="1.5" style="1213" customWidth="1"/>
    <col min="11521" max="11521" width="1.25" style="1213" customWidth="1"/>
    <col min="11522" max="11585" width="1.5" style="1213" customWidth="1"/>
    <col min="11586" max="11586" width="1.375" style="1213" customWidth="1"/>
    <col min="11587" max="11776" width="1.5" style="1213" customWidth="1"/>
    <col min="11777" max="11777" width="1.25" style="1213" customWidth="1"/>
    <col min="11778" max="11841" width="1.5" style="1213" customWidth="1"/>
    <col min="11842" max="11842" width="1.375" style="1213" customWidth="1"/>
    <col min="11843" max="12032" width="1.5" style="1213" customWidth="1"/>
    <col min="12033" max="12033" width="1.25" style="1213" customWidth="1"/>
    <col min="12034" max="12097" width="1.5" style="1213" customWidth="1"/>
    <col min="12098" max="12098" width="1.375" style="1213" customWidth="1"/>
    <col min="12099" max="12288" width="1.5" style="1213" customWidth="1"/>
    <col min="12289" max="12289" width="1.25" style="1213" customWidth="1"/>
    <col min="12290" max="12353" width="1.5" style="1213" customWidth="1"/>
    <col min="12354" max="12354" width="1.375" style="1213" customWidth="1"/>
    <col min="12355" max="12544" width="1.5" style="1213" customWidth="1"/>
    <col min="12545" max="12545" width="1.25" style="1213" customWidth="1"/>
    <col min="12546" max="12609" width="1.5" style="1213" customWidth="1"/>
    <col min="12610" max="12610" width="1.375" style="1213" customWidth="1"/>
    <col min="12611" max="12800" width="1.5" style="1213" customWidth="1"/>
    <col min="12801" max="12801" width="1.25" style="1213" customWidth="1"/>
    <col min="12802" max="12865" width="1.5" style="1213" customWidth="1"/>
    <col min="12866" max="12866" width="1.375" style="1213" customWidth="1"/>
    <col min="12867" max="13056" width="1.5" style="1213" customWidth="1"/>
    <col min="13057" max="13057" width="1.25" style="1213" customWidth="1"/>
    <col min="13058" max="13121" width="1.5" style="1213" customWidth="1"/>
    <col min="13122" max="13122" width="1.375" style="1213" customWidth="1"/>
    <col min="13123" max="13312" width="1.5" style="1213" customWidth="1"/>
    <col min="13313" max="13313" width="1.25" style="1213" customWidth="1"/>
    <col min="13314" max="13377" width="1.5" style="1213" customWidth="1"/>
    <col min="13378" max="13378" width="1.375" style="1213" customWidth="1"/>
    <col min="13379" max="13568" width="1.5" style="1213" customWidth="1"/>
    <col min="13569" max="13569" width="1.25" style="1213" customWidth="1"/>
    <col min="13570" max="13633" width="1.5" style="1213" customWidth="1"/>
    <col min="13634" max="13634" width="1.375" style="1213" customWidth="1"/>
    <col min="13635" max="13824" width="1.5" style="1213" customWidth="1"/>
    <col min="13825" max="13825" width="1.25" style="1213" customWidth="1"/>
    <col min="13826" max="13889" width="1.5" style="1213" customWidth="1"/>
    <col min="13890" max="13890" width="1.375" style="1213" customWidth="1"/>
    <col min="13891" max="14080" width="1.5" style="1213" customWidth="1"/>
    <col min="14081" max="14081" width="1.25" style="1213" customWidth="1"/>
    <col min="14082" max="14145" width="1.5" style="1213" customWidth="1"/>
    <col min="14146" max="14146" width="1.375" style="1213" customWidth="1"/>
    <col min="14147" max="14336" width="1.5" style="1213" customWidth="1"/>
    <col min="14337" max="14337" width="1.25" style="1213" customWidth="1"/>
    <col min="14338" max="14401" width="1.5" style="1213" customWidth="1"/>
    <col min="14402" max="14402" width="1.375" style="1213" customWidth="1"/>
    <col min="14403" max="14592" width="1.5" style="1213" customWidth="1"/>
    <col min="14593" max="14593" width="1.25" style="1213" customWidth="1"/>
    <col min="14594" max="14657" width="1.5" style="1213" customWidth="1"/>
    <col min="14658" max="14658" width="1.375" style="1213" customWidth="1"/>
    <col min="14659" max="14848" width="1.5" style="1213" customWidth="1"/>
    <col min="14849" max="14849" width="1.25" style="1213" customWidth="1"/>
    <col min="14850" max="14913" width="1.5" style="1213" customWidth="1"/>
    <col min="14914" max="14914" width="1.375" style="1213" customWidth="1"/>
    <col min="14915" max="15104" width="1.5" style="1213" customWidth="1"/>
    <col min="15105" max="15105" width="1.25" style="1213" customWidth="1"/>
    <col min="15106" max="15169" width="1.5" style="1213" customWidth="1"/>
    <col min="15170" max="15170" width="1.375" style="1213" customWidth="1"/>
    <col min="15171" max="15360" width="1.5" style="1213" customWidth="1"/>
    <col min="15361" max="15361" width="1.25" style="1213" customWidth="1"/>
    <col min="15362" max="15425" width="1.5" style="1213" customWidth="1"/>
    <col min="15426" max="15426" width="1.375" style="1213" customWidth="1"/>
    <col min="15427" max="15616" width="1.5" style="1213" customWidth="1"/>
    <col min="15617" max="15617" width="1.25" style="1213" customWidth="1"/>
    <col min="15618" max="15681" width="1.5" style="1213" customWidth="1"/>
    <col min="15682" max="15682" width="1.375" style="1213" customWidth="1"/>
    <col min="15683" max="15872" width="1.5" style="1213" customWidth="1"/>
    <col min="15873" max="15873" width="1.25" style="1213" customWidth="1"/>
    <col min="15874" max="15937" width="1.5" style="1213" customWidth="1"/>
    <col min="15938" max="15938" width="1.375" style="1213" customWidth="1"/>
    <col min="15939" max="16128" width="1.5" style="1213" customWidth="1"/>
    <col min="16129" max="16129" width="1.25" style="1213" customWidth="1"/>
    <col min="16130" max="16193" width="1.5" style="1213" customWidth="1"/>
    <col min="16194" max="16194" width="1.375" style="1213" customWidth="1"/>
    <col min="16195" max="16384" width="1.5" style="1213" customWidth="1"/>
  </cols>
  <sheetData>
    <row r="1" spans="2:82" ht="12.75" customHeight="1">
      <c r="B1" s="4625"/>
      <c r="C1" s="4625"/>
      <c r="D1" s="4625"/>
      <c r="E1" s="4625"/>
      <c r="F1" s="4625"/>
      <c r="G1" s="4625"/>
      <c r="H1" s="4625"/>
      <c r="I1" s="4625"/>
      <c r="J1" s="4625"/>
      <c r="K1" s="4625"/>
      <c r="L1" s="1212"/>
      <c r="M1" s="1212"/>
    </row>
    <row r="2" spans="2:82" s="1215" customFormat="1" ht="12">
      <c r="B2" s="1214"/>
      <c r="C2" s="1214"/>
      <c r="D2" s="1214"/>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4626" t="s">
        <v>4113</v>
      </c>
      <c r="AE2" s="4626"/>
      <c r="AF2" s="4626"/>
      <c r="AG2" s="4626"/>
      <c r="AH2" s="4626"/>
      <c r="AI2" s="4626"/>
      <c r="AJ2" s="4626"/>
      <c r="AK2" s="4626"/>
      <c r="AL2" s="1214"/>
      <c r="AM2" s="1214"/>
      <c r="AN2" s="1214"/>
      <c r="AO2" s="1214"/>
      <c r="AP2" s="1214"/>
      <c r="AQ2" s="1214"/>
      <c r="AR2" s="1214"/>
      <c r="AS2" s="1214"/>
      <c r="AT2" s="1214"/>
      <c r="AU2" s="1214"/>
      <c r="AV2" s="1214"/>
      <c r="AW2" s="1214"/>
      <c r="AX2" s="1214"/>
      <c r="AY2" s="1214"/>
      <c r="AZ2" s="1214"/>
      <c r="BA2" s="1214"/>
      <c r="BD2" s="1216"/>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row>
    <row r="3" spans="2:82" s="1215" customFormat="1" ht="12" hidden="1">
      <c r="B3" s="1214"/>
      <c r="C3" s="121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7"/>
      <c r="AE3" s="1217"/>
      <c r="AF3" s="1217"/>
      <c r="AG3" s="1217"/>
      <c r="AH3" s="1217"/>
      <c r="AI3" s="1217"/>
      <c r="AJ3" s="1217"/>
      <c r="AK3" s="1217"/>
      <c r="AL3" s="1214"/>
      <c r="AM3" s="1214"/>
      <c r="AN3" s="1214"/>
      <c r="AO3" s="1214"/>
      <c r="AP3" s="1214"/>
      <c r="AQ3" s="1214"/>
      <c r="AR3" s="1214"/>
      <c r="AS3" s="1214"/>
      <c r="AT3" s="1214"/>
      <c r="AU3" s="1214"/>
      <c r="AV3" s="1214"/>
      <c r="AW3" s="1214"/>
      <c r="AX3" s="1214"/>
      <c r="AY3" s="1214"/>
      <c r="AZ3" s="1214"/>
      <c r="BA3" s="1214"/>
      <c r="BD3" s="1216"/>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row>
    <row r="4" spans="2:82" ht="7.5" customHeight="1">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row>
    <row r="5" spans="2:82" ht="7.5" customHeight="1" thickBot="1"/>
    <row r="6" spans="2:82" ht="7.5" customHeight="1" thickBot="1">
      <c r="B6" s="4627" t="s">
        <v>509</v>
      </c>
      <c r="C6" s="4628"/>
      <c r="D6" s="4628"/>
      <c r="E6" s="4628"/>
      <c r="F6" s="4629"/>
      <c r="G6" s="4631" t="s">
        <v>2548</v>
      </c>
      <c r="H6" s="4631"/>
      <c r="I6" s="4631"/>
      <c r="J6" s="4631"/>
      <c r="K6" s="4631"/>
      <c r="L6" s="4633" t="s">
        <v>138</v>
      </c>
      <c r="M6" s="4633"/>
      <c r="N6" s="4633"/>
      <c r="O6" s="4633"/>
      <c r="P6" s="4635" t="str">
        <f>cst_wskakunin_owner2__space_KANA</f>
        <v/>
      </c>
      <c r="Q6" s="4635"/>
      <c r="R6" s="4635"/>
      <c r="S6" s="4635"/>
      <c r="T6" s="4635"/>
      <c r="U6" s="4635"/>
      <c r="V6" s="4635"/>
      <c r="W6" s="4635"/>
      <c r="X6" s="4635"/>
      <c r="Y6" s="4635"/>
      <c r="Z6" s="4635"/>
      <c r="AA6" s="4635"/>
      <c r="AB6" s="4635"/>
      <c r="AC6" s="4635"/>
      <c r="AD6" s="4635"/>
      <c r="AE6" s="4635"/>
      <c r="AF6" s="4635"/>
      <c r="AG6" s="4635"/>
      <c r="AH6" s="4635"/>
      <c r="AI6" s="4635"/>
      <c r="AJ6" s="4635"/>
      <c r="AK6" s="4635"/>
      <c r="AL6" s="4635"/>
      <c r="AM6" s="4635"/>
      <c r="AN6" s="4635"/>
      <c r="AO6" s="4635"/>
      <c r="AP6" s="4635"/>
      <c r="AQ6" s="4635"/>
      <c r="AR6" s="4635"/>
      <c r="AS6" s="4635"/>
      <c r="AT6" s="4635"/>
      <c r="AU6" s="4635"/>
      <c r="AV6" s="4635"/>
      <c r="AW6" s="4635"/>
      <c r="AX6" s="4635"/>
      <c r="AY6" s="1219"/>
      <c r="AZ6" s="1219"/>
      <c r="BA6" s="1219"/>
      <c r="BB6" s="1219"/>
      <c r="BC6" s="1219"/>
      <c r="BD6" s="1220"/>
      <c r="BE6" s="1220"/>
      <c r="BF6" s="1220"/>
      <c r="BG6" s="1220"/>
      <c r="BH6" s="1220"/>
      <c r="BI6" s="1220"/>
      <c r="BJ6" s="1220"/>
      <c r="BK6" s="1220"/>
      <c r="BL6" s="1221"/>
      <c r="BM6" s="1222"/>
    </row>
    <row r="7" spans="2:82" ht="7.5" customHeight="1" thickBot="1">
      <c r="B7" s="4630"/>
      <c r="C7" s="4628"/>
      <c r="D7" s="4628"/>
      <c r="E7" s="4628"/>
      <c r="F7" s="4629"/>
      <c r="G7" s="4632"/>
      <c r="H7" s="4632"/>
      <c r="I7" s="4632"/>
      <c r="J7" s="4632"/>
      <c r="K7" s="4632"/>
      <c r="L7" s="4634"/>
      <c r="M7" s="4634"/>
      <c r="N7" s="4634"/>
      <c r="O7" s="4634"/>
      <c r="P7" s="4636"/>
      <c r="Q7" s="4636"/>
      <c r="R7" s="4636"/>
      <c r="S7" s="4636"/>
      <c r="T7" s="4636"/>
      <c r="U7" s="4636"/>
      <c r="V7" s="4636"/>
      <c r="W7" s="4636"/>
      <c r="X7" s="4636"/>
      <c r="Y7" s="4636"/>
      <c r="Z7" s="4636"/>
      <c r="AA7" s="4636"/>
      <c r="AB7" s="4636"/>
      <c r="AC7" s="4636"/>
      <c r="AD7" s="4636"/>
      <c r="AE7" s="4636"/>
      <c r="AF7" s="4636"/>
      <c r="AG7" s="4636"/>
      <c r="AH7" s="4636"/>
      <c r="AI7" s="4636"/>
      <c r="AJ7" s="4636"/>
      <c r="AK7" s="4636"/>
      <c r="AL7" s="4636"/>
      <c r="AM7" s="4636"/>
      <c r="AN7" s="4636"/>
      <c r="AO7" s="4636"/>
      <c r="AP7" s="4636"/>
      <c r="AQ7" s="4636"/>
      <c r="AR7" s="4636"/>
      <c r="AS7" s="4636"/>
      <c r="AT7" s="4636"/>
      <c r="AU7" s="4636"/>
      <c r="AV7" s="4636"/>
      <c r="AW7" s="4636"/>
      <c r="AX7" s="4636"/>
      <c r="AY7" s="1223"/>
      <c r="AZ7" s="1223"/>
      <c r="BA7" s="1223"/>
      <c r="BB7" s="1223"/>
      <c r="BC7" s="1223"/>
      <c r="BD7" s="1224"/>
      <c r="BE7" s="1224"/>
      <c r="BF7" s="1224"/>
      <c r="BG7" s="1224"/>
      <c r="BH7" s="1224"/>
      <c r="BI7" s="1224"/>
      <c r="BJ7" s="1224"/>
      <c r="BK7" s="1224"/>
      <c r="BL7" s="1225"/>
      <c r="BM7" s="1226"/>
    </row>
    <row r="8" spans="2:82" ht="7.5" customHeight="1" thickBot="1">
      <c r="B8" s="4630"/>
      <c r="C8" s="4628"/>
      <c r="D8" s="4628"/>
      <c r="E8" s="4628"/>
      <c r="F8" s="4629"/>
      <c r="G8" s="4632"/>
      <c r="H8" s="4632"/>
      <c r="I8" s="4632"/>
      <c r="J8" s="4632"/>
      <c r="K8" s="4632"/>
      <c r="L8" s="4637" t="str">
        <f>cst_wskakunin_owner2__space</f>
        <v/>
      </c>
      <c r="M8" s="4637"/>
      <c r="N8" s="4637"/>
      <c r="O8" s="4637"/>
      <c r="P8" s="4637"/>
      <c r="Q8" s="4637"/>
      <c r="R8" s="4637"/>
      <c r="S8" s="4637"/>
      <c r="T8" s="4637"/>
      <c r="U8" s="4637"/>
      <c r="V8" s="4637"/>
      <c r="W8" s="4637"/>
      <c r="X8" s="4637"/>
      <c r="Y8" s="4637"/>
      <c r="Z8" s="4637"/>
      <c r="AA8" s="4637"/>
      <c r="AB8" s="4637"/>
      <c r="AC8" s="4637"/>
      <c r="AD8" s="4637"/>
      <c r="AE8" s="4637"/>
      <c r="AF8" s="4637"/>
      <c r="AG8" s="4637"/>
      <c r="AH8" s="4637"/>
      <c r="AI8" s="4637"/>
      <c r="AJ8" s="4637"/>
      <c r="AK8" s="4637"/>
      <c r="AL8" s="4637"/>
      <c r="AM8" s="4637"/>
      <c r="AN8" s="4637"/>
      <c r="AO8" s="4637"/>
      <c r="AP8" s="4637"/>
      <c r="AQ8" s="4637"/>
      <c r="AR8" s="4637"/>
      <c r="AS8" s="4637"/>
      <c r="AT8" s="4637"/>
      <c r="AU8" s="4637"/>
      <c r="AV8" s="4637"/>
      <c r="AW8" s="4637"/>
      <c r="AX8" s="4637"/>
      <c r="AY8" s="1223"/>
      <c r="AZ8" s="1223"/>
      <c r="BA8" s="1223"/>
      <c r="BB8" s="1223"/>
      <c r="BC8" s="1223"/>
      <c r="BD8" s="1224"/>
      <c r="BE8" s="1224"/>
      <c r="BF8" s="1224"/>
      <c r="BG8" s="1224"/>
      <c r="BH8" s="1224"/>
      <c r="BI8" s="1224"/>
      <c r="BJ8" s="1224"/>
      <c r="BK8" s="1224"/>
      <c r="BL8" s="1225"/>
      <c r="BM8" s="1226"/>
    </row>
    <row r="9" spans="2:82" ht="7.5" customHeight="1" thickBot="1">
      <c r="B9" s="4630"/>
      <c r="C9" s="4628"/>
      <c r="D9" s="4628"/>
      <c r="E9" s="4628"/>
      <c r="F9" s="4629"/>
      <c r="G9" s="4632"/>
      <c r="H9" s="4632"/>
      <c r="I9" s="4632"/>
      <c r="J9" s="4632"/>
      <c r="K9" s="4632"/>
      <c r="L9" s="4638"/>
      <c r="M9" s="4638"/>
      <c r="N9" s="4638"/>
      <c r="O9" s="4638"/>
      <c r="P9" s="4638"/>
      <c r="Q9" s="4638"/>
      <c r="R9" s="4638"/>
      <c r="S9" s="4638"/>
      <c r="T9" s="4638"/>
      <c r="U9" s="4638"/>
      <c r="V9" s="4638"/>
      <c r="W9" s="4638"/>
      <c r="X9" s="4638"/>
      <c r="Y9" s="4638"/>
      <c r="Z9" s="4638"/>
      <c r="AA9" s="4638"/>
      <c r="AB9" s="4638"/>
      <c r="AC9" s="4638"/>
      <c r="AD9" s="4638"/>
      <c r="AE9" s="4638"/>
      <c r="AF9" s="4638"/>
      <c r="AG9" s="4638"/>
      <c r="AH9" s="4638"/>
      <c r="AI9" s="4638"/>
      <c r="AJ9" s="4638"/>
      <c r="AK9" s="4638"/>
      <c r="AL9" s="4638"/>
      <c r="AM9" s="4638"/>
      <c r="AN9" s="4638"/>
      <c r="AO9" s="4638"/>
      <c r="AP9" s="4638"/>
      <c r="AQ9" s="4638"/>
      <c r="AR9" s="4638"/>
      <c r="AS9" s="4638"/>
      <c r="AT9" s="4638"/>
      <c r="AU9" s="4638"/>
      <c r="AV9" s="4638"/>
      <c r="AW9" s="4638"/>
      <c r="AX9" s="4638"/>
      <c r="AY9" s="1227"/>
      <c r="AZ9" s="1227"/>
      <c r="BA9" s="1227"/>
      <c r="BB9" s="1227"/>
      <c r="BC9" s="1227"/>
      <c r="BD9" s="1227"/>
      <c r="BE9" s="4648"/>
      <c r="BF9" s="4648"/>
      <c r="BI9" s="1227"/>
      <c r="BJ9" s="1227"/>
      <c r="BK9" s="1227"/>
      <c r="BL9" s="1227"/>
      <c r="BM9" s="1228"/>
    </row>
    <row r="10" spans="2:82" ht="7.5" customHeight="1" thickBot="1">
      <c r="B10" s="4630"/>
      <c r="C10" s="4628"/>
      <c r="D10" s="4628"/>
      <c r="E10" s="4628"/>
      <c r="F10" s="4629"/>
      <c r="G10" s="4632"/>
      <c r="H10" s="4632"/>
      <c r="I10" s="4632"/>
      <c r="J10" s="4632"/>
      <c r="K10" s="4632"/>
      <c r="L10" s="4638"/>
      <c r="M10" s="4638"/>
      <c r="N10" s="4638"/>
      <c r="O10" s="4638"/>
      <c r="P10" s="4638"/>
      <c r="Q10" s="4638"/>
      <c r="R10" s="4638"/>
      <c r="S10" s="4638"/>
      <c r="T10" s="4638"/>
      <c r="U10" s="4638"/>
      <c r="V10" s="4638"/>
      <c r="W10" s="4638"/>
      <c r="X10" s="4638"/>
      <c r="Y10" s="4638"/>
      <c r="Z10" s="4638"/>
      <c r="AA10" s="4638"/>
      <c r="AB10" s="4638"/>
      <c r="AC10" s="4638"/>
      <c r="AD10" s="4638"/>
      <c r="AE10" s="4638"/>
      <c r="AF10" s="4638"/>
      <c r="AG10" s="4638"/>
      <c r="AH10" s="4638"/>
      <c r="AI10" s="4638"/>
      <c r="AJ10" s="4638"/>
      <c r="AK10" s="4638"/>
      <c r="AL10" s="4638"/>
      <c r="AM10" s="4638"/>
      <c r="AN10" s="4638"/>
      <c r="AO10" s="4638"/>
      <c r="AP10" s="4638"/>
      <c r="AQ10" s="4638"/>
      <c r="AR10" s="4638"/>
      <c r="AS10" s="4638"/>
      <c r="AT10" s="4638"/>
      <c r="AU10" s="4638"/>
      <c r="AV10" s="4638"/>
      <c r="AW10" s="4638"/>
      <c r="AX10" s="4638"/>
      <c r="AY10" s="1223"/>
      <c r="AZ10" s="1223"/>
      <c r="BA10" s="1223"/>
      <c r="BB10" s="1223"/>
      <c r="BC10" s="1223"/>
      <c r="BD10" s="1223"/>
      <c r="BE10" s="4648"/>
      <c r="BF10" s="4648"/>
      <c r="BI10" s="1229"/>
      <c r="BJ10" s="1229"/>
      <c r="BK10" s="1230"/>
      <c r="BL10" s="1230"/>
      <c r="BM10" s="1231"/>
    </row>
    <row r="11" spans="2:82" ht="7.5" customHeight="1" thickBot="1">
      <c r="B11" s="4630"/>
      <c r="C11" s="4628"/>
      <c r="D11" s="4628"/>
      <c r="E11" s="4628"/>
      <c r="F11" s="4629"/>
      <c r="G11" s="4632"/>
      <c r="H11" s="4632"/>
      <c r="I11" s="4632"/>
      <c r="J11" s="4632"/>
      <c r="K11" s="4632"/>
      <c r="L11" s="4639"/>
      <c r="M11" s="4639"/>
      <c r="N11" s="4639"/>
      <c r="O11" s="4639"/>
      <c r="P11" s="4639"/>
      <c r="Q11" s="4639"/>
      <c r="R11" s="4639"/>
      <c r="S11" s="4639"/>
      <c r="T11" s="4639"/>
      <c r="U11" s="4639"/>
      <c r="V11" s="4639"/>
      <c r="W11" s="4639"/>
      <c r="X11" s="4639"/>
      <c r="Y11" s="4639"/>
      <c r="Z11" s="4639"/>
      <c r="AA11" s="4639"/>
      <c r="AB11" s="4639"/>
      <c r="AC11" s="4639"/>
      <c r="AD11" s="4639"/>
      <c r="AE11" s="4639"/>
      <c r="AF11" s="4639"/>
      <c r="AG11" s="4639"/>
      <c r="AH11" s="4639"/>
      <c r="AI11" s="4639"/>
      <c r="AJ11" s="4639"/>
      <c r="AK11" s="4639"/>
      <c r="AL11" s="4639"/>
      <c r="AM11" s="4639"/>
      <c r="AN11" s="4639"/>
      <c r="AO11" s="4639"/>
      <c r="AP11" s="4639"/>
      <c r="AQ11" s="4639"/>
      <c r="AR11" s="4639"/>
      <c r="AS11" s="4639"/>
      <c r="AT11" s="4639"/>
      <c r="AU11" s="4639"/>
      <c r="AV11" s="4639"/>
      <c r="AW11" s="4639"/>
      <c r="AX11" s="4639"/>
      <c r="AY11" s="1227"/>
      <c r="AZ11" s="1227"/>
      <c r="BA11" s="1227"/>
      <c r="BB11" s="1227"/>
      <c r="BC11" s="1227"/>
      <c r="BD11" s="1227"/>
      <c r="BE11" s="1227"/>
      <c r="BF11" s="1232"/>
      <c r="BG11" s="1223"/>
      <c r="BH11" s="1223"/>
      <c r="BI11" s="1223"/>
      <c r="BJ11" s="1230"/>
      <c r="BK11" s="1230"/>
      <c r="BL11" s="1230"/>
      <c r="BM11" s="1231"/>
    </row>
    <row r="12" spans="2:82" ht="7.5" customHeight="1" thickBot="1">
      <c r="B12" s="4630"/>
      <c r="C12" s="4628"/>
      <c r="D12" s="4628"/>
      <c r="E12" s="4628"/>
      <c r="F12" s="4629"/>
      <c r="G12" s="4649" t="s">
        <v>2549</v>
      </c>
      <c r="H12" s="4649"/>
      <c r="I12" s="4646" t="str">
        <f>cst_wskakunin_owner2_ZIP</f>
        <v/>
      </c>
      <c r="J12" s="4646"/>
      <c r="K12" s="4646"/>
      <c r="L12" s="4646"/>
      <c r="M12" s="4646"/>
      <c r="N12" s="4646"/>
      <c r="O12" s="4646"/>
      <c r="P12" s="4646"/>
      <c r="Q12" s="4646"/>
      <c r="R12" s="4649" t="s">
        <v>57</v>
      </c>
      <c r="S12" s="4644" t="s">
        <v>2550</v>
      </c>
      <c r="T12" s="4644"/>
      <c r="U12" s="4644"/>
      <c r="V12" s="4644"/>
      <c r="W12" s="4650" t="str">
        <f>cst_wskakunin_owner2__address</f>
        <v/>
      </c>
      <c r="X12" s="4650"/>
      <c r="Y12" s="4650"/>
      <c r="Z12" s="4650"/>
      <c r="AA12" s="4650"/>
      <c r="AB12" s="4650"/>
      <c r="AC12" s="4650"/>
      <c r="AD12" s="4650"/>
      <c r="AE12" s="4650"/>
      <c r="AF12" s="4650"/>
      <c r="AG12" s="4650"/>
      <c r="AH12" s="4650"/>
      <c r="AI12" s="4650"/>
      <c r="AJ12" s="4650"/>
      <c r="AK12" s="4650"/>
      <c r="AL12" s="4650"/>
      <c r="AM12" s="4650"/>
      <c r="AN12" s="4650"/>
      <c r="AO12" s="4650"/>
      <c r="AP12" s="4650"/>
      <c r="AQ12" s="4650"/>
      <c r="AR12" s="4650"/>
      <c r="AS12" s="4650"/>
      <c r="AT12" s="4650"/>
      <c r="AU12" s="4650"/>
      <c r="AV12" s="4650"/>
      <c r="AW12" s="4650"/>
      <c r="AX12" s="4650"/>
      <c r="AY12" s="4650"/>
      <c r="AZ12" s="4650"/>
      <c r="BA12" s="4650"/>
      <c r="BB12" s="4650"/>
      <c r="BC12" s="4650"/>
      <c r="BD12" s="4650"/>
      <c r="BE12" s="4650"/>
      <c r="BF12" s="4650"/>
      <c r="BG12" s="4650"/>
      <c r="BH12" s="4650"/>
      <c r="BI12" s="4650"/>
      <c r="BJ12" s="4650"/>
      <c r="BK12" s="4650"/>
      <c r="BL12" s="4650"/>
      <c r="BM12" s="4651"/>
    </row>
    <row r="13" spans="2:82" ht="7.5" customHeight="1" thickBot="1">
      <c r="B13" s="4630"/>
      <c r="C13" s="4628"/>
      <c r="D13" s="4628"/>
      <c r="E13" s="4628"/>
      <c r="F13" s="4629"/>
      <c r="G13" s="4649"/>
      <c r="H13" s="4649"/>
      <c r="I13" s="4646"/>
      <c r="J13" s="4646"/>
      <c r="K13" s="4646"/>
      <c r="L13" s="4646"/>
      <c r="M13" s="4646"/>
      <c r="N13" s="4646"/>
      <c r="O13" s="4646"/>
      <c r="P13" s="4646"/>
      <c r="Q13" s="4646"/>
      <c r="R13" s="4649"/>
      <c r="S13" s="4644"/>
      <c r="T13" s="4644"/>
      <c r="U13" s="4644"/>
      <c r="V13" s="4644"/>
      <c r="W13" s="4650"/>
      <c r="X13" s="4650"/>
      <c r="Y13" s="4650"/>
      <c r="Z13" s="4650"/>
      <c r="AA13" s="4650"/>
      <c r="AB13" s="4650"/>
      <c r="AC13" s="4650"/>
      <c r="AD13" s="4650"/>
      <c r="AE13" s="4650"/>
      <c r="AF13" s="4650"/>
      <c r="AG13" s="4650"/>
      <c r="AH13" s="4650"/>
      <c r="AI13" s="4650"/>
      <c r="AJ13" s="4650"/>
      <c r="AK13" s="4650"/>
      <c r="AL13" s="4650"/>
      <c r="AM13" s="4650"/>
      <c r="AN13" s="4650"/>
      <c r="AO13" s="4650"/>
      <c r="AP13" s="4650"/>
      <c r="AQ13" s="4650"/>
      <c r="AR13" s="4650"/>
      <c r="AS13" s="4650"/>
      <c r="AT13" s="4650"/>
      <c r="AU13" s="4650"/>
      <c r="AV13" s="4650"/>
      <c r="AW13" s="4650"/>
      <c r="AX13" s="4650"/>
      <c r="AY13" s="4650"/>
      <c r="AZ13" s="4650"/>
      <c r="BA13" s="4650"/>
      <c r="BB13" s="4650"/>
      <c r="BC13" s="4650"/>
      <c r="BD13" s="4650"/>
      <c r="BE13" s="4650"/>
      <c r="BF13" s="4650"/>
      <c r="BG13" s="4650"/>
      <c r="BH13" s="4650"/>
      <c r="BI13" s="4650"/>
      <c r="BJ13" s="4650"/>
      <c r="BK13" s="4650"/>
      <c r="BL13" s="4650"/>
      <c r="BM13" s="4651"/>
    </row>
    <row r="14" spans="2:82" ht="7.5" customHeight="1" thickBot="1">
      <c r="B14" s="4630"/>
      <c r="C14" s="4628"/>
      <c r="D14" s="4628"/>
      <c r="E14" s="4628"/>
      <c r="F14" s="4629"/>
      <c r="G14" s="4649"/>
      <c r="H14" s="4649"/>
      <c r="I14" s="4646"/>
      <c r="J14" s="4646"/>
      <c r="K14" s="4646"/>
      <c r="L14" s="4646"/>
      <c r="M14" s="4646"/>
      <c r="N14" s="4646"/>
      <c r="O14" s="4646"/>
      <c r="P14" s="4646"/>
      <c r="Q14" s="4646"/>
      <c r="R14" s="4649"/>
      <c r="S14" s="4644"/>
      <c r="T14" s="4644"/>
      <c r="U14" s="4644"/>
      <c r="V14" s="4644"/>
      <c r="W14" s="4650"/>
      <c r="X14" s="4650"/>
      <c r="Y14" s="4650"/>
      <c r="Z14" s="4650"/>
      <c r="AA14" s="4650"/>
      <c r="AB14" s="4650"/>
      <c r="AC14" s="4650"/>
      <c r="AD14" s="4650"/>
      <c r="AE14" s="4650"/>
      <c r="AF14" s="4650"/>
      <c r="AG14" s="4650"/>
      <c r="AH14" s="4650"/>
      <c r="AI14" s="4650"/>
      <c r="AJ14" s="4650"/>
      <c r="AK14" s="4650"/>
      <c r="AL14" s="4650"/>
      <c r="AM14" s="4650"/>
      <c r="AN14" s="4650"/>
      <c r="AO14" s="4650"/>
      <c r="AP14" s="4650"/>
      <c r="AQ14" s="4650"/>
      <c r="AR14" s="4650"/>
      <c r="AS14" s="4650"/>
      <c r="AT14" s="4650"/>
      <c r="AU14" s="4650"/>
      <c r="AV14" s="4650"/>
      <c r="AW14" s="4650"/>
      <c r="AX14" s="4650"/>
      <c r="AY14" s="4650"/>
      <c r="AZ14" s="4650"/>
      <c r="BA14" s="4650"/>
      <c r="BB14" s="4650"/>
      <c r="BC14" s="4650"/>
      <c r="BD14" s="4650"/>
      <c r="BE14" s="4650"/>
      <c r="BF14" s="4650"/>
      <c r="BG14" s="4650"/>
      <c r="BH14" s="4650"/>
      <c r="BI14" s="4650"/>
      <c r="BJ14" s="4650"/>
      <c r="BK14" s="4650"/>
      <c r="BL14" s="4650"/>
      <c r="BM14" s="4651"/>
    </row>
    <row r="15" spans="2:82" ht="7.5" customHeight="1" thickBot="1">
      <c r="B15" s="4630"/>
      <c r="C15" s="4628"/>
      <c r="D15" s="4628"/>
      <c r="E15" s="4628"/>
      <c r="F15" s="4629"/>
      <c r="G15" s="4640" t="s">
        <v>3754</v>
      </c>
      <c r="H15" s="4641"/>
      <c r="I15" s="4641"/>
      <c r="J15" s="4644" t="s">
        <v>11</v>
      </c>
      <c r="K15" s="4646" t="str">
        <f>cst_wskakunin_owner2_TEL</f>
        <v/>
      </c>
      <c r="L15" s="4646"/>
      <c r="M15" s="4646"/>
      <c r="N15" s="4646"/>
      <c r="O15" s="4646"/>
      <c r="P15" s="4646"/>
      <c r="Q15" s="4646"/>
      <c r="R15" s="4646"/>
      <c r="S15" s="4646"/>
      <c r="T15" s="4646"/>
      <c r="U15" s="4646"/>
      <c r="V15" s="4646"/>
      <c r="W15" s="4646"/>
      <c r="X15" s="4646"/>
      <c r="Y15" s="4646"/>
      <c r="Z15" s="4646"/>
      <c r="AA15" s="4646"/>
      <c r="AB15" s="4644" t="s">
        <v>57</v>
      </c>
      <c r="AC15" s="4641" t="s">
        <v>2978</v>
      </c>
      <c r="AD15" s="4641"/>
      <c r="AE15" s="4641"/>
      <c r="AF15" s="4644" t="s">
        <v>11</v>
      </c>
      <c r="AG15" s="4656"/>
      <c r="AH15" s="4656"/>
      <c r="AI15" s="4656"/>
      <c r="AJ15" s="4656"/>
      <c r="AK15" s="4656"/>
      <c r="AL15" s="4656"/>
      <c r="AM15" s="4656"/>
      <c r="AN15" s="4656"/>
      <c r="AO15" s="4656"/>
      <c r="AP15" s="4656"/>
      <c r="AQ15" s="4656"/>
      <c r="AR15" s="4656"/>
      <c r="AS15" s="4656"/>
      <c r="AT15" s="4656"/>
      <c r="AU15" s="4656"/>
      <c r="AV15" s="4656"/>
      <c r="AW15" s="4656"/>
      <c r="AX15" s="4644" t="s">
        <v>57</v>
      </c>
      <c r="AY15" s="4658"/>
      <c r="AZ15" s="4658"/>
      <c r="BA15" s="4658"/>
      <c r="BB15" s="4658"/>
      <c r="BC15" s="4658"/>
      <c r="BD15" s="4658"/>
      <c r="BE15" s="4652"/>
      <c r="BF15" s="4652"/>
      <c r="BG15" s="4652"/>
      <c r="BH15" s="4652"/>
      <c r="BI15" s="4652"/>
      <c r="BJ15" s="4652"/>
      <c r="BK15" s="4652"/>
      <c r="BL15" s="4652"/>
      <c r="BM15" s="4653"/>
    </row>
    <row r="16" spans="2:82" ht="7.5" customHeight="1" thickBot="1">
      <c r="B16" s="4630"/>
      <c r="C16" s="4628"/>
      <c r="D16" s="4628"/>
      <c r="E16" s="4628"/>
      <c r="F16" s="4629"/>
      <c r="G16" s="4640"/>
      <c r="H16" s="4641"/>
      <c r="I16" s="4641"/>
      <c r="J16" s="4644"/>
      <c r="K16" s="4646"/>
      <c r="L16" s="4646"/>
      <c r="M16" s="4646"/>
      <c r="N16" s="4646"/>
      <c r="O16" s="4646"/>
      <c r="P16" s="4646"/>
      <c r="Q16" s="4646"/>
      <c r="R16" s="4646"/>
      <c r="S16" s="4646"/>
      <c r="T16" s="4646"/>
      <c r="U16" s="4646"/>
      <c r="V16" s="4646"/>
      <c r="W16" s="4646"/>
      <c r="X16" s="4646"/>
      <c r="Y16" s="4646"/>
      <c r="Z16" s="4646"/>
      <c r="AA16" s="4646"/>
      <c r="AB16" s="4644"/>
      <c r="AC16" s="4641"/>
      <c r="AD16" s="4641"/>
      <c r="AE16" s="4641"/>
      <c r="AF16" s="4644"/>
      <c r="AG16" s="4656"/>
      <c r="AH16" s="4656"/>
      <c r="AI16" s="4656"/>
      <c r="AJ16" s="4656"/>
      <c r="AK16" s="4656"/>
      <c r="AL16" s="4656"/>
      <c r="AM16" s="4656"/>
      <c r="AN16" s="4656"/>
      <c r="AO16" s="4656"/>
      <c r="AP16" s="4656"/>
      <c r="AQ16" s="4656"/>
      <c r="AR16" s="4656"/>
      <c r="AS16" s="4656"/>
      <c r="AT16" s="4656"/>
      <c r="AU16" s="4656"/>
      <c r="AV16" s="4656"/>
      <c r="AW16" s="4656"/>
      <c r="AX16" s="4644"/>
      <c r="AY16" s="4658"/>
      <c r="AZ16" s="4658"/>
      <c r="BA16" s="4658"/>
      <c r="BB16" s="4658"/>
      <c r="BC16" s="4658"/>
      <c r="BD16" s="4658"/>
      <c r="BE16" s="4652"/>
      <c r="BF16" s="4652"/>
      <c r="BG16" s="4652"/>
      <c r="BH16" s="4652"/>
      <c r="BI16" s="4652"/>
      <c r="BJ16" s="4652"/>
      <c r="BK16" s="4652"/>
      <c r="BL16" s="4652"/>
      <c r="BM16" s="4653"/>
    </row>
    <row r="17" spans="2:65" ht="7.5" customHeight="1" thickBot="1">
      <c r="B17" s="4630"/>
      <c r="C17" s="4628"/>
      <c r="D17" s="4628"/>
      <c r="E17" s="4628"/>
      <c r="F17" s="4629"/>
      <c r="G17" s="4642"/>
      <c r="H17" s="4643"/>
      <c r="I17" s="4643"/>
      <c r="J17" s="4645"/>
      <c r="K17" s="4647"/>
      <c r="L17" s="4647"/>
      <c r="M17" s="4647"/>
      <c r="N17" s="4647"/>
      <c r="O17" s="4647"/>
      <c r="P17" s="4647"/>
      <c r="Q17" s="4647"/>
      <c r="R17" s="4647"/>
      <c r="S17" s="4647"/>
      <c r="T17" s="4647"/>
      <c r="U17" s="4647"/>
      <c r="V17" s="4647"/>
      <c r="W17" s="4647"/>
      <c r="X17" s="4647"/>
      <c r="Y17" s="4647"/>
      <c r="Z17" s="4647"/>
      <c r="AA17" s="4647"/>
      <c r="AB17" s="4645"/>
      <c r="AC17" s="4643"/>
      <c r="AD17" s="4643"/>
      <c r="AE17" s="4643"/>
      <c r="AF17" s="4645"/>
      <c r="AG17" s="4657"/>
      <c r="AH17" s="4657"/>
      <c r="AI17" s="4657"/>
      <c r="AJ17" s="4657"/>
      <c r="AK17" s="4657"/>
      <c r="AL17" s="4657"/>
      <c r="AM17" s="4657"/>
      <c r="AN17" s="4657"/>
      <c r="AO17" s="4657"/>
      <c r="AP17" s="4657"/>
      <c r="AQ17" s="4657"/>
      <c r="AR17" s="4657"/>
      <c r="AS17" s="4657"/>
      <c r="AT17" s="4657"/>
      <c r="AU17" s="4657"/>
      <c r="AV17" s="4657"/>
      <c r="AW17" s="4657"/>
      <c r="AX17" s="4645"/>
      <c r="AY17" s="4659"/>
      <c r="AZ17" s="4659"/>
      <c r="BA17" s="4659"/>
      <c r="BB17" s="4659"/>
      <c r="BC17" s="4659"/>
      <c r="BD17" s="4659"/>
      <c r="BE17" s="4654"/>
      <c r="BF17" s="4654"/>
      <c r="BG17" s="4654"/>
      <c r="BH17" s="4654"/>
      <c r="BI17" s="4654"/>
      <c r="BJ17" s="4654"/>
      <c r="BK17" s="4654"/>
      <c r="BL17" s="4654"/>
      <c r="BM17" s="4655"/>
    </row>
    <row r="18" spans="2:65" ht="7.5" customHeight="1" thickBot="1">
      <c r="B18" s="4627" t="s">
        <v>509</v>
      </c>
      <c r="C18" s="4628"/>
      <c r="D18" s="4628"/>
      <c r="E18" s="4628"/>
      <c r="F18" s="4629"/>
      <c r="G18" s="4631" t="s">
        <v>2548</v>
      </c>
      <c r="H18" s="4631"/>
      <c r="I18" s="4631"/>
      <c r="J18" s="4631"/>
      <c r="K18" s="4631"/>
      <c r="L18" s="4633" t="s">
        <v>138</v>
      </c>
      <c r="M18" s="4633"/>
      <c r="N18" s="4633"/>
      <c r="O18" s="4633"/>
      <c r="P18" s="4635" t="str">
        <f>cst_wskakunin_owner3__space_KANA</f>
        <v/>
      </c>
      <c r="Q18" s="4635"/>
      <c r="R18" s="4635"/>
      <c r="S18" s="4635"/>
      <c r="T18" s="4635"/>
      <c r="U18" s="4635"/>
      <c r="V18" s="4635"/>
      <c r="W18" s="4635"/>
      <c r="X18" s="4635"/>
      <c r="Y18" s="4635"/>
      <c r="Z18" s="4635"/>
      <c r="AA18" s="4635"/>
      <c r="AB18" s="4635"/>
      <c r="AC18" s="4635"/>
      <c r="AD18" s="4635"/>
      <c r="AE18" s="4635"/>
      <c r="AF18" s="4635"/>
      <c r="AG18" s="4635"/>
      <c r="AH18" s="4635"/>
      <c r="AI18" s="4635"/>
      <c r="AJ18" s="4635"/>
      <c r="AK18" s="4635"/>
      <c r="AL18" s="4635"/>
      <c r="AM18" s="4635"/>
      <c r="AN18" s="4635"/>
      <c r="AO18" s="4635"/>
      <c r="AP18" s="4635"/>
      <c r="AQ18" s="4635"/>
      <c r="AR18" s="4635"/>
      <c r="AS18" s="4635"/>
      <c r="AT18" s="4635"/>
      <c r="AU18" s="4635"/>
      <c r="AV18" s="4635"/>
      <c r="AW18" s="4635"/>
      <c r="AX18" s="4635"/>
      <c r="AY18" s="1219"/>
      <c r="AZ18" s="1219"/>
      <c r="BA18" s="1219"/>
      <c r="BB18" s="1219"/>
      <c r="BC18" s="1219"/>
      <c r="BD18" s="1220"/>
      <c r="BE18" s="1220"/>
      <c r="BF18" s="1220"/>
      <c r="BG18" s="1220"/>
      <c r="BH18" s="1220"/>
      <c r="BI18" s="1220"/>
      <c r="BJ18" s="1220"/>
      <c r="BK18" s="1220"/>
      <c r="BL18" s="1221"/>
      <c r="BM18" s="1222"/>
    </row>
    <row r="19" spans="2:65" ht="7.5" customHeight="1" thickBot="1">
      <c r="B19" s="4630"/>
      <c r="C19" s="4628"/>
      <c r="D19" s="4628"/>
      <c r="E19" s="4628"/>
      <c r="F19" s="4629"/>
      <c r="G19" s="4632"/>
      <c r="H19" s="4632"/>
      <c r="I19" s="4632"/>
      <c r="J19" s="4632"/>
      <c r="K19" s="4632"/>
      <c r="L19" s="4634"/>
      <c r="M19" s="4634"/>
      <c r="N19" s="4634"/>
      <c r="O19" s="4634"/>
      <c r="P19" s="4636"/>
      <c r="Q19" s="4636"/>
      <c r="R19" s="4636"/>
      <c r="S19" s="4636"/>
      <c r="T19" s="4636"/>
      <c r="U19" s="4636"/>
      <c r="V19" s="4636"/>
      <c r="W19" s="4636"/>
      <c r="X19" s="4636"/>
      <c r="Y19" s="4636"/>
      <c r="Z19" s="4636"/>
      <c r="AA19" s="4636"/>
      <c r="AB19" s="4636"/>
      <c r="AC19" s="4636"/>
      <c r="AD19" s="4636"/>
      <c r="AE19" s="4636"/>
      <c r="AF19" s="4636"/>
      <c r="AG19" s="4636"/>
      <c r="AH19" s="4636"/>
      <c r="AI19" s="4636"/>
      <c r="AJ19" s="4636"/>
      <c r="AK19" s="4636"/>
      <c r="AL19" s="4636"/>
      <c r="AM19" s="4636"/>
      <c r="AN19" s="4636"/>
      <c r="AO19" s="4636"/>
      <c r="AP19" s="4636"/>
      <c r="AQ19" s="4636"/>
      <c r="AR19" s="4636"/>
      <c r="AS19" s="4636"/>
      <c r="AT19" s="4636"/>
      <c r="AU19" s="4636"/>
      <c r="AV19" s="4636"/>
      <c r="AW19" s="4636"/>
      <c r="AX19" s="4636"/>
      <c r="AY19" s="1223"/>
      <c r="AZ19" s="1223"/>
      <c r="BA19" s="1223"/>
      <c r="BB19" s="1223"/>
      <c r="BC19" s="1223"/>
      <c r="BD19" s="1224"/>
      <c r="BE19" s="1224"/>
      <c r="BF19" s="1224"/>
      <c r="BG19" s="1224"/>
      <c r="BH19" s="1224"/>
      <c r="BI19" s="1224"/>
      <c r="BJ19" s="1224"/>
      <c r="BK19" s="1224"/>
      <c r="BL19" s="1225"/>
      <c r="BM19" s="1226"/>
    </row>
    <row r="20" spans="2:65" ht="7.5" customHeight="1" thickBot="1">
      <c r="B20" s="4630"/>
      <c r="C20" s="4628"/>
      <c r="D20" s="4628"/>
      <c r="E20" s="4628"/>
      <c r="F20" s="4629"/>
      <c r="G20" s="4632"/>
      <c r="H20" s="4632"/>
      <c r="I20" s="4632"/>
      <c r="J20" s="4632"/>
      <c r="K20" s="4632"/>
      <c r="L20" s="4637" t="str">
        <f>cst_wskakunin_owner3__space</f>
        <v/>
      </c>
      <c r="M20" s="4637"/>
      <c r="N20" s="4637"/>
      <c r="O20" s="4637"/>
      <c r="P20" s="4637"/>
      <c r="Q20" s="4637"/>
      <c r="R20" s="4637"/>
      <c r="S20" s="4637"/>
      <c r="T20" s="4637"/>
      <c r="U20" s="4637"/>
      <c r="V20" s="4637"/>
      <c r="W20" s="4637"/>
      <c r="X20" s="4637"/>
      <c r="Y20" s="4637"/>
      <c r="Z20" s="4637"/>
      <c r="AA20" s="4637"/>
      <c r="AB20" s="4637"/>
      <c r="AC20" s="4637"/>
      <c r="AD20" s="4637"/>
      <c r="AE20" s="4637"/>
      <c r="AF20" s="4637"/>
      <c r="AG20" s="4637"/>
      <c r="AH20" s="4637"/>
      <c r="AI20" s="4637"/>
      <c r="AJ20" s="4637"/>
      <c r="AK20" s="4637"/>
      <c r="AL20" s="4637"/>
      <c r="AM20" s="4637"/>
      <c r="AN20" s="4637"/>
      <c r="AO20" s="4637"/>
      <c r="AP20" s="4637"/>
      <c r="AQ20" s="4637"/>
      <c r="AR20" s="4637"/>
      <c r="AS20" s="4637"/>
      <c r="AT20" s="4637"/>
      <c r="AU20" s="4637"/>
      <c r="AV20" s="4637"/>
      <c r="AW20" s="4637"/>
      <c r="AX20" s="4637"/>
      <c r="AY20" s="1223"/>
      <c r="AZ20" s="1223"/>
      <c r="BA20" s="1223"/>
      <c r="BB20" s="1223"/>
      <c r="BC20" s="1223"/>
      <c r="BD20" s="1224"/>
      <c r="BE20" s="1224"/>
      <c r="BF20" s="1224"/>
      <c r="BG20" s="1224"/>
      <c r="BH20" s="1224"/>
      <c r="BI20" s="1224"/>
      <c r="BJ20" s="1224"/>
      <c r="BK20" s="1224"/>
      <c r="BL20" s="1225"/>
      <c r="BM20" s="1226"/>
    </row>
    <row r="21" spans="2:65" ht="7.5" customHeight="1" thickBot="1">
      <c r="B21" s="4630"/>
      <c r="C21" s="4628"/>
      <c r="D21" s="4628"/>
      <c r="E21" s="4628"/>
      <c r="F21" s="4629"/>
      <c r="G21" s="4632"/>
      <c r="H21" s="4632"/>
      <c r="I21" s="4632"/>
      <c r="J21" s="4632"/>
      <c r="K21" s="4632"/>
      <c r="L21" s="4638"/>
      <c r="M21" s="4638"/>
      <c r="N21" s="4638"/>
      <c r="O21" s="4638"/>
      <c r="P21" s="4638"/>
      <c r="Q21" s="4638"/>
      <c r="R21" s="4638"/>
      <c r="S21" s="4638"/>
      <c r="T21" s="4638"/>
      <c r="U21" s="4638"/>
      <c r="V21" s="4638"/>
      <c r="W21" s="4638"/>
      <c r="X21" s="4638"/>
      <c r="Y21" s="4638"/>
      <c r="Z21" s="4638"/>
      <c r="AA21" s="4638"/>
      <c r="AB21" s="4638"/>
      <c r="AC21" s="4638"/>
      <c r="AD21" s="4638"/>
      <c r="AE21" s="4638"/>
      <c r="AF21" s="4638"/>
      <c r="AG21" s="4638"/>
      <c r="AH21" s="4638"/>
      <c r="AI21" s="4638"/>
      <c r="AJ21" s="4638"/>
      <c r="AK21" s="4638"/>
      <c r="AL21" s="4638"/>
      <c r="AM21" s="4638"/>
      <c r="AN21" s="4638"/>
      <c r="AO21" s="4638"/>
      <c r="AP21" s="4638"/>
      <c r="AQ21" s="4638"/>
      <c r="AR21" s="4638"/>
      <c r="AS21" s="4638"/>
      <c r="AT21" s="4638"/>
      <c r="AU21" s="4638"/>
      <c r="AV21" s="4638"/>
      <c r="AW21" s="4638"/>
      <c r="AX21" s="4638"/>
      <c r="AY21" s="1227"/>
      <c r="AZ21" s="1227"/>
      <c r="BA21" s="1227"/>
      <c r="BB21" s="1227"/>
      <c r="BC21" s="1227"/>
      <c r="BD21" s="1227"/>
      <c r="BE21" s="4648"/>
      <c r="BF21" s="4648"/>
      <c r="BI21" s="1227"/>
      <c r="BJ21" s="1227"/>
      <c r="BK21" s="1227"/>
      <c r="BL21" s="1227"/>
      <c r="BM21" s="1228"/>
    </row>
    <row r="22" spans="2:65" ht="7.5" customHeight="1" thickBot="1">
      <c r="B22" s="4630"/>
      <c r="C22" s="4628"/>
      <c r="D22" s="4628"/>
      <c r="E22" s="4628"/>
      <c r="F22" s="4629"/>
      <c r="G22" s="4632"/>
      <c r="H22" s="4632"/>
      <c r="I22" s="4632"/>
      <c r="J22" s="4632"/>
      <c r="K22" s="4632"/>
      <c r="L22" s="4638"/>
      <c r="M22" s="4638"/>
      <c r="N22" s="4638"/>
      <c r="O22" s="4638"/>
      <c r="P22" s="4638"/>
      <c r="Q22" s="4638"/>
      <c r="R22" s="4638"/>
      <c r="S22" s="4638"/>
      <c r="T22" s="4638"/>
      <c r="U22" s="4638"/>
      <c r="V22" s="4638"/>
      <c r="W22" s="4638"/>
      <c r="X22" s="4638"/>
      <c r="Y22" s="4638"/>
      <c r="Z22" s="4638"/>
      <c r="AA22" s="4638"/>
      <c r="AB22" s="4638"/>
      <c r="AC22" s="4638"/>
      <c r="AD22" s="4638"/>
      <c r="AE22" s="4638"/>
      <c r="AF22" s="4638"/>
      <c r="AG22" s="4638"/>
      <c r="AH22" s="4638"/>
      <c r="AI22" s="4638"/>
      <c r="AJ22" s="4638"/>
      <c r="AK22" s="4638"/>
      <c r="AL22" s="4638"/>
      <c r="AM22" s="4638"/>
      <c r="AN22" s="4638"/>
      <c r="AO22" s="4638"/>
      <c r="AP22" s="4638"/>
      <c r="AQ22" s="4638"/>
      <c r="AR22" s="4638"/>
      <c r="AS22" s="4638"/>
      <c r="AT22" s="4638"/>
      <c r="AU22" s="4638"/>
      <c r="AV22" s="4638"/>
      <c r="AW22" s="4638"/>
      <c r="AX22" s="4638"/>
      <c r="AY22" s="1223"/>
      <c r="AZ22" s="1223"/>
      <c r="BA22" s="1223"/>
      <c r="BB22" s="1223"/>
      <c r="BC22" s="1223"/>
      <c r="BD22" s="1223"/>
      <c r="BE22" s="4648"/>
      <c r="BF22" s="4648"/>
      <c r="BI22" s="1229"/>
      <c r="BJ22" s="1229"/>
      <c r="BK22" s="1230"/>
      <c r="BL22" s="1230"/>
      <c r="BM22" s="1231"/>
    </row>
    <row r="23" spans="2:65" ht="7.5" customHeight="1" thickBot="1">
      <c r="B23" s="4630"/>
      <c r="C23" s="4628"/>
      <c r="D23" s="4628"/>
      <c r="E23" s="4628"/>
      <c r="F23" s="4629"/>
      <c r="G23" s="4632"/>
      <c r="H23" s="4632"/>
      <c r="I23" s="4632"/>
      <c r="J23" s="4632"/>
      <c r="K23" s="4632"/>
      <c r="L23" s="4639"/>
      <c r="M23" s="4639"/>
      <c r="N23" s="4639"/>
      <c r="O23" s="4639"/>
      <c r="P23" s="4639"/>
      <c r="Q23" s="4639"/>
      <c r="R23" s="4639"/>
      <c r="S23" s="4639"/>
      <c r="T23" s="4639"/>
      <c r="U23" s="4639"/>
      <c r="V23" s="4639"/>
      <c r="W23" s="4639"/>
      <c r="X23" s="4639"/>
      <c r="Y23" s="4639"/>
      <c r="Z23" s="4639"/>
      <c r="AA23" s="4639"/>
      <c r="AB23" s="4639"/>
      <c r="AC23" s="4639"/>
      <c r="AD23" s="4639"/>
      <c r="AE23" s="4639"/>
      <c r="AF23" s="4639"/>
      <c r="AG23" s="4639"/>
      <c r="AH23" s="4639"/>
      <c r="AI23" s="4639"/>
      <c r="AJ23" s="4639"/>
      <c r="AK23" s="4639"/>
      <c r="AL23" s="4639"/>
      <c r="AM23" s="4639"/>
      <c r="AN23" s="4639"/>
      <c r="AO23" s="4639"/>
      <c r="AP23" s="4639"/>
      <c r="AQ23" s="4639"/>
      <c r="AR23" s="4639"/>
      <c r="AS23" s="4639"/>
      <c r="AT23" s="4639"/>
      <c r="AU23" s="4639"/>
      <c r="AV23" s="4639"/>
      <c r="AW23" s="4639"/>
      <c r="AX23" s="4639"/>
      <c r="AY23" s="1227"/>
      <c r="AZ23" s="1227"/>
      <c r="BA23" s="1227"/>
      <c r="BB23" s="1227"/>
      <c r="BC23" s="1227"/>
      <c r="BD23" s="1227"/>
      <c r="BE23" s="1227"/>
      <c r="BF23" s="1232"/>
      <c r="BG23" s="1223"/>
      <c r="BH23" s="1223"/>
      <c r="BI23" s="1223"/>
      <c r="BJ23" s="1230"/>
      <c r="BK23" s="1230"/>
      <c r="BL23" s="1230"/>
      <c r="BM23" s="1231"/>
    </row>
    <row r="24" spans="2:65" ht="7.5" customHeight="1" thickBot="1">
      <c r="B24" s="4630"/>
      <c r="C24" s="4628"/>
      <c r="D24" s="4628"/>
      <c r="E24" s="4628"/>
      <c r="F24" s="4629"/>
      <c r="G24" s="4649" t="s">
        <v>2549</v>
      </c>
      <c r="H24" s="4649"/>
      <c r="I24" s="4646" t="str">
        <f>cst_wskakunin_owner3_ZIP</f>
        <v/>
      </c>
      <c r="J24" s="4646"/>
      <c r="K24" s="4646"/>
      <c r="L24" s="4646"/>
      <c r="M24" s="4646"/>
      <c r="N24" s="4646"/>
      <c r="O24" s="4646"/>
      <c r="P24" s="4646"/>
      <c r="Q24" s="4646"/>
      <c r="R24" s="4649" t="s">
        <v>57</v>
      </c>
      <c r="S24" s="4644" t="s">
        <v>2550</v>
      </c>
      <c r="T24" s="4644"/>
      <c r="U24" s="4644"/>
      <c r="V24" s="4644"/>
      <c r="W24" s="4650" t="str">
        <f>cst_wskakunin_owner3__address</f>
        <v/>
      </c>
      <c r="X24" s="4650"/>
      <c r="Y24" s="4650"/>
      <c r="Z24" s="4650"/>
      <c r="AA24" s="4650"/>
      <c r="AB24" s="4650"/>
      <c r="AC24" s="4650"/>
      <c r="AD24" s="4650"/>
      <c r="AE24" s="4650"/>
      <c r="AF24" s="4650"/>
      <c r="AG24" s="4650"/>
      <c r="AH24" s="4650"/>
      <c r="AI24" s="4650"/>
      <c r="AJ24" s="4650"/>
      <c r="AK24" s="4650"/>
      <c r="AL24" s="4650"/>
      <c r="AM24" s="4650"/>
      <c r="AN24" s="4650"/>
      <c r="AO24" s="4650"/>
      <c r="AP24" s="4650"/>
      <c r="AQ24" s="4650"/>
      <c r="AR24" s="4650"/>
      <c r="AS24" s="4650"/>
      <c r="AT24" s="4650"/>
      <c r="AU24" s="4650"/>
      <c r="AV24" s="4650"/>
      <c r="AW24" s="4650"/>
      <c r="AX24" s="4650"/>
      <c r="AY24" s="4650"/>
      <c r="AZ24" s="4650"/>
      <c r="BA24" s="4650"/>
      <c r="BB24" s="4650"/>
      <c r="BC24" s="4650"/>
      <c r="BD24" s="4650"/>
      <c r="BE24" s="4650"/>
      <c r="BF24" s="4650"/>
      <c r="BG24" s="4650"/>
      <c r="BH24" s="4650"/>
      <c r="BI24" s="4650"/>
      <c r="BJ24" s="4650"/>
      <c r="BK24" s="4650"/>
      <c r="BL24" s="4650"/>
      <c r="BM24" s="4651"/>
    </row>
    <row r="25" spans="2:65" ht="7.5" customHeight="1" thickBot="1">
      <c r="B25" s="4630"/>
      <c r="C25" s="4628"/>
      <c r="D25" s="4628"/>
      <c r="E25" s="4628"/>
      <c r="F25" s="4629"/>
      <c r="G25" s="4649"/>
      <c r="H25" s="4649"/>
      <c r="I25" s="4646"/>
      <c r="J25" s="4646"/>
      <c r="K25" s="4646"/>
      <c r="L25" s="4646"/>
      <c r="M25" s="4646"/>
      <c r="N25" s="4646"/>
      <c r="O25" s="4646"/>
      <c r="P25" s="4646"/>
      <c r="Q25" s="4646"/>
      <c r="R25" s="4649"/>
      <c r="S25" s="4644"/>
      <c r="T25" s="4644"/>
      <c r="U25" s="4644"/>
      <c r="V25" s="4644"/>
      <c r="W25" s="4650"/>
      <c r="X25" s="4650"/>
      <c r="Y25" s="4650"/>
      <c r="Z25" s="4650"/>
      <c r="AA25" s="4650"/>
      <c r="AB25" s="4650"/>
      <c r="AC25" s="4650"/>
      <c r="AD25" s="4650"/>
      <c r="AE25" s="4650"/>
      <c r="AF25" s="4650"/>
      <c r="AG25" s="4650"/>
      <c r="AH25" s="4650"/>
      <c r="AI25" s="4650"/>
      <c r="AJ25" s="4650"/>
      <c r="AK25" s="4650"/>
      <c r="AL25" s="4650"/>
      <c r="AM25" s="4650"/>
      <c r="AN25" s="4650"/>
      <c r="AO25" s="4650"/>
      <c r="AP25" s="4650"/>
      <c r="AQ25" s="4650"/>
      <c r="AR25" s="4650"/>
      <c r="AS25" s="4650"/>
      <c r="AT25" s="4650"/>
      <c r="AU25" s="4650"/>
      <c r="AV25" s="4650"/>
      <c r="AW25" s="4650"/>
      <c r="AX25" s="4650"/>
      <c r="AY25" s="4650"/>
      <c r="AZ25" s="4650"/>
      <c r="BA25" s="4650"/>
      <c r="BB25" s="4650"/>
      <c r="BC25" s="4650"/>
      <c r="BD25" s="4650"/>
      <c r="BE25" s="4650"/>
      <c r="BF25" s="4650"/>
      <c r="BG25" s="4650"/>
      <c r="BH25" s="4650"/>
      <c r="BI25" s="4650"/>
      <c r="BJ25" s="4650"/>
      <c r="BK25" s="4650"/>
      <c r="BL25" s="4650"/>
      <c r="BM25" s="4651"/>
    </row>
    <row r="26" spans="2:65" ht="7.5" customHeight="1" thickBot="1">
      <c r="B26" s="4630"/>
      <c r="C26" s="4628"/>
      <c r="D26" s="4628"/>
      <c r="E26" s="4628"/>
      <c r="F26" s="4629"/>
      <c r="G26" s="4649"/>
      <c r="H26" s="4649"/>
      <c r="I26" s="4646"/>
      <c r="J26" s="4646"/>
      <c r="K26" s="4646"/>
      <c r="L26" s="4646"/>
      <c r="M26" s="4646"/>
      <c r="N26" s="4646"/>
      <c r="O26" s="4646"/>
      <c r="P26" s="4646"/>
      <c r="Q26" s="4646"/>
      <c r="R26" s="4649"/>
      <c r="S26" s="4644"/>
      <c r="T26" s="4644"/>
      <c r="U26" s="4644"/>
      <c r="V26" s="4644"/>
      <c r="W26" s="4650"/>
      <c r="X26" s="4650"/>
      <c r="Y26" s="4650"/>
      <c r="Z26" s="4650"/>
      <c r="AA26" s="4650"/>
      <c r="AB26" s="4650"/>
      <c r="AC26" s="4650"/>
      <c r="AD26" s="4650"/>
      <c r="AE26" s="4650"/>
      <c r="AF26" s="4650"/>
      <c r="AG26" s="4650"/>
      <c r="AH26" s="4650"/>
      <c r="AI26" s="4650"/>
      <c r="AJ26" s="4650"/>
      <c r="AK26" s="4650"/>
      <c r="AL26" s="4650"/>
      <c r="AM26" s="4650"/>
      <c r="AN26" s="4650"/>
      <c r="AO26" s="4650"/>
      <c r="AP26" s="4650"/>
      <c r="AQ26" s="4650"/>
      <c r="AR26" s="4650"/>
      <c r="AS26" s="4650"/>
      <c r="AT26" s="4650"/>
      <c r="AU26" s="4650"/>
      <c r="AV26" s="4650"/>
      <c r="AW26" s="4650"/>
      <c r="AX26" s="4650"/>
      <c r="AY26" s="4650"/>
      <c r="AZ26" s="4650"/>
      <c r="BA26" s="4650"/>
      <c r="BB26" s="4650"/>
      <c r="BC26" s="4650"/>
      <c r="BD26" s="4650"/>
      <c r="BE26" s="4650"/>
      <c r="BF26" s="4650"/>
      <c r="BG26" s="4650"/>
      <c r="BH26" s="4650"/>
      <c r="BI26" s="4650"/>
      <c r="BJ26" s="4650"/>
      <c r="BK26" s="4650"/>
      <c r="BL26" s="4650"/>
      <c r="BM26" s="4651"/>
    </row>
    <row r="27" spans="2:65" ht="7.5" customHeight="1" thickBot="1">
      <c r="B27" s="4630"/>
      <c r="C27" s="4628"/>
      <c r="D27" s="4628"/>
      <c r="E27" s="4628"/>
      <c r="F27" s="4629"/>
      <c r="G27" s="4640" t="s">
        <v>3754</v>
      </c>
      <c r="H27" s="4641"/>
      <c r="I27" s="4641"/>
      <c r="J27" s="4644" t="s">
        <v>11</v>
      </c>
      <c r="K27" s="4646" t="str">
        <f>cst_wskakunin_owner3_TEL</f>
        <v/>
      </c>
      <c r="L27" s="4646"/>
      <c r="M27" s="4646"/>
      <c r="N27" s="4646"/>
      <c r="O27" s="4646"/>
      <c r="P27" s="4646"/>
      <c r="Q27" s="4646"/>
      <c r="R27" s="4646"/>
      <c r="S27" s="4646"/>
      <c r="T27" s="4646"/>
      <c r="U27" s="4646"/>
      <c r="V27" s="4646"/>
      <c r="W27" s="4646"/>
      <c r="X27" s="4646"/>
      <c r="Y27" s="4646"/>
      <c r="Z27" s="4646"/>
      <c r="AA27" s="4646"/>
      <c r="AB27" s="4644" t="s">
        <v>57</v>
      </c>
      <c r="AC27" s="4641" t="s">
        <v>2978</v>
      </c>
      <c r="AD27" s="4641"/>
      <c r="AE27" s="4641"/>
      <c r="AF27" s="4644" t="s">
        <v>11</v>
      </c>
      <c r="AG27" s="4656"/>
      <c r="AH27" s="4656"/>
      <c r="AI27" s="4656"/>
      <c r="AJ27" s="4656"/>
      <c r="AK27" s="4656"/>
      <c r="AL27" s="4656"/>
      <c r="AM27" s="4656"/>
      <c r="AN27" s="4656"/>
      <c r="AO27" s="4656"/>
      <c r="AP27" s="4656"/>
      <c r="AQ27" s="4656"/>
      <c r="AR27" s="4656"/>
      <c r="AS27" s="4656"/>
      <c r="AT27" s="4656"/>
      <c r="AU27" s="4656"/>
      <c r="AV27" s="4656"/>
      <c r="AW27" s="4656"/>
      <c r="AX27" s="4644" t="s">
        <v>57</v>
      </c>
      <c r="AY27" s="4658"/>
      <c r="AZ27" s="4658"/>
      <c r="BA27" s="4658"/>
      <c r="BB27" s="4658"/>
      <c r="BC27" s="4658"/>
      <c r="BD27" s="4658"/>
      <c r="BE27" s="4652"/>
      <c r="BF27" s="4652"/>
      <c r="BG27" s="4652"/>
      <c r="BH27" s="4652"/>
      <c r="BI27" s="4652"/>
      <c r="BJ27" s="4652"/>
      <c r="BK27" s="4652"/>
      <c r="BL27" s="4652"/>
      <c r="BM27" s="4653"/>
    </row>
    <row r="28" spans="2:65" ht="7.5" customHeight="1" thickBot="1">
      <c r="B28" s="4630"/>
      <c r="C28" s="4628"/>
      <c r="D28" s="4628"/>
      <c r="E28" s="4628"/>
      <c r="F28" s="4629"/>
      <c r="G28" s="4640"/>
      <c r="H28" s="4641"/>
      <c r="I28" s="4641"/>
      <c r="J28" s="4644"/>
      <c r="K28" s="4646"/>
      <c r="L28" s="4646"/>
      <c r="M28" s="4646"/>
      <c r="N28" s="4646"/>
      <c r="O28" s="4646"/>
      <c r="P28" s="4646"/>
      <c r="Q28" s="4646"/>
      <c r="R28" s="4646"/>
      <c r="S28" s="4646"/>
      <c r="T28" s="4646"/>
      <c r="U28" s="4646"/>
      <c r="V28" s="4646"/>
      <c r="W28" s="4646"/>
      <c r="X28" s="4646"/>
      <c r="Y28" s="4646"/>
      <c r="Z28" s="4646"/>
      <c r="AA28" s="4646"/>
      <c r="AB28" s="4644"/>
      <c r="AC28" s="4641"/>
      <c r="AD28" s="4641"/>
      <c r="AE28" s="4641"/>
      <c r="AF28" s="4644"/>
      <c r="AG28" s="4656"/>
      <c r="AH28" s="4656"/>
      <c r="AI28" s="4656"/>
      <c r="AJ28" s="4656"/>
      <c r="AK28" s="4656"/>
      <c r="AL28" s="4656"/>
      <c r="AM28" s="4656"/>
      <c r="AN28" s="4656"/>
      <c r="AO28" s="4656"/>
      <c r="AP28" s="4656"/>
      <c r="AQ28" s="4656"/>
      <c r="AR28" s="4656"/>
      <c r="AS28" s="4656"/>
      <c r="AT28" s="4656"/>
      <c r="AU28" s="4656"/>
      <c r="AV28" s="4656"/>
      <c r="AW28" s="4656"/>
      <c r="AX28" s="4644"/>
      <c r="AY28" s="4658"/>
      <c r="AZ28" s="4658"/>
      <c r="BA28" s="4658"/>
      <c r="BB28" s="4658"/>
      <c r="BC28" s="4658"/>
      <c r="BD28" s="4658"/>
      <c r="BE28" s="4652"/>
      <c r="BF28" s="4652"/>
      <c r="BG28" s="4652"/>
      <c r="BH28" s="4652"/>
      <c r="BI28" s="4652"/>
      <c r="BJ28" s="4652"/>
      <c r="BK28" s="4652"/>
      <c r="BL28" s="4652"/>
      <c r="BM28" s="4653"/>
    </row>
    <row r="29" spans="2:65" ht="7.5" customHeight="1" thickBot="1">
      <c r="B29" s="4630"/>
      <c r="C29" s="4628"/>
      <c r="D29" s="4628"/>
      <c r="E29" s="4628"/>
      <c r="F29" s="4629"/>
      <c r="G29" s="4642"/>
      <c r="H29" s="4643"/>
      <c r="I29" s="4643"/>
      <c r="J29" s="4645"/>
      <c r="K29" s="4647"/>
      <c r="L29" s="4647"/>
      <c r="M29" s="4647"/>
      <c r="N29" s="4647"/>
      <c r="O29" s="4647"/>
      <c r="P29" s="4647"/>
      <c r="Q29" s="4647"/>
      <c r="R29" s="4647"/>
      <c r="S29" s="4647"/>
      <c r="T29" s="4647"/>
      <c r="U29" s="4647"/>
      <c r="V29" s="4647"/>
      <c r="W29" s="4647"/>
      <c r="X29" s="4647"/>
      <c r="Y29" s="4647"/>
      <c r="Z29" s="4647"/>
      <c r="AA29" s="4647"/>
      <c r="AB29" s="4645"/>
      <c r="AC29" s="4643"/>
      <c r="AD29" s="4643"/>
      <c r="AE29" s="4643"/>
      <c r="AF29" s="4645"/>
      <c r="AG29" s="4657"/>
      <c r="AH29" s="4657"/>
      <c r="AI29" s="4657"/>
      <c r="AJ29" s="4657"/>
      <c r="AK29" s="4657"/>
      <c r="AL29" s="4657"/>
      <c r="AM29" s="4657"/>
      <c r="AN29" s="4657"/>
      <c r="AO29" s="4657"/>
      <c r="AP29" s="4657"/>
      <c r="AQ29" s="4657"/>
      <c r="AR29" s="4657"/>
      <c r="AS29" s="4657"/>
      <c r="AT29" s="4657"/>
      <c r="AU29" s="4657"/>
      <c r="AV29" s="4657"/>
      <c r="AW29" s="4657"/>
      <c r="AX29" s="4645"/>
      <c r="AY29" s="4659"/>
      <c r="AZ29" s="4659"/>
      <c r="BA29" s="4659"/>
      <c r="BB29" s="4659"/>
      <c r="BC29" s="4659"/>
      <c r="BD29" s="4659"/>
      <c r="BE29" s="4654"/>
      <c r="BF29" s="4654"/>
      <c r="BG29" s="4654"/>
      <c r="BH29" s="4654"/>
      <c r="BI29" s="4654"/>
      <c r="BJ29" s="4654"/>
      <c r="BK29" s="4654"/>
      <c r="BL29" s="4654"/>
      <c r="BM29" s="4655"/>
    </row>
    <row r="30" spans="2:65" ht="8.85" customHeight="1">
      <c r="BI30" s="1213" t="s">
        <v>3770</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6"/>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4660</v>
      </c>
    </row>
    <row r="2" spans="1:32" s="2019" customFormat="1" ht="18" customHeight="1"/>
    <row r="3" spans="1:32" ht="21">
      <c r="A3" s="4661" t="s">
        <v>3110</v>
      </c>
      <c r="B3" s="4661"/>
      <c r="C3" s="4661"/>
      <c r="D3" s="4661"/>
      <c r="E3" s="4661"/>
      <c r="F3" s="4661"/>
      <c r="G3" s="4661"/>
      <c r="H3" s="4661"/>
      <c r="I3" s="4661"/>
      <c r="J3" s="4661"/>
      <c r="K3" s="4661"/>
      <c r="L3" s="4661"/>
      <c r="M3" s="4661"/>
      <c r="N3" s="4661"/>
      <c r="O3" s="4661"/>
      <c r="P3" s="4661"/>
      <c r="Q3" s="4661"/>
      <c r="R3" s="4661"/>
      <c r="S3" s="4661"/>
      <c r="T3" s="4661"/>
      <c r="U3" s="4661"/>
      <c r="V3" s="4661"/>
      <c r="W3" s="4661"/>
      <c r="X3" s="4661"/>
      <c r="Y3" s="4661"/>
      <c r="Z3" s="4661"/>
      <c r="AA3" s="4661"/>
      <c r="AB3" s="4661"/>
      <c r="AC3" s="4661"/>
      <c r="AD3" s="4661"/>
      <c r="AE3" s="4661"/>
      <c r="AF3" s="4661"/>
    </row>
    <row r="4" spans="1:32" s="2019" customFormat="1" ht="18" customHeight="1"/>
    <row r="5" spans="1:32" s="2019" customFormat="1" ht="18" customHeight="1">
      <c r="A5" s="4660" t="s">
        <v>15</v>
      </c>
      <c r="B5" s="4660"/>
      <c r="C5" s="4660"/>
      <c r="D5" s="4660"/>
      <c r="E5" s="4660"/>
      <c r="F5" s="4660"/>
      <c r="G5" s="4660"/>
      <c r="H5" s="4660"/>
      <c r="I5" s="4660"/>
      <c r="J5" s="4660"/>
      <c r="K5" s="4660"/>
      <c r="L5" s="4660"/>
      <c r="M5" s="4660"/>
      <c r="N5" s="4660"/>
      <c r="O5" s="4660"/>
      <c r="P5" s="4660"/>
      <c r="Q5" s="4660"/>
      <c r="R5" s="4660"/>
      <c r="S5" s="4660"/>
      <c r="T5" s="4660"/>
      <c r="U5" s="4660"/>
      <c r="V5" s="4660"/>
      <c r="W5" s="4660"/>
      <c r="X5" s="4660"/>
      <c r="Y5" s="4660"/>
      <c r="Z5" s="4660"/>
      <c r="AA5" s="4660"/>
      <c r="AB5" s="4660"/>
      <c r="AC5" s="4660"/>
      <c r="AD5" s="4660"/>
      <c r="AE5" s="4660"/>
      <c r="AF5" s="4660"/>
    </row>
    <row r="6" spans="1:32" ht="24" customHeight="1"/>
    <row r="7" spans="1:32" s="2019" customFormat="1" ht="24" customHeight="1">
      <c r="X7" s="4662"/>
      <c r="Y7" s="4663"/>
      <c r="Z7" s="4663"/>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64" t="str">
        <f>cst_wskakunin_owner1__line1</f>
        <v/>
      </c>
      <c r="S11" s="4664"/>
      <c r="T11" s="4664"/>
      <c r="U11" s="4664"/>
      <c r="V11" s="4664"/>
      <c r="W11" s="4664"/>
      <c r="X11" s="4664"/>
      <c r="Y11" s="4664"/>
      <c r="Z11" s="4664"/>
      <c r="AA11" s="4664"/>
      <c r="AB11" s="4664"/>
      <c r="AC11" s="4664"/>
      <c r="AD11" s="4664"/>
      <c r="AE11" s="4664"/>
      <c r="AF11" s="4664"/>
    </row>
    <row r="12" spans="1:32" s="2019" customFormat="1" ht="18" customHeight="1"/>
    <row r="13" spans="1:32" s="2019" customFormat="1" ht="24" customHeight="1">
      <c r="J13" s="2019" t="s">
        <v>3113</v>
      </c>
      <c r="R13" s="4664" t="str">
        <f>cst_wskakunin_owner1__line2</f>
        <v/>
      </c>
      <c r="S13" s="4664"/>
      <c r="T13" s="4664"/>
      <c r="U13" s="4664"/>
      <c r="V13" s="4664"/>
      <c r="W13" s="4664"/>
      <c r="X13" s="4664"/>
      <c r="Y13" s="4664"/>
      <c r="Z13" s="4664"/>
      <c r="AA13" s="4664"/>
      <c r="AB13" s="4664"/>
      <c r="AC13" s="4664"/>
      <c r="AD13" s="4664"/>
      <c r="AE13" s="4664"/>
      <c r="AF13" s="4664"/>
    </row>
    <row r="14" spans="1:32" s="2019" customFormat="1" ht="18" customHeight="1"/>
    <row r="15" spans="1:32" s="2019" customFormat="1" ht="24" customHeight="1">
      <c r="A15" s="2019" t="s">
        <v>4662</v>
      </c>
    </row>
    <row r="16" spans="1:32" s="2019" customFormat="1" ht="24" customHeight="1">
      <c r="A16" s="2019" t="s">
        <v>4663</v>
      </c>
    </row>
    <row r="17" spans="1:31" s="2019" customFormat="1" ht="18" customHeight="1"/>
    <row r="18" spans="1:31" s="2019" customFormat="1" ht="18" customHeight="1"/>
    <row r="19" spans="1:31" s="2019" customFormat="1" ht="18" customHeight="1"/>
    <row r="20" spans="1:31" ht="18" customHeight="1">
      <c r="A20" s="2022"/>
    </row>
    <row r="21" spans="1:31" ht="18" customHeight="1">
      <c r="B21" s="2023"/>
    </row>
    <row r="22" spans="1:31" ht="18" customHeight="1">
      <c r="B22" s="2023"/>
    </row>
    <row r="23" spans="1:31" ht="18" customHeight="1">
      <c r="B23" s="2023"/>
    </row>
    <row r="24" spans="1:31" ht="18" customHeight="1">
      <c r="B24" s="2023"/>
    </row>
    <row r="25" spans="1:31" s="2019" customFormat="1" ht="18" customHeight="1"/>
    <row r="26" spans="1:31" s="2019" customFormat="1" ht="18" customHeight="1"/>
    <row r="27" spans="1:31" s="2019" customFormat="1" ht="18" customHeight="1"/>
    <row r="28" spans="1:31" s="2019" customFormat="1" ht="18" customHeight="1"/>
    <row r="29" spans="1:31" s="2019" customFormat="1" ht="18" customHeight="1"/>
    <row r="30" spans="1:31" s="2019" customFormat="1" ht="26.25" customHeight="1">
      <c r="B30" s="2024" t="s">
        <v>3116</v>
      </c>
      <c r="C30" s="2025"/>
      <c r="D30" s="2025"/>
      <c r="E30" s="2025"/>
      <c r="F30" s="2025"/>
      <c r="G30" s="2025"/>
      <c r="H30" s="2025"/>
      <c r="I30" s="2025"/>
      <c r="J30" s="2025"/>
      <c r="K30" s="2025"/>
      <c r="L30" s="2025"/>
      <c r="M30" s="2025"/>
      <c r="N30" s="2025"/>
      <c r="O30" s="2025"/>
      <c r="P30" s="2026"/>
      <c r="Q30" s="2024" t="s">
        <v>3117</v>
      </c>
      <c r="R30" s="2025"/>
      <c r="S30" s="2025"/>
      <c r="T30" s="2025"/>
      <c r="U30" s="2025"/>
      <c r="V30" s="2025"/>
      <c r="W30" s="2025"/>
      <c r="X30" s="2025"/>
      <c r="Y30" s="2025"/>
      <c r="Z30" s="2025"/>
      <c r="AA30" s="2025"/>
      <c r="AB30" s="2025"/>
      <c r="AC30" s="2025"/>
      <c r="AD30" s="2025"/>
      <c r="AE30" s="2026"/>
    </row>
    <row r="31" spans="1:31" s="2019" customFormat="1" ht="26.25" customHeight="1">
      <c r="B31" s="2027"/>
      <c r="C31" s="2028"/>
      <c r="D31" s="2028"/>
      <c r="E31" s="2028"/>
      <c r="F31" s="2028" t="s">
        <v>477</v>
      </c>
      <c r="G31" s="2028"/>
      <c r="H31" s="2028"/>
      <c r="I31" s="2028" t="s">
        <v>5</v>
      </c>
      <c r="J31" s="2028"/>
      <c r="K31" s="2028"/>
      <c r="L31" s="2028" t="s">
        <v>478</v>
      </c>
      <c r="M31" s="2028"/>
      <c r="N31" s="2028"/>
      <c r="O31" s="2028"/>
      <c r="P31" s="2029"/>
      <c r="Q31" s="2030"/>
      <c r="AE31" s="2031"/>
    </row>
    <row r="32" spans="1:31" s="2019" customFormat="1" ht="26.25" customHeight="1">
      <c r="B32" s="2027"/>
      <c r="C32" s="2028" t="s">
        <v>6</v>
      </c>
      <c r="D32" s="2028"/>
      <c r="E32" s="2028"/>
      <c r="F32" s="2028"/>
      <c r="G32" s="2028"/>
      <c r="H32" s="2028"/>
      <c r="I32" s="2028"/>
      <c r="J32" s="2028"/>
      <c r="K32" s="2028"/>
      <c r="L32" s="2028" t="s">
        <v>7</v>
      </c>
      <c r="M32" s="2028"/>
      <c r="N32" s="2028"/>
      <c r="O32" s="2028"/>
      <c r="P32" s="2029"/>
      <c r="Q32" s="2030"/>
      <c r="AE32" s="2031"/>
    </row>
    <row r="33" spans="1:32" s="2019" customFormat="1" ht="26.25" customHeight="1">
      <c r="B33" s="2032"/>
      <c r="C33" s="2033" t="s">
        <v>3956</v>
      </c>
      <c r="D33" s="2033"/>
      <c r="E33" s="2033"/>
      <c r="F33" s="2033"/>
      <c r="G33" s="2033"/>
      <c r="H33" s="2033"/>
      <c r="I33" s="2033"/>
      <c r="J33" s="2033"/>
      <c r="K33" s="2033"/>
      <c r="L33" s="2033"/>
      <c r="M33" s="2033"/>
      <c r="N33" s="2033"/>
      <c r="O33" s="2033"/>
      <c r="P33" s="2034"/>
      <c r="Q33" s="2032"/>
      <c r="R33" s="2033"/>
      <c r="S33" s="2033"/>
      <c r="T33" s="2033"/>
      <c r="U33" s="2033"/>
      <c r="V33" s="2033"/>
      <c r="W33" s="2033"/>
      <c r="X33" s="2033"/>
      <c r="Y33" s="2033"/>
      <c r="Z33" s="2033"/>
      <c r="AA33" s="2033"/>
      <c r="AB33" s="2033"/>
      <c r="AC33" s="2033"/>
      <c r="AD33" s="2033"/>
      <c r="AE33" s="2034"/>
    </row>
    <row r="34" spans="1:32" s="2019" customFormat="1" ht="24" customHeight="1"/>
    <row r="35" spans="1:32" ht="18" customHeight="1"/>
    <row r="36" spans="1:32" s="2019" customFormat="1" ht="18" customHeight="1">
      <c r="A36" s="4660" t="s">
        <v>32</v>
      </c>
      <c r="B36" s="4660"/>
      <c r="C36" s="4660"/>
      <c r="D36" s="4660"/>
      <c r="E36" s="4660"/>
      <c r="F36" s="4660"/>
      <c r="G36" s="4660"/>
      <c r="H36" s="4660"/>
      <c r="I36" s="4660"/>
      <c r="J36" s="4660"/>
      <c r="K36" s="4660"/>
      <c r="L36" s="4660"/>
      <c r="M36" s="4660"/>
      <c r="N36" s="4660"/>
      <c r="O36" s="4660"/>
      <c r="P36" s="4660"/>
      <c r="Q36" s="4660"/>
      <c r="R36" s="4660"/>
      <c r="S36" s="4660"/>
      <c r="T36" s="4660"/>
      <c r="U36" s="4660"/>
      <c r="V36" s="4660"/>
      <c r="W36" s="4660"/>
      <c r="X36" s="4660"/>
      <c r="Y36" s="4660"/>
      <c r="Z36" s="4660"/>
      <c r="AA36" s="4660"/>
      <c r="AB36" s="4660"/>
      <c r="AC36" s="4660"/>
      <c r="AD36" s="4660"/>
      <c r="AE36" s="4660"/>
      <c r="AF36" s="4660"/>
    </row>
    <row r="37" spans="1:32" s="2019" customFormat="1" ht="24.75" customHeight="1">
      <c r="A37" s="2035" t="s">
        <v>3120</v>
      </c>
      <c r="B37" s="2033"/>
      <c r="C37" s="2033"/>
      <c r="D37" s="2033"/>
      <c r="E37" s="2033"/>
      <c r="F37" s="2033"/>
      <c r="G37" s="2033"/>
      <c r="H37" s="2033"/>
      <c r="I37" s="2033"/>
      <c r="J37" s="2033"/>
      <c r="K37" s="2033"/>
      <c r="L37" s="2033"/>
      <c r="M37" s="2033"/>
      <c r="N37" s="2033"/>
      <c r="O37" s="2033"/>
      <c r="P37" s="2033"/>
      <c r="Q37" s="2033"/>
      <c r="R37" s="2033"/>
      <c r="S37" s="2033"/>
      <c r="T37" s="2033"/>
      <c r="U37" s="2033"/>
      <c r="V37" s="2033"/>
      <c r="W37" s="2033"/>
      <c r="X37" s="2033"/>
      <c r="Y37" s="2033"/>
      <c r="Z37" s="2033"/>
      <c r="AA37" s="2033"/>
      <c r="AB37" s="2033"/>
      <c r="AC37" s="2033"/>
      <c r="AD37" s="2033"/>
      <c r="AE37" s="2033"/>
      <c r="AF37" s="2033"/>
    </row>
    <row r="38" spans="1:32" s="2019" customFormat="1" ht="6" customHeight="1">
      <c r="A38" s="2036"/>
    </row>
    <row r="39" spans="1:32" s="2019" customFormat="1" ht="17.25" customHeight="1">
      <c r="A39" s="2036" t="s">
        <v>4664</v>
      </c>
    </row>
    <row r="40" spans="1:32" s="2019" customFormat="1" ht="17.25" customHeight="1">
      <c r="B40" s="2019" t="s">
        <v>3122</v>
      </c>
      <c r="J40" s="4665" t="str">
        <f>cst_wskakunin_owner1__space_KANA</f>
        <v/>
      </c>
      <c r="K40" s="4666"/>
      <c r="L40" s="4666"/>
      <c r="M40" s="4666"/>
      <c r="N40" s="4666"/>
      <c r="O40" s="4666"/>
      <c r="P40" s="4666"/>
      <c r="Q40" s="4666"/>
      <c r="R40" s="4666"/>
      <c r="S40" s="4666"/>
      <c r="T40" s="4666"/>
      <c r="U40" s="4666"/>
      <c r="V40" s="4666"/>
      <c r="W40" s="4666"/>
      <c r="X40" s="4666"/>
      <c r="Y40" s="4666"/>
      <c r="Z40" s="4666"/>
      <c r="AA40" s="4666"/>
      <c r="AB40" s="4666"/>
      <c r="AC40" s="4666"/>
      <c r="AD40" s="4666"/>
      <c r="AE40" s="4666"/>
    </row>
    <row r="41" spans="1:32" s="2019" customFormat="1" ht="17.25" customHeight="1">
      <c r="B41" s="2019" t="s">
        <v>3123</v>
      </c>
      <c r="J41" s="4665" t="str">
        <f>cst_wskakunin_owner1__space</f>
        <v/>
      </c>
      <c r="K41" s="4666"/>
      <c r="L41" s="4666"/>
      <c r="M41" s="4666"/>
      <c r="N41" s="4666"/>
      <c r="O41" s="4666"/>
      <c r="P41" s="4666"/>
      <c r="Q41" s="4666"/>
      <c r="R41" s="4666"/>
      <c r="S41" s="4666"/>
      <c r="T41" s="4666"/>
      <c r="U41" s="4666"/>
      <c r="V41" s="4666"/>
      <c r="W41" s="4666"/>
      <c r="X41" s="4666"/>
      <c r="Y41" s="4666"/>
      <c r="Z41" s="4666"/>
      <c r="AA41" s="4666"/>
      <c r="AB41" s="4666"/>
      <c r="AC41" s="4666"/>
      <c r="AD41" s="4666"/>
      <c r="AE41" s="4666"/>
    </row>
    <row r="42" spans="1:32" s="2019" customFormat="1" ht="17.25" customHeight="1">
      <c r="B42" s="2019" t="s">
        <v>3124</v>
      </c>
      <c r="I42" s="2019" t="s">
        <v>2595</v>
      </c>
      <c r="J42" s="4665" t="str">
        <f>cst_wskakunin_owner1_ZIP</f>
        <v/>
      </c>
      <c r="K42" s="4666"/>
      <c r="L42" s="4666"/>
      <c r="M42" s="4666"/>
      <c r="N42" s="4666"/>
      <c r="O42" s="4666"/>
      <c r="P42" s="4666"/>
    </row>
    <row r="43" spans="1:32" s="2019" customFormat="1" ht="17.25" customHeight="1">
      <c r="B43" s="2019" t="s">
        <v>3125</v>
      </c>
      <c r="J43" s="4665" t="str">
        <f>cst_wskakunin_owner1__address</f>
        <v/>
      </c>
      <c r="K43" s="4666"/>
      <c r="L43" s="4666"/>
      <c r="M43" s="4666"/>
      <c r="N43" s="4666"/>
      <c r="O43" s="4666"/>
      <c r="P43" s="4666"/>
      <c r="Q43" s="4666"/>
      <c r="R43" s="4666"/>
      <c r="S43" s="4666"/>
      <c r="T43" s="4666"/>
      <c r="U43" s="4666"/>
      <c r="V43" s="4666"/>
      <c r="W43" s="4666"/>
      <c r="X43" s="4666"/>
      <c r="Y43" s="4666"/>
      <c r="Z43" s="4666"/>
      <c r="AA43" s="4666"/>
      <c r="AB43" s="4666"/>
      <c r="AC43" s="4666"/>
      <c r="AD43" s="4666"/>
      <c r="AE43" s="4666"/>
    </row>
    <row r="44" spans="1:32" s="2019" customFormat="1" ht="17.25" customHeight="1">
      <c r="B44" s="2019" t="s">
        <v>3126</v>
      </c>
      <c r="J44" s="4665" t="str">
        <f>cst_wskakunin_owner1_TEL</f>
        <v/>
      </c>
      <c r="K44" s="4666"/>
      <c r="L44" s="4666"/>
      <c r="M44" s="4666"/>
      <c r="N44" s="4666"/>
      <c r="O44" s="4666"/>
      <c r="P44" s="4666"/>
      <c r="Q44" s="4666"/>
      <c r="R44" s="4666"/>
      <c r="S44" s="4666"/>
    </row>
    <row r="45" spans="1:32" s="2019" customFormat="1" ht="6" customHeight="1">
      <c r="J45" s="2037"/>
      <c r="K45" s="2038"/>
      <c r="L45" s="2038"/>
      <c r="M45" s="2038"/>
      <c r="N45" s="2038"/>
      <c r="O45" s="2038"/>
      <c r="P45" s="2038"/>
      <c r="Q45" s="2038"/>
      <c r="R45" s="2038"/>
      <c r="S45" s="2038"/>
    </row>
    <row r="46" spans="1:32" s="2019" customFormat="1" ht="6" customHeight="1">
      <c r="A46" s="2025"/>
      <c r="B46" s="2025"/>
      <c r="C46" s="2025"/>
      <c r="D46" s="2025"/>
      <c r="E46" s="2025"/>
      <c r="F46" s="2025"/>
      <c r="G46" s="2025"/>
      <c r="H46" s="2025"/>
      <c r="I46" s="2025"/>
      <c r="J46" s="2039"/>
      <c r="K46" s="2040"/>
      <c r="L46" s="2040"/>
      <c r="M46" s="2040"/>
      <c r="N46" s="2040"/>
      <c r="O46" s="2040"/>
      <c r="P46" s="2040"/>
      <c r="Q46" s="2040"/>
      <c r="R46" s="2040"/>
      <c r="S46" s="2040"/>
      <c r="T46" s="2025"/>
      <c r="U46" s="2025"/>
      <c r="V46" s="2025"/>
      <c r="W46" s="2025"/>
      <c r="X46" s="2025"/>
      <c r="Y46" s="2025"/>
      <c r="Z46" s="2025"/>
      <c r="AA46" s="2025"/>
      <c r="AB46" s="2025"/>
      <c r="AC46" s="2025"/>
      <c r="AD46" s="2025"/>
      <c r="AE46" s="2025"/>
      <c r="AF46" s="2025"/>
    </row>
    <row r="47" spans="1:32" s="2019" customFormat="1" ht="17.25" customHeight="1">
      <c r="A47" s="2036" t="s">
        <v>4002</v>
      </c>
    </row>
    <row r="48" spans="1:32" s="2019" customFormat="1" ht="17.25" customHeight="1">
      <c r="B48" s="2019" t="s">
        <v>3122</v>
      </c>
      <c r="J48" s="4663"/>
      <c r="K48" s="4667"/>
      <c r="L48" s="4667"/>
      <c r="M48" s="4667"/>
      <c r="N48" s="4667"/>
      <c r="O48" s="4667"/>
      <c r="P48" s="4667"/>
      <c r="Q48" s="4667"/>
      <c r="R48" s="4667"/>
      <c r="S48" s="4667"/>
      <c r="T48" s="4667"/>
      <c r="U48" s="4667"/>
      <c r="V48" s="4667"/>
      <c r="W48" s="4667"/>
      <c r="X48" s="4667"/>
      <c r="Y48" s="4667"/>
      <c r="Z48" s="4667"/>
      <c r="AA48" s="4667"/>
      <c r="AB48" s="4667"/>
      <c r="AC48" s="4667"/>
      <c r="AD48" s="4667"/>
      <c r="AE48" s="4667"/>
    </row>
    <row r="49" spans="1:32" s="2019" customFormat="1" ht="17.25" customHeight="1">
      <c r="B49" s="2019" t="s">
        <v>3123</v>
      </c>
      <c r="J49" s="4665" t="str">
        <f>cst_wskakunin_dairi1__space</f>
        <v/>
      </c>
      <c r="K49" s="4666"/>
      <c r="L49" s="4666"/>
      <c r="M49" s="4666"/>
      <c r="N49" s="4666"/>
      <c r="O49" s="4666"/>
      <c r="P49" s="4666"/>
      <c r="Q49" s="4666"/>
      <c r="R49" s="4666"/>
      <c r="S49" s="4666"/>
      <c r="T49" s="4666"/>
      <c r="U49" s="4666"/>
      <c r="V49" s="4666"/>
      <c r="W49" s="4666"/>
      <c r="X49" s="4666"/>
      <c r="Y49" s="4666"/>
      <c r="Z49" s="4666"/>
      <c r="AA49" s="4666"/>
      <c r="AB49" s="4666"/>
      <c r="AC49" s="4666"/>
      <c r="AD49" s="4666"/>
      <c r="AE49" s="4666"/>
    </row>
    <row r="50" spans="1:32" s="2019" customFormat="1" ht="17.25" customHeight="1">
      <c r="B50" s="2019" t="s">
        <v>3124</v>
      </c>
      <c r="I50" s="2019" t="s">
        <v>2595</v>
      </c>
      <c r="J50" s="4665" t="str">
        <f>cst_wskakunin_dairi1_ZIP</f>
        <v/>
      </c>
      <c r="K50" s="4666"/>
      <c r="L50" s="4666"/>
      <c r="M50" s="4666"/>
      <c r="N50" s="4666"/>
      <c r="O50" s="4666"/>
      <c r="P50" s="4666"/>
    </row>
    <row r="51" spans="1:32" s="2019" customFormat="1" ht="17.25" customHeight="1">
      <c r="B51" s="2019" t="s">
        <v>3125</v>
      </c>
      <c r="J51" s="4665" t="str">
        <f>cst_wskakunin_dairi1__address</f>
        <v/>
      </c>
      <c r="K51" s="4666"/>
      <c r="L51" s="4666"/>
      <c r="M51" s="4666"/>
      <c r="N51" s="4666"/>
      <c r="O51" s="4666"/>
      <c r="P51" s="4666"/>
      <c r="Q51" s="4666"/>
      <c r="R51" s="4666"/>
      <c r="S51" s="4666"/>
      <c r="T51" s="4666"/>
      <c r="U51" s="4666"/>
      <c r="V51" s="4666"/>
      <c r="W51" s="4666"/>
      <c r="X51" s="4666"/>
      <c r="Y51" s="4666"/>
      <c r="Z51" s="4666"/>
      <c r="AA51" s="4666"/>
      <c r="AB51" s="4666"/>
      <c r="AC51" s="4666"/>
      <c r="AD51" s="4666"/>
      <c r="AE51" s="4666"/>
    </row>
    <row r="52" spans="1:32" s="2019" customFormat="1" ht="17.25" customHeight="1">
      <c r="B52" s="2019" t="s">
        <v>3126</v>
      </c>
      <c r="J52" s="4665" t="str">
        <f>cst_wskakunin_dairi1_TEL</f>
        <v/>
      </c>
      <c r="K52" s="4666"/>
      <c r="L52" s="4666"/>
      <c r="M52" s="4666"/>
      <c r="N52" s="4666"/>
      <c r="O52" s="4666"/>
      <c r="P52" s="4666"/>
      <c r="Q52" s="4666"/>
      <c r="R52" s="4666"/>
      <c r="S52" s="4666"/>
    </row>
    <row r="53" spans="1:32" s="2019" customFormat="1" ht="6" customHeight="1">
      <c r="A53" s="2033"/>
      <c r="B53" s="2033"/>
      <c r="C53" s="2033"/>
      <c r="D53" s="2033"/>
      <c r="E53" s="2033"/>
      <c r="F53" s="2033"/>
      <c r="G53" s="2033"/>
      <c r="H53" s="2033"/>
      <c r="I53" s="2033"/>
      <c r="J53" s="2041"/>
      <c r="K53" s="2042"/>
      <c r="L53" s="2042"/>
      <c r="M53" s="2042"/>
      <c r="N53" s="2042"/>
      <c r="O53" s="2042"/>
      <c r="P53" s="2042"/>
      <c r="Q53" s="2042"/>
      <c r="R53" s="2042"/>
      <c r="S53" s="2042"/>
      <c r="T53" s="2033"/>
      <c r="U53" s="2033"/>
      <c r="V53" s="2033"/>
      <c r="W53" s="2033"/>
      <c r="X53" s="2033"/>
      <c r="Y53" s="2033"/>
      <c r="Z53" s="2033"/>
      <c r="AA53" s="2033"/>
      <c r="AB53" s="2033"/>
      <c r="AC53" s="2033"/>
      <c r="AD53" s="2033"/>
      <c r="AE53" s="2033"/>
      <c r="AF53" s="2033"/>
    </row>
    <row r="54" spans="1:32" s="2019" customFormat="1" ht="6" customHeight="1">
      <c r="J54" s="2037"/>
      <c r="K54" s="2038"/>
      <c r="L54" s="2038"/>
      <c r="M54" s="2038"/>
      <c r="N54" s="2038"/>
      <c r="O54" s="2038"/>
      <c r="P54" s="2038"/>
      <c r="Q54" s="2038"/>
      <c r="R54" s="2038"/>
      <c r="S54" s="2038"/>
    </row>
    <row r="55" spans="1:32" s="2019" customFormat="1" ht="17.25" customHeight="1">
      <c r="A55" s="2036" t="s">
        <v>4665</v>
      </c>
    </row>
    <row r="56" spans="1:32" s="2019" customFormat="1" ht="17.25" customHeight="1">
      <c r="B56" s="2019" t="s">
        <v>3122</v>
      </c>
      <c r="J56" s="4665" t="str">
        <f>cst_wskakunin_owner1__space_KANA</f>
        <v/>
      </c>
      <c r="K56" s="4666"/>
      <c r="L56" s="4666"/>
      <c r="M56" s="4666"/>
      <c r="N56" s="4666"/>
      <c r="O56" s="4666"/>
      <c r="P56" s="4666"/>
      <c r="Q56" s="4666"/>
      <c r="R56" s="4666"/>
      <c r="S56" s="4666"/>
      <c r="T56" s="4666"/>
      <c r="U56" s="4666"/>
      <c r="V56" s="4666"/>
      <c r="W56" s="4666"/>
      <c r="X56" s="4666"/>
      <c r="Y56" s="4666"/>
      <c r="Z56" s="4666"/>
      <c r="AA56" s="4666"/>
      <c r="AB56" s="4666"/>
      <c r="AC56" s="4666"/>
      <c r="AD56" s="4666"/>
      <c r="AE56" s="4666"/>
    </row>
    <row r="57" spans="1:32" s="2019" customFormat="1" ht="17.25" customHeight="1">
      <c r="B57" s="2019" t="s">
        <v>3123</v>
      </c>
      <c r="J57" s="4665" t="str">
        <f>cst_wskakunin_owner1__space</f>
        <v/>
      </c>
      <c r="K57" s="4666"/>
      <c r="L57" s="4666"/>
      <c r="M57" s="4666"/>
      <c r="N57" s="4666"/>
      <c r="O57" s="4666"/>
      <c r="P57" s="4666"/>
      <c r="Q57" s="4666"/>
      <c r="R57" s="4666"/>
      <c r="S57" s="4666"/>
      <c r="T57" s="4666"/>
      <c r="U57" s="4666"/>
      <c r="V57" s="4666"/>
      <c r="W57" s="4666"/>
      <c r="X57" s="4666"/>
      <c r="Y57" s="4666"/>
      <c r="Z57" s="4666"/>
      <c r="AA57" s="4666"/>
      <c r="AB57" s="4666"/>
      <c r="AC57" s="4666"/>
      <c r="AD57" s="4666"/>
      <c r="AE57" s="4666"/>
    </row>
    <row r="58" spans="1:32" s="2019" customFormat="1" ht="17.25" customHeight="1">
      <c r="B58" s="2019" t="s">
        <v>3124</v>
      </c>
      <c r="I58" s="2019" t="s">
        <v>2595</v>
      </c>
      <c r="J58" s="4665" t="str">
        <f>cst_wskakunin_owner1_ZIP</f>
        <v/>
      </c>
      <c r="K58" s="4666"/>
      <c r="L58" s="4666"/>
      <c r="M58" s="4666"/>
      <c r="N58" s="4666"/>
      <c r="O58" s="4666"/>
      <c r="P58" s="4666"/>
    </row>
    <row r="59" spans="1:32" s="2019" customFormat="1" ht="17.25" customHeight="1">
      <c r="B59" s="2019" t="s">
        <v>3125</v>
      </c>
      <c r="J59" s="4665" t="str">
        <f>cst_wskakunin_owner1__address</f>
        <v/>
      </c>
      <c r="K59" s="4666"/>
      <c r="L59" s="4666"/>
      <c r="M59" s="4666"/>
      <c r="N59" s="4666"/>
      <c r="O59" s="4666"/>
      <c r="P59" s="4666"/>
      <c r="Q59" s="4666"/>
      <c r="R59" s="4666"/>
      <c r="S59" s="4666"/>
      <c r="T59" s="4666"/>
      <c r="U59" s="4666"/>
      <c r="V59" s="4666"/>
      <c r="W59" s="4666"/>
      <c r="X59" s="4666"/>
      <c r="Y59" s="4666"/>
      <c r="Z59" s="4666"/>
      <c r="AA59" s="4666"/>
      <c r="AB59" s="4666"/>
      <c r="AC59" s="4666"/>
      <c r="AD59" s="4666"/>
      <c r="AE59" s="4666"/>
    </row>
    <row r="60" spans="1:32" s="2019" customFormat="1" ht="17.25" customHeight="1">
      <c r="B60" s="2019" t="s">
        <v>3126</v>
      </c>
      <c r="J60" s="4665" t="str">
        <f>cst_wskakunin_owner1_TEL</f>
        <v/>
      </c>
      <c r="K60" s="4666"/>
      <c r="L60" s="4666"/>
      <c r="M60" s="4666"/>
      <c r="N60" s="4666"/>
      <c r="O60" s="4666"/>
      <c r="P60" s="4666"/>
      <c r="Q60" s="4666"/>
      <c r="R60" s="4666"/>
      <c r="S60" s="4666"/>
    </row>
    <row r="61" spans="1:32" s="2019" customFormat="1" ht="6" customHeight="1">
      <c r="A61" s="2033"/>
      <c r="B61" s="2033"/>
      <c r="C61" s="2033"/>
      <c r="D61" s="2033"/>
      <c r="E61" s="2033"/>
      <c r="F61" s="2033"/>
      <c r="G61" s="2033"/>
      <c r="H61" s="2033"/>
      <c r="I61" s="2033"/>
      <c r="J61" s="2041"/>
      <c r="K61" s="2042"/>
      <c r="L61" s="2042"/>
      <c r="M61" s="2042"/>
      <c r="N61" s="2042"/>
      <c r="O61" s="2042"/>
      <c r="P61" s="2042"/>
      <c r="Q61" s="2042"/>
      <c r="R61" s="2042"/>
      <c r="S61" s="2042"/>
      <c r="T61" s="2033"/>
      <c r="U61" s="2033"/>
      <c r="V61" s="2033"/>
      <c r="W61" s="2033"/>
      <c r="X61" s="2033"/>
      <c r="Y61" s="2033"/>
      <c r="Z61" s="2033"/>
      <c r="AA61" s="2033"/>
      <c r="AB61" s="2033"/>
      <c r="AC61" s="2033"/>
      <c r="AD61" s="2033"/>
      <c r="AE61" s="2033"/>
      <c r="AF61" s="2033"/>
    </row>
    <row r="62" spans="1:32" s="2019" customFormat="1" ht="6" customHeight="1">
      <c r="J62" s="2037"/>
      <c r="K62" s="2038"/>
      <c r="L62" s="2038"/>
      <c r="M62" s="2038"/>
      <c r="N62" s="2038"/>
      <c r="O62" s="2038"/>
      <c r="P62" s="2038"/>
      <c r="Q62" s="2038"/>
      <c r="R62" s="2038"/>
      <c r="S62" s="2038"/>
    </row>
    <row r="63" spans="1:32" s="2019" customFormat="1" ht="17.25" customHeight="1">
      <c r="A63" s="2036" t="s">
        <v>4666</v>
      </c>
    </row>
    <row r="64" spans="1:32" s="2019" customFormat="1" ht="17.25" customHeight="1">
      <c r="B64" s="2019" t="s">
        <v>3129</v>
      </c>
      <c r="I64" s="2043" t="s">
        <v>11</v>
      </c>
      <c r="J64" s="4668" t="str">
        <f>cst_wskakunin_sekkei1_SIKAKU</f>
        <v/>
      </c>
      <c r="K64" s="4668"/>
      <c r="L64" s="4668"/>
      <c r="M64" s="2019" t="s">
        <v>4667</v>
      </c>
      <c r="Q64" s="2043" t="s">
        <v>11</v>
      </c>
      <c r="R64" s="4665" t="str">
        <f>cst_wskakunin_sekkei1_TOUROKU_KIKAN</f>
        <v/>
      </c>
      <c r="S64" s="4665"/>
      <c r="T64" s="4665"/>
      <c r="U64" s="4665"/>
      <c r="V64" s="4665"/>
      <c r="W64" s="4665"/>
      <c r="X64" s="2019" t="s">
        <v>4668</v>
      </c>
      <c r="AA64" s="4665" t="str">
        <f>cst_wskakunin_sekkei1_KENTIKUSI_NO</f>
        <v/>
      </c>
      <c r="AB64" s="4665"/>
      <c r="AC64" s="4665"/>
      <c r="AD64" s="4665"/>
      <c r="AE64" s="2019" t="s">
        <v>7</v>
      </c>
    </row>
    <row r="65" spans="1:32" s="2019" customFormat="1" ht="17.25" customHeight="1">
      <c r="B65" s="2019" t="s">
        <v>3130</v>
      </c>
      <c r="I65" s="4665" t="str">
        <f>cst_wskakunin_sekkei1_NAME</f>
        <v/>
      </c>
      <c r="J65" s="4665"/>
      <c r="K65" s="4665"/>
      <c r="L65" s="4665"/>
      <c r="M65" s="4665"/>
      <c r="N65" s="4665"/>
      <c r="O65" s="4665"/>
      <c r="P65" s="4665"/>
      <c r="Q65" s="4665"/>
      <c r="R65" s="4665"/>
      <c r="S65" s="4665"/>
      <c r="T65" s="4665"/>
      <c r="U65" s="4665"/>
      <c r="V65" s="4665"/>
      <c r="W65" s="4665"/>
      <c r="X65" s="4665"/>
      <c r="Y65" s="4665"/>
      <c r="Z65" s="4665"/>
      <c r="AA65" s="4665"/>
      <c r="AB65" s="4665"/>
      <c r="AC65" s="4665"/>
      <c r="AD65" s="4665"/>
      <c r="AE65" s="4665"/>
    </row>
    <row r="66" spans="1:32" s="2019" customFormat="1" ht="17.25" customHeight="1">
      <c r="B66" s="2019" t="s">
        <v>3131</v>
      </c>
      <c r="I66" s="2043" t="s">
        <v>11</v>
      </c>
      <c r="J66" s="4668" t="str">
        <f>cst_wskakunin_sekkei1_JIMU_SIKAKU</f>
        <v/>
      </c>
      <c r="K66" s="4668"/>
      <c r="L66" s="4668"/>
      <c r="M66" s="2019" t="s">
        <v>4669</v>
      </c>
      <c r="R66" s="2043" t="s">
        <v>11</v>
      </c>
      <c r="S66" s="4665" t="str">
        <f>cst_wskakunin_sekkei1_JIMU_TOUROKU_KIKAN</f>
        <v/>
      </c>
      <c r="T66" s="4665"/>
      <c r="U66" s="4665"/>
      <c r="V66" s="4665"/>
      <c r="W66" s="2019" t="s">
        <v>4670</v>
      </c>
      <c r="AB66" s="4665" t="str">
        <f>cst_wskakunin_sekkei1_JIMU_NO</f>
        <v/>
      </c>
      <c r="AC66" s="4665"/>
      <c r="AD66" s="4665"/>
      <c r="AE66" s="2019" t="s">
        <v>7</v>
      </c>
    </row>
    <row r="67" spans="1:32" s="2019" customFormat="1" ht="17.25" customHeight="1">
      <c r="I67" s="4669" t="str">
        <f>cst_wskakunin_sekkei1_JIMU_NAME</f>
        <v/>
      </c>
      <c r="J67" s="4669"/>
      <c r="K67" s="4669"/>
      <c r="L67" s="4669"/>
      <c r="M67" s="4669"/>
      <c r="N67" s="4669"/>
      <c r="O67" s="4669"/>
      <c r="P67" s="4669"/>
      <c r="Q67" s="4669"/>
      <c r="R67" s="4669"/>
      <c r="S67" s="4669"/>
      <c r="T67" s="4669"/>
      <c r="U67" s="4669"/>
      <c r="V67" s="4669"/>
      <c r="W67" s="4669"/>
      <c r="X67" s="4669"/>
      <c r="Y67" s="4669"/>
      <c r="Z67" s="4669"/>
      <c r="AA67" s="4669"/>
      <c r="AB67" s="4669"/>
      <c r="AC67" s="4669"/>
      <c r="AD67" s="4669"/>
      <c r="AE67" s="4669"/>
    </row>
    <row r="68" spans="1:32" s="2019" customFormat="1" ht="17.25" customHeight="1">
      <c r="B68" s="2019" t="s">
        <v>3124</v>
      </c>
      <c r="I68" s="2019" t="s">
        <v>2595</v>
      </c>
      <c r="J68" s="4665" t="str">
        <f>cst_wskakunin_sekkei1_ZIP</f>
        <v/>
      </c>
      <c r="K68" s="4666"/>
      <c r="L68" s="4666"/>
      <c r="M68" s="4666"/>
      <c r="N68" s="4666"/>
      <c r="O68" s="4666"/>
      <c r="P68" s="4666"/>
    </row>
    <row r="69" spans="1:32" s="2019" customFormat="1" ht="17.25" customHeight="1">
      <c r="B69" s="2019" t="s">
        <v>3066</v>
      </c>
      <c r="J69" s="4665" t="str">
        <f>cst_wskakunin_sekkei1__address</f>
        <v/>
      </c>
      <c r="K69" s="4666"/>
      <c r="L69" s="4666"/>
      <c r="M69" s="4666"/>
      <c r="N69" s="4666"/>
      <c r="O69" s="4666"/>
      <c r="P69" s="4666"/>
      <c r="Q69" s="4666"/>
      <c r="R69" s="4666"/>
      <c r="S69" s="4666"/>
      <c r="T69" s="4666"/>
      <c r="U69" s="4666"/>
      <c r="V69" s="4666"/>
      <c r="W69" s="4666"/>
      <c r="X69" s="4666"/>
      <c r="Y69" s="4666"/>
      <c r="Z69" s="4666"/>
      <c r="AA69" s="4666"/>
      <c r="AB69" s="4666"/>
      <c r="AC69" s="4666"/>
      <c r="AD69" s="4666"/>
      <c r="AE69" s="4666"/>
    </row>
    <row r="70" spans="1:32" s="2019" customFormat="1" ht="17.25" customHeight="1">
      <c r="B70" s="2019" t="s">
        <v>3126</v>
      </c>
      <c r="J70" s="4665" t="str">
        <f>cst_wskakunin_sekkei1_TEL</f>
        <v/>
      </c>
      <c r="K70" s="4666"/>
      <c r="L70" s="4666"/>
      <c r="M70" s="4666"/>
      <c r="N70" s="4666"/>
      <c r="O70" s="4666"/>
      <c r="P70" s="4666"/>
      <c r="Q70" s="4666"/>
      <c r="R70" s="4666"/>
      <c r="S70" s="4666"/>
    </row>
    <row r="71" spans="1:32" s="2019" customFormat="1" ht="6" customHeight="1">
      <c r="A71" s="2033"/>
      <c r="B71" s="2033"/>
      <c r="C71" s="2033"/>
      <c r="D71" s="2033"/>
      <c r="E71" s="2033"/>
      <c r="F71" s="2033"/>
      <c r="G71" s="2033"/>
      <c r="H71" s="2033"/>
      <c r="I71" s="2033"/>
      <c r="J71" s="2041"/>
      <c r="K71" s="2042"/>
      <c r="L71" s="2042"/>
      <c r="M71" s="2042"/>
      <c r="N71" s="2042"/>
      <c r="O71" s="2042"/>
      <c r="P71" s="2042"/>
      <c r="Q71" s="2042"/>
      <c r="R71" s="2042"/>
      <c r="S71" s="2042"/>
      <c r="T71" s="2033"/>
      <c r="U71" s="2033"/>
      <c r="V71" s="2033"/>
      <c r="W71" s="2033"/>
      <c r="X71" s="2033"/>
      <c r="Y71" s="2033"/>
      <c r="Z71" s="2033"/>
      <c r="AA71" s="2033"/>
      <c r="AB71" s="2033"/>
      <c r="AC71" s="2033"/>
      <c r="AD71" s="2033"/>
      <c r="AE71" s="2033"/>
      <c r="AF71" s="2033"/>
    </row>
    <row r="72" spans="1:32" s="2019" customFormat="1" ht="6" customHeight="1">
      <c r="J72" s="2037"/>
      <c r="K72" s="2038"/>
      <c r="L72" s="2038"/>
      <c r="M72" s="2038"/>
      <c r="N72" s="2038"/>
      <c r="O72" s="2038"/>
      <c r="P72" s="2038"/>
      <c r="Q72" s="2038"/>
      <c r="R72" s="2038"/>
      <c r="S72" s="2038"/>
    </row>
    <row r="73" spans="1:32" s="2019" customFormat="1" ht="17.25" customHeight="1">
      <c r="A73" s="2036" t="s">
        <v>4671</v>
      </c>
    </row>
    <row r="74" spans="1:32" s="2019" customFormat="1" ht="17.25" customHeight="1"/>
    <row r="75" spans="1:32" s="2019" customFormat="1" ht="17.25" customHeight="1"/>
    <row r="76" spans="1:32" s="2019" customFormat="1" ht="6" customHeight="1">
      <c r="A76" s="2033"/>
      <c r="B76" s="2033"/>
      <c r="C76" s="2033"/>
      <c r="D76" s="2033"/>
      <c r="E76" s="2033"/>
      <c r="F76" s="2033"/>
      <c r="G76" s="2033"/>
      <c r="H76" s="2033"/>
      <c r="I76" s="2033"/>
      <c r="J76" s="2033"/>
      <c r="K76" s="2033"/>
      <c r="L76" s="2033"/>
      <c r="M76" s="2033"/>
      <c r="N76" s="2033"/>
      <c r="O76" s="2033"/>
      <c r="P76" s="2033"/>
      <c r="Q76" s="2033"/>
      <c r="R76" s="2033"/>
      <c r="S76" s="2033"/>
      <c r="T76" s="2033"/>
      <c r="U76" s="2033"/>
      <c r="V76" s="2033"/>
      <c r="W76" s="2033"/>
      <c r="X76" s="2033"/>
      <c r="Y76" s="2033"/>
      <c r="Z76" s="2033"/>
      <c r="AA76" s="2033"/>
      <c r="AB76" s="2033"/>
      <c r="AC76" s="2033"/>
      <c r="AD76" s="2033"/>
      <c r="AE76" s="2033"/>
      <c r="AF76" s="2033"/>
    </row>
    <row r="77" spans="1:32" s="2019" customFormat="1" ht="6" customHeight="1"/>
    <row r="78" spans="1:32" s="2019" customFormat="1" ht="17.25" customHeight="1">
      <c r="A78" s="2036" t="s">
        <v>4672</v>
      </c>
      <c r="S78" s="2044" t="s">
        <v>139</v>
      </c>
      <c r="T78" s="2019" t="s">
        <v>4673</v>
      </c>
      <c r="V78" s="2044" t="s">
        <v>139</v>
      </c>
      <c r="W78" s="2019" t="s">
        <v>4674</v>
      </c>
    </row>
    <row r="79" spans="1:32" s="2019" customFormat="1" ht="17.25" customHeight="1"/>
    <row r="80" spans="1:32" s="2019" customFormat="1" ht="17.25" customHeight="1"/>
    <row r="81" spans="1:32" s="2019" customFormat="1" ht="6" customHeight="1">
      <c r="A81" s="2033"/>
      <c r="B81" s="2033"/>
      <c r="C81" s="2033"/>
      <c r="D81" s="2033"/>
      <c r="E81" s="2033"/>
      <c r="F81" s="2033"/>
      <c r="G81" s="2033"/>
      <c r="H81" s="2033"/>
      <c r="I81" s="2033"/>
      <c r="J81" s="2033"/>
      <c r="K81" s="2033"/>
      <c r="L81" s="2033"/>
      <c r="M81" s="2033"/>
      <c r="N81" s="2033"/>
      <c r="O81" s="2033"/>
      <c r="P81" s="2033"/>
      <c r="Q81" s="2033"/>
      <c r="R81" s="2033"/>
      <c r="S81" s="2033"/>
      <c r="T81" s="2033"/>
      <c r="U81" s="2033"/>
      <c r="V81" s="2033"/>
      <c r="W81" s="2033"/>
      <c r="X81" s="2033"/>
      <c r="Y81" s="2033"/>
      <c r="Z81" s="2033"/>
      <c r="AA81" s="2033"/>
      <c r="AB81" s="2033"/>
      <c r="AC81" s="2033"/>
      <c r="AD81" s="2033"/>
      <c r="AE81" s="2033"/>
      <c r="AF81" s="2033"/>
    </row>
    <row r="82" spans="1:32" s="2019" customFormat="1" ht="6" customHeight="1"/>
    <row r="83" spans="1:32" s="2019" customFormat="1" ht="17.25" customHeight="1">
      <c r="A83" s="2036" t="s">
        <v>4675</v>
      </c>
    </row>
    <row r="84" spans="1:32" s="2019" customFormat="1" ht="17.25" customHeight="1">
      <c r="B84" s="4670"/>
      <c r="C84" s="4670"/>
      <c r="D84" s="4670"/>
      <c r="E84" s="4670"/>
      <c r="F84" s="4670"/>
      <c r="G84" s="4670"/>
      <c r="H84" s="4670"/>
      <c r="I84" s="4670"/>
      <c r="J84" s="4670"/>
      <c r="K84" s="4670"/>
      <c r="L84" s="4670"/>
      <c r="M84" s="4670"/>
      <c r="N84" s="4670"/>
      <c r="O84" s="4670"/>
      <c r="P84" s="4670"/>
      <c r="Q84" s="4670"/>
      <c r="R84" s="4670"/>
      <c r="S84" s="4670"/>
      <c r="T84" s="4670"/>
      <c r="U84" s="4670"/>
      <c r="V84" s="4670"/>
      <c r="W84" s="4670"/>
      <c r="X84" s="4670"/>
      <c r="Y84" s="4670"/>
      <c r="Z84" s="4670"/>
      <c r="AA84" s="4670"/>
      <c r="AB84" s="4670"/>
      <c r="AC84" s="4670"/>
      <c r="AD84" s="4670"/>
      <c r="AE84" s="4670"/>
    </row>
    <row r="85" spans="1:32" s="2019" customFormat="1" ht="17.25" customHeight="1">
      <c r="B85" s="4670"/>
      <c r="C85" s="4670"/>
      <c r="D85" s="4670"/>
      <c r="E85" s="4670"/>
      <c r="F85" s="4670"/>
      <c r="G85" s="4670"/>
      <c r="H85" s="4670"/>
      <c r="I85" s="4670"/>
      <c r="J85" s="4670"/>
      <c r="K85" s="4670"/>
      <c r="L85" s="4670"/>
      <c r="M85" s="4670"/>
      <c r="N85" s="4670"/>
      <c r="O85" s="4670"/>
      <c r="P85" s="4670"/>
      <c r="Q85" s="4670"/>
      <c r="R85" s="4670"/>
      <c r="S85" s="4670"/>
      <c r="T85" s="4670"/>
      <c r="U85" s="4670"/>
      <c r="V85" s="4670"/>
      <c r="W85" s="4670"/>
      <c r="X85" s="4670"/>
      <c r="Y85" s="4670"/>
      <c r="Z85" s="4670"/>
      <c r="AA85" s="4670"/>
      <c r="AB85" s="4670"/>
      <c r="AC85" s="4670"/>
      <c r="AD85" s="4670"/>
      <c r="AE85" s="4670"/>
    </row>
    <row r="86" spans="1:32" s="2019" customFormat="1" ht="17.25" customHeight="1">
      <c r="A86" s="2019" t="s">
        <v>3134</v>
      </c>
      <c r="F86" s="4664" t="str">
        <f>cst_wskakunin_BUILD_NAME</f>
        <v>eigyouテスト</v>
      </c>
      <c r="G86" s="4664"/>
      <c r="H86" s="4664"/>
      <c r="I86" s="4664"/>
      <c r="J86" s="4664"/>
      <c r="K86" s="4664"/>
      <c r="L86" s="4664"/>
      <c r="M86" s="4664"/>
      <c r="N86" s="4664"/>
      <c r="O86" s="4664"/>
      <c r="P86" s="4664"/>
      <c r="Q86" s="4664"/>
      <c r="R86" s="4664"/>
      <c r="S86" s="4664"/>
      <c r="T86" s="4664"/>
      <c r="U86" s="4664"/>
      <c r="V86" s="4664"/>
      <c r="W86" s="4664"/>
      <c r="X86" s="4664"/>
      <c r="Y86" s="4664"/>
      <c r="Z86" s="4664"/>
      <c r="AA86" s="4664"/>
      <c r="AB86" s="4664"/>
      <c r="AC86" s="4664"/>
      <c r="AD86" s="4664"/>
      <c r="AE86" s="2019" t="s">
        <v>57</v>
      </c>
    </row>
    <row r="87" spans="1:32" s="2019" customFormat="1" ht="14.25" customHeight="1">
      <c r="C87" s="2045"/>
      <c r="D87" s="2045"/>
      <c r="E87" s="2045"/>
      <c r="F87" s="2045"/>
      <c r="G87" s="2045"/>
      <c r="H87" s="2045"/>
      <c r="I87" s="2045"/>
      <c r="J87" s="2045"/>
      <c r="K87" s="2045"/>
      <c r="L87" s="2045"/>
      <c r="M87" s="2045"/>
      <c r="N87" s="2045"/>
      <c r="O87" s="2045"/>
      <c r="P87" s="2045"/>
      <c r="Q87" s="2045"/>
      <c r="R87" s="2045"/>
      <c r="S87" s="2045"/>
      <c r="T87" s="2045"/>
      <c r="U87" s="2045"/>
      <c r="V87" s="2045"/>
      <c r="W87" s="2045"/>
      <c r="X87" s="2045"/>
      <c r="Y87" s="2045"/>
      <c r="Z87" s="2045"/>
      <c r="AA87" s="2045"/>
      <c r="AB87" s="2045"/>
      <c r="AC87" s="2045"/>
      <c r="AD87" s="2045"/>
      <c r="AE87" s="2045"/>
    </row>
    <row r="88" spans="1:32" s="2019" customFormat="1" ht="14.25" customHeight="1">
      <c r="A88" s="2019" t="s">
        <v>4676</v>
      </c>
      <c r="C88" s="2045"/>
      <c r="D88" s="2045"/>
      <c r="E88" s="2045"/>
      <c r="F88" s="2045"/>
      <c r="G88" s="2045"/>
      <c r="H88" s="2045"/>
      <c r="I88" s="2045"/>
      <c r="J88" s="2045"/>
      <c r="K88" s="2045"/>
      <c r="L88" s="2045"/>
      <c r="M88" s="2045"/>
      <c r="N88" s="2045"/>
      <c r="O88" s="2045"/>
      <c r="P88" s="2045"/>
      <c r="Q88" s="2045"/>
      <c r="R88" s="2045"/>
      <c r="S88" s="2045"/>
      <c r="T88" s="2045"/>
      <c r="U88" s="2045"/>
      <c r="V88" s="2045"/>
      <c r="W88" s="2045"/>
      <c r="X88" s="2045"/>
      <c r="Y88" s="2045"/>
      <c r="Z88" s="2045"/>
      <c r="AA88" s="2045"/>
      <c r="AB88" s="2045"/>
      <c r="AC88" s="2045"/>
      <c r="AD88" s="2045"/>
      <c r="AE88" s="2045"/>
    </row>
    <row r="89" spans="1:32" s="2019" customFormat="1" ht="14.25" customHeight="1">
      <c r="B89" s="2019" t="s">
        <v>4677</v>
      </c>
      <c r="C89" s="2045"/>
      <c r="D89" s="2045"/>
      <c r="E89" s="2045"/>
      <c r="F89" s="2045"/>
      <c r="G89" s="2045"/>
      <c r="H89" s="4671"/>
      <c r="I89" s="4671"/>
      <c r="J89" s="2045" t="s">
        <v>477</v>
      </c>
      <c r="K89" s="2046"/>
      <c r="L89" s="2045" t="s">
        <v>5</v>
      </c>
      <c r="M89" s="2047"/>
      <c r="N89" s="2045" t="s">
        <v>478</v>
      </c>
      <c r="O89" s="2045"/>
      <c r="Q89" s="2019" t="s">
        <v>4678</v>
      </c>
      <c r="S89" s="2045"/>
      <c r="T89" s="2045"/>
      <c r="U89" s="2045"/>
      <c r="V89" s="2045"/>
      <c r="W89" s="2045"/>
      <c r="X89" s="4671"/>
      <c r="Y89" s="4671"/>
      <c r="Z89" s="2045" t="s">
        <v>477</v>
      </c>
      <c r="AA89" s="2046"/>
      <c r="AB89" s="2045" t="s">
        <v>5</v>
      </c>
      <c r="AC89" s="2047"/>
      <c r="AD89" s="2048" t="s">
        <v>478</v>
      </c>
      <c r="AE89" s="2045"/>
    </row>
    <row r="90" spans="1:32" ht="6" customHeight="1">
      <c r="A90" s="2049"/>
      <c r="B90" s="2049"/>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49"/>
      <c r="Z90" s="2049"/>
      <c r="AA90" s="2049"/>
      <c r="AB90" s="2049"/>
      <c r="AC90" s="2049"/>
      <c r="AD90" s="2049"/>
      <c r="AE90" s="2049"/>
      <c r="AF90" s="2049"/>
    </row>
    <row r="91" spans="1:32" ht="15.75" customHeight="1"/>
    <row r="92" spans="1:32" s="2019" customFormat="1" ht="18" customHeight="1">
      <c r="A92" s="4660" t="s">
        <v>3144</v>
      </c>
      <c r="B92" s="4660"/>
      <c r="C92" s="4660"/>
      <c r="D92" s="4660"/>
      <c r="E92" s="4660"/>
      <c r="F92" s="4660"/>
      <c r="G92" s="4660"/>
      <c r="H92" s="4660"/>
      <c r="I92" s="4660"/>
      <c r="J92" s="4660"/>
      <c r="K92" s="4660"/>
      <c r="L92" s="4660"/>
      <c r="M92" s="4660"/>
      <c r="N92" s="4660"/>
      <c r="O92" s="4660"/>
      <c r="P92" s="4660"/>
      <c r="Q92" s="4660"/>
      <c r="R92" s="4660"/>
      <c r="S92" s="4660"/>
      <c r="T92" s="4660"/>
      <c r="U92" s="4660"/>
      <c r="V92" s="4660"/>
      <c r="W92" s="4660"/>
      <c r="X92" s="4660"/>
      <c r="Y92" s="4660"/>
      <c r="Z92" s="4660"/>
      <c r="AA92" s="4660"/>
      <c r="AB92" s="4660"/>
      <c r="AC92" s="4660"/>
      <c r="AD92" s="4660"/>
      <c r="AE92" s="4660"/>
      <c r="AF92" s="4660"/>
    </row>
    <row r="93" spans="1:32" s="2019" customFormat="1" ht="24.75" customHeight="1">
      <c r="A93" s="2033"/>
      <c r="B93" s="2035"/>
      <c r="C93" s="2033"/>
      <c r="D93" s="2033"/>
      <c r="E93" s="2033"/>
      <c r="F93" s="2033"/>
      <c r="G93" s="2033"/>
      <c r="H93" s="2033"/>
      <c r="I93" s="2033"/>
      <c r="J93" s="2033"/>
      <c r="K93" s="2033"/>
      <c r="L93" s="2033"/>
      <c r="M93" s="2033"/>
      <c r="N93" s="2033"/>
      <c r="O93" s="2033"/>
      <c r="P93" s="2033"/>
      <c r="Q93" s="2033"/>
      <c r="R93" s="2033"/>
      <c r="S93" s="2033"/>
      <c r="T93" s="2033"/>
      <c r="U93" s="2033"/>
      <c r="V93" s="2033"/>
      <c r="W93" s="2033"/>
      <c r="X93" s="2033"/>
      <c r="Y93" s="2033"/>
      <c r="Z93" s="2033"/>
      <c r="AA93" s="2033"/>
      <c r="AB93" s="2033"/>
      <c r="AC93" s="2033"/>
      <c r="AD93" s="2033"/>
      <c r="AE93" s="2033"/>
      <c r="AF93" s="2033"/>
    </row>
    <row r="94" spans="1:32" s="2019" customFormat="1" ht="6" customHeight="1">
      <c r="B94" s="2036"/>
    </row>
    <row r="95" spans="1:32" s="2019" customFormat="1" ht="17.25" customHeight="1">
      <c r="A95" s="2036" t="s">
        <v>3145</v>
      </c>
    </row>
    <row r="96" spans="1:32" s="2019" customFormat="1" ht="17.25" customHeight="1">
      <c r="C96" s="2044" t="s">
        <v>139</v>
      </c>
      <c r="D96" s="2019" t="s">
        <v>3146</v>
      </c>
      <c r="J96" s="2037"/>
      <c r="K96" s="2038"/>
      <c r="L96" s="2038"/>
      <c r="M96" s="2038"/>
      <c r="N96" s="2038"/>
      <c r="O96" s="2038"/>
      <c r="P96" s="2038"/>
      <c r="Q96" s="2038"/>
      <c r="R96" s="2038"/>
      <c r="S96" s="2038"/>
      <c r="T96" s="2038"/>
      <c r="U96" s="2038"/>
      <c r="V96" s="2038"/>
      <c r="W96" s="2038"/>
      <c r="X96" s="2038"/>
      <c r="Y96" s="2038"/>
      <c r="Z96" s="2038"/>
      <c r="AA96" s="2038"/>
      <c r="AB96" s="2038"/>
      <c r="AC96" s="2038"/>
      <c r="AD96" s="2038"/>
      <c r="AE96" s="2038"/>
    </row>
    <row r="97" spans="1:32" s="2019" customFormat="1" ht="17.25" customHeight="1">
      <c r="C97" s="2044" t="s">
        <v>139</v>
      </c>
      <c r="D97" s="2019" t="s">
        <v>3147</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6" customHeight="1">
      <c r="A98" s="2033"/>
      <c r="B98" s="2033"/>
      <c r="C98" s="2033"/>
      <c r="D98" s="2033"/>
      <c r="E98" s="2033"/>
      <c r="F98" s="2033"/>
      <c r="G98" s="2033"/>
      <c r="H98" s="2033"/>
      <c r="I98" s="2033"/>
      <c r="J98" s="2041"/>
      <c r="K98" s="2042"/>
      <c r="L98" s="2042"/>
      <c r="M98" s="2042"/>
      <c r="N98" s="2042"/>
      <c r="O98" s="2042"/>
      <c r="P98" s="2042"/>
      <c r="Q98" s="2042"/>
      <c r="R98" s="2042"/>
      <c r="S98" s="2042"/>
      <c r="T98" s="2042"/>
      <c r="U98" s="2042"/>
      <c r="V98" s="2042"/>
      <c r="W98" s="2042"/>
      <c r="X98" s="2042"/>
      <c r="Y98" s="2042"/>
      <c r="Z98" s="2042"/>
      <c r="AA98" s="2042"/>
      <c r="AB98" s="2042"/>
      <c r="AC98" s="2042"/>
      <c r="AD98" s="2042"/>
      <c r="AE98" s="2042"/>
      <c r="AF98" s="2033"/>
    </row>
    <row r="99" spans="1:32" s="2019" customFormat="1" ht="6" customHeight="1">
      <c r="J99" s="2037"/>
      <c r="K99" s="2038"/>
      <c r="L99" s="2038"/>
      <c r="M99" s="2038"/>
      <c r="N99" s="2038"/>
      <c r="O99" s="2038"/>
      <c r="P99" s="2038"/>
      <c r="Q99" s="2038"/>
      <c r="R99" s="2038"/>
      <c r="S99" s="2038"/>
      <c r="T99" s="2038"/>
      <c r="U99" s="2038"/>
      <c r="V99" s="2038"/>
      <c r="W99" s="2038"/>
      <c r="X99" s="2038"/>
      <c r="Y99" s="2038"/>
      <c r="Z99" s="2038"/>
      <c r="AA99" s="2038"/>
      <c r="AB99" s="2038"/>
      <c r="AC99" s="2038"/>
      <c r="AD99" s="2038"/>
      <c r="AE99" s="2038"/>
    </row>
    <row r="100" spans="1:32" s="2019" customFormat="1" ht="17.25" customHeight="1">
      <c r="A100" s="2036" t="s">
        <v>3148</v>
      </c>
    </row>
    <row r="101" spans="1:32" s="2019" customFormat="1" ht="17.25" customHeight="1">
      <c r="A101" s="2050"/>
      <c r="B101" s="2036" t="s">
        <v>5383</v>
      </c>
      <c r="C101" s="2036"/>
      <c r="D101" s="2036"/>
      <c r="J101" s="2037"/>
      <c r="K101" s="2038"/>
      <c r="L101" s="2038"/>
      <c r="M101" s="2038"/>
      <c r="N101" s="2038"/>
      <c r="O101" s="2038"/>
      <c r="P101" s="2038"/>
      <c r="Q101" s="2038"/>
      <c r="R101" s="2038"/>
      <c r="S101" s="2038"/>
      <c r="T101" s="2038"/>
      <c r="U101" s="2038"/>
      <c r="V101" s="2038"/>
      <c r="W101" s="2038"/>
      <c r="X101" s="2038"/>
      <c r="Y101" s="2038"/>
      <c r="Z101" s="2038"/>
      <c r="AA101" s="2038"/>
      <c r="AB101" s="2038"/>
      <c r="AC101" s="2038"/>
      <c r="AD101" s="2038"/>
      <c r="AE101" s="2038"/>
    </row>
    <row r="102" spans="1:32" s="2019" customFormat="1" ht="17.25" customHeight="1">
      <c r="C102" s="2044" t="s">
        <v>139</v>
      </c>
      <c r="D102" s="4672" t="s">
        <v>5384</v>
      </c>
      <c r="E102" s="4672"/>
      <c r="G102" s="2019" t="s">
        <v>3152</v>
      </c>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2" t="s">
        <v>5385</v>
      </c>
      <c r="E103" s="4672"/>
      <c r="G103" s="2019" t="s">
        <v>3154</v>
      </c>
      <c r="J103" s="2037"/>
      <c r="K103" s="2038"/>
      <c r="L103" s="2038"/>
      <c r="M103" s="2038"/>
      <c r="N103" s="2038"/>
      <c r="O103" s="2038"/>
      <c r="P103" s="2038"/>
    </row>
    <row r="104" spans="1:32" s="2019" customFormat="1" ht="17.25" customHeight="1">
      <c r="C104" s="2044" t="s">
        <v>139</v>
      </c>
      <c r="D104" s="4672" t="s">
        <v>5386</v>
      </c>
      <c r="E104" s="4672"/>
      <c r="G104" s="2019" t="s">
        <v>3156</v>
      </c>
      <c r="J104" s="2037"/>
      <c r="K104" s="2038"/>
      <c r="L104" s="2038"/>
      <c r="M104" s="2038"/>
      <c r="N104" s="2038"/>
      <c r="O104" s="2038"/>
      <c r="P104" s="2038"/>
      <c r="Q104" s="2038"/>
      <c r="R104" s="2038"/>
      <c r="S104" s="2038"/>
      <c r="T104" s="2038"/>
      <c r="U104" s="2038"/>
      <c r="V104" s="2038"/>
      <c r="W104" s="2038"/>
      <c r="X104" s="2038"/>
      <c r="Y104" s="2038"/>
      <c r="Z104" s="2038"/>
      <c r="AA104" s="2038"/>
      <c r="AB104" s="2038"/>
      <c r="AC104" s="2038"/>
      <c r="AD104" s="2038"/>
      <c r="AE104" s="2038"/>
      <c r="AF104" s="2038"/>
    </row>
    <row r="105" spans="1:32" s="2019" customFormat="1" ht="6" customHeight="1">
      <c r="A105" s="2051"/>
      <c r="B105" s="2051"/>
      <c r="C105" s="2051"/>
      <c r="D105" s="2052"/>
      <c r="E105" s="2052"/>
      <c r="F105" s="2051"/>
      <c r="G105" s="2051"/>
      <c r="H105" s="2051"/>
      <c r="I105" s="2051"/>
      <c r="J105" s="2053"/>
      <c r="K105" s="2054"/>
      <c r="L105" s="2054"/>
      <c r="M105" s="2054"/>
      <c r="N105" s="2054"/>
      <c r="O105" s="2054"/>
      <c r="P105" s="2054"/>
      <c r="Q105" s="2054"/>
      <c r="R105" s="2054"/>
      <c r="S105" s="2054"/>
      <c r="T105" s="2054"/>
      <c r="U105" s="2054"/>
      <c r="V105" s="2054"/>
      <c r="W105" s="2054"/>
      <c r="X105" s="2054"/>
      <c r="Y105" s="2054"/>
      <c r="Z105" s="2054"/>
      <c r="AA105" s="2054"/>
      <c r="AB105" s="2054"/>
      <c r="AC105" s="2054"/>
      <c r="AD105" s="2054"/>
      <c r="AE105" s="2054"/>
      <c r="AF105" s="2054"/>
    </row>
    <row r="106" spans="1:32" s="2019" customFormat="1" ht="6" customHeight="1">
      <c r="A106" s="2055"/>
      <c r="B106" s="2055"/>
      <c r="C106" s="2055"/>
      <c r="D106" s="2056"/>
      <c r="E106" s="2056"/>
      <c r="F106" s="2055"/>
      <c r="G106" s="2055"/>
      <c r="H106" s="2055"/>
      <c r="I106" s="2055"/>
      <c r="J106" s="2057"/>
      <c r="K106" s="2058"/>
      <c r="L106" s="2058"/>
      <c r="M106" s="2058"/>
      <c r="N106" s="2058"/>
      <c r="O106" s="2058"/>
      <c r="P106" s="2058"/>
      <c r="Q106" s="2058"/>
      <c r="R106" s="2058"/>
      <c r="S106" s="2058"/>
      <c r="T106" s="2058"/>
      <c r="U106" s="2058"/>
      <c r="V106" s="2058"/>
      <c r="W106" s="2058"/>
      <c r="X106" s="2058"/>
      <c r="Y106" s="2058"/>
      <c r="Z106" s="2058"/>
      <c r="AA106" s="2058"/>
      <c r="AB106" s="2058"/>
      <c r="AC106" s="2058"/>
      <c r="AD106" s="2058"/>
      <c r="AE106" s="2058"/>
      <c r="AF106" s="2058"/>
    </row>
    <row r="107" spans="1:32" s="2019" customFormat="1" ht="17.25" customHeight="1">
      <c r="A107" s="2050"/>
      <c r="B107" s="2036" t="s">
        <v>5387</v>
      </c>
      <c r="C107" s="2036"/>
      <c r="D107" s="2036"/>
      <c r="J107" s="2037"/>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row>
    <row r="108" spans="1:32" s="2019" customFormat="1" ht="17.25" customHeight="1">
      <c r="C108" s="2044" t="s">
        <v>139</v>
      </c>
      <c r="D108" s="4672" t="s">
        <v>5388</v>
      </c>
      <c r="E108" s="4672"/>
      <c r="G108" s="2019" t="s">
        <v>3159</v>
      </c>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2" t="s">
        <v>5389</v>
      </c>
      <c r="E109" s="4672"/>
      <c r="G109" s="2019" t="s">
        <v>3161</v>
      </c>
      <c r="J109" s="2037"/>
      <c r="K109" s="2038"/>
      <c r="L109" s="2038"/>
      <c r="M109" s="2038"/>
      <c r="N109" s="2038"/>
      <c r="O109" s="2038"/>
      <c r="P109" s="2038"/>
    </row>
    <row r="110" spans="1:32" s="2019" customFormat="1" ht="17.25" customHeight="1">
      <c r="C110" s="2044" t="s">
        <v>139</v>
      </c>
      <c r="D110" s="4672" t="s">
        <v>5390</v>
      </c>
      <c r="E110" s="4672"/>
      <c r="G110" s="2019" t="s">
        <v>3163</v>
      </c>
      <c r="J110" s="2037"/>
      <c r="K110" s="2038"/>
      <c r="L110" s="2038"/>
      <c r="M110" s="2038"/>
      <c r="N110" s="2038"/>
      <c r="O110" s="2038"/>
      <c r="P110" s="2038"/>
      <c r="Q110" s="2038"/>
      <c r="R110" s="2038"/>
      <c r="S110" s="2038"/>
      <c r="T110" s="2038"/>
      <c r="U110" s="2038"/>
      <c r="V110" s="2038"/>
      <c r="W110" s="2038"/>
      <c r="X110" s="2038"/>
      <c r="Y110" s="2038"/>
      <c r="Z110" s="2038"/>
      <c r="AA110" s="2038"/>
      <c r="AB110" s="2038"/>
      <c r="AC110" s="2038"/>
      <c r="AD110" s="2038"/>
      <c r="AE110" s="2038"/>
    </row>
    <row r="111" spans="1:32" s="2019" customFormat="1" ht="17.25" customHeight="1">
      <c r="C111" s="2044" t="s">
        <v>139</v>
      </c>
      <c r="D111" s="4672" t="s">
        <v>5391</v>
      </c>
      <c r="E111" s="4672"/>
      <c r="G111" s="2019" t="s">
        <v>3165</v>
      </c>
      <c r="J111" s="2037"/>
      <c r="K111" s="2038"/>
      <c r="L111" s="2038"/>
      <c r="M111" s="2038"/>
      <c r="N111" s="2038"/>
      <c r="O111" s="2038"/>
      <c r="P111" s="2038"/>
      <c r="Q111" s="2038"/>
      <c r="R111" s="2038"/>
      <c r="S111" s="2038"/>
      <c r="AF111" s="2038"/>
    </row>
    <row r="112" spans="1:32" s="2019" customFormat="1" ht="6" customHeight="1">
      <c r="A112" s="2051"/>
      <c r="B112" s="2051"/>
      <c r="C112" s="2051"/>
      <c r="D112" s="2052"/>
      <c r="E112" s="2052"/>
      <c r="F112" s="2051"/>
      <c r="G112" s="2051"/>
      <c r="H112" s="2051"/>
      <c r="I112" s="2051"/>
      <c r="J112" s="2053"/>
      <c r="K112" s="2054"/>
      <c r="L112" s="2054"/>
      <c r="M112" s="2054"/>
      <c r="N112" s="2054"/>
      <c r="O112" s="2054"/>
      <c r="P112" s="2054"/>
      <c r="Q112" s="2054"/>
      <c r="R112" s="2054"/>
      <c r="S112" s="2054"/>
      <c r="T112" s="2054"/>
      <c r="U112" s="2054"/>
      <c r="V112" s="2054"/>
      <c r="W112" s="2054"/>
      <c r="X112" s="2054"/>
      <c r="Y112" s="2054"/>
      <c r="Z112" s="2054"/>
      <c r="AA112" s="2054"/>
      <c r="AB112" s="2054"/>
      <c r="AC112" s="2054"/>
      <c r="AD112" s="2054"/>
      <c r="AE112" s="2054"/>
      <c r="AF112" s="2054"/>
    </row>
    <row r="113" spans="1:32" s="2019" customFormat="1" ht="6" customHeight="1">
      <c r="A113" s="2055"/>
      <c r="B113" s="2055"/>
      <c r="C113" s="2055"/>
      <c r="D113" s="2056"/>
      <c r="E113" s="2056"/>
      <c r="F113" s="2055"/>
      <c r="G113" s="2055"/>
      <c r="H113" s="2055"/>
      <c r="I113" s="2055"/>
      <c r="J113" s="2057"/>
      <c r="K113" s="2058"/>
      <c r="L113" s="2058"/>
      <c r="M113" s="2058"/>
      <c r="N113" s="2058"/>
      <c r="O113" s="2058"/>
      <c r="P113" s="2058"/>
      <c r="Q113" s="2058"/>
      <c r="R113" s="2058"/>
      <c r="S113" s="2058"/>
      <c r="T113" s="2058"/>
      <c r="U113" s="2058"/>
      <c r="V113" s="2058"/>
      <c r="W113" s="2058"/>
      <c r="X113" s="2058"/>
      <c r="Y113" s="2058"/>
      <c r="Z113" s="2058"/>
      <c r="AA113" s="2058"/>
      <c r="AB113" s="2058"/>
      <c r="AC113" s="2058"/>
      <c r="AD113" s="2058"/>
      <c r="AE113" s="2058"/>
      <c r="AF113" s="2058"/>
    </row>
    <row r="114" spans="1:32" s="2019" customFormat="1" ht="17.25" customHeight="1">
      <c r="A114" s="2050"/>
      <c r="B114" s="2036" t="s">
        <v>5392</v>
      </c>
      <c r="C114" s="2036"/>
      <c r="D114" s="2036"/>
      <c r="J114" s="2037"/>
      <c r="K114" s="2038"/>
      <c r="L114" s="2038"/>
      <c r="M114" s="2038"/>
      <c r="N114" s="2038"/>
      <c r="O114" s="2038"/>
      <c r="P114" s="2038"/>
      <c r="Q114" s="2038"/>
      <c r="R114" s="2038"/>
      <c r="S114" s="2038"/>
      <c r="T114" s="2038"/>
      <c r="U114" s="2038"/>
      <c r="V114" s="2038"/>
      <c r="W114" s="2038"/>
      <c r="X114" s="2038"/>
      <c r="Y114" s="2038"/>
      <c r="Z114" s="2038"/>
      <c r="AA114" s="2038"/>
      <c r="AB114" s="2038"/>
      <c r="AC114" s="2038"/>
      <c r="AD114" s="2038"/>
      <c r="AE114" s="2038"/>
    </row>
    <row r="115" spans="1:32" s="2019" customFormat="1" ht="17.25" customHeight="1">
      <c r="C115" s="2044" t="s">
        <v>139</v>
      </c>
      <c r="D115" s="4672" t="s">
        <v>5393</v>
      </c>
      <c r="E115" s="4672"/>
      <c r="G115" s="2019" t="s">
        <v>3174</v>
      </c>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2" t="s">
        <v>5394</v>
      </c>
      <c r="E116" s="4672"/>
      <c r="G116" s="2019" t="s">
        <v>3176</v>
      </c>
      <c r="J116" s="2037"/>
      <c r="K116" s="2038"/>
      <c r="L116" s="2038"/>
      <c r="M116" s="2038"/>
      <c r="N116" s="2038"/>
      <c r="O116" s="2038"/>
      <c r="P116" s="2038"/>
    </row>
    <row r="117" spans="1:32" s="2019" customFormat="1" ht="17.25" customHeight="1">
      <c r="C117" s="2044" t="s">
        <v>139</v>
      </c>
      <c r="D117" s="4672" t="s">
        <v>5395</v>
      </c>
      <c r="E117" s="4672"/>
      <c r="G117" s="2019" t="s">
        <v>3178</v>
      </c>
      <c r="J117" s="2037"/>
      <c r="K117" s="2038"/>
      <c r="L117" s="2038"/>
      <c r="M117" s="2038"/>
      <c r="N117" s="2038"/>
      <c r="O117" s="2038"/>
      <c r="P117" s="2038"/>
      <c r="Q117" s="2038"/>
      <c r="R117" s="2038"/>
      <c r="S117" s="2038"/>
    </row>
    <row r="118" spans="1:32" s="2019" customFormat="1" ht="17.25" customHeight="1">
      <c r="G118" s="2019" t="s">
        <v>3179</v>
      </c>
      <c r="J118" s="2037"/>
      <c r="K118" s="2038"/>
      <c r="L118" s="2038"/>
      <c r="M118" s="2038"/>
      <c r="O118" s="2019" t="s">
        <v>3180</v>
      </c>
      <c r="P118" s="2059"/>
      <c r="Q118" s="2059"/>
      <c r="R118" s="2059"/>
      <c r="S118" s="2059"/>
      <c r="T118" s="2059"/>
    </row>
    <row r="119" spans="1:32" s="2019" customFormat="1" ht="17.25" customHeight="1">
      <c r="G119" s="2019" t="s">
        <v>3181</v>
      </c>
      <c r="J119" s="2037"/>
      <c r="K119" s="2038"/>
      <c r="L119" s="2038"/>
      <c r="M119" s="2038"/>
      <c r="O119" s="2044" t="s">
        <v>139</v>
      </c>
      <c r="P119" s="2019" t="s">
        <v>3182</v>
      </c>
      <c r="S119" s="2044" t="s">
        <v>139</v>
      </c>
      <c r="T119" s="2019" t="s">
        <v>3183</v>
      </c>
      <c r="W119" s="2044" t="s">
        <v>139</v>
      </c>
      <c r="X119" s="2019" t="s">
        <v>3184</v>
      </c>
      <c r="AC119" s="2044" t="s">
        <v>139</v>
      </c>
      <c r="AD119" s="2019" t="s">
        <v>3185</v>
      </c>
      <c r="AF119" s="2038"/>
    </row>
    <row r="120" spans="1:32" s="2019" customFormat="1" ht="6" customHeight="1">
      <c r="A120" s="2051"/>
      <c r="B120" s="2051"/>
      <c r="C120" s="2051"/>
      <c r="D120" s="2052"/>
      <c r="E120" s="2052"/>
      <c r="F120" s="2051"/>
      <c r="G120" s="2051"/>
      <c r="H120" s="2051"/>
      <c r="I120" s="2051"/>
      <c r="J120" s="2053"/>
      <c r="K120" s="2054"/>
      <c r="L120" s="2054"/>
      <c r="M120" s="2054"/>
      <c r="N120" s="2054"/>
      <c r="O120" s="2054"/>
      <c r="P120" s="2054"/>
      <c r="Q120" s="2054"/>
      <c r="R120" s="2054"/>
      <c r="S120" s="2054"/>
      <c r="T120" s="2054"/>
      <c r="U120" s="2054"/>
      <c r="V120" s="2054"/>
      <c r="W120" s="2054"/>
      <c r="X120" s="2054"/>
      <c r="Y120" s="2054"/>
      <c r="Z120" s="2054"/>
      <c r="AA120" s="2054"/>
      <c r="AB120" s="2054"/>
      <c r="AC120" s="2054"/>
      <c r="AD120" s="2054"/>
      <c r="AE120" s="2054"/>
      <c r="AF120" s="2054"/>
    </row>
    <row r="121" spans="1:32" s="2019" customFormat="1" ht="6" customHeight="1">
      <c r="A121" s="2055"/>
      <c r="B121" s="2055"/>
      <c r="C121" s="2055"/>
      <c r="D121" s="2056"/>
      <c r="E121" s="2056"/>
      <c r="F121" s="2055"/>
      <c r="G121" s="2055"/>
      <c r="H121" s="2055"/>
      <c r="I121" s="2055"/>
      <c r="J121" s="2057"/>
      <c r="K121" s="2058"/>
      <c r="L121" s="2058"/>
      <c r="M121" s="2058"/>
      <c r="N121" s="2058"/>
      <c r="O121" s="2058"/>
      <c r="P121" s="2058"/>
      <c r="Q121" s="2058"/>
      <c r="R121" s="2058"/>
      <c r="S121" s="2058"/>
      <c r="T121" s="2058"/>
      <c r="U121" s="2058"/>
      <c r="V121" s="2058"/>
      <c r="W121" s="2058"/>
      <c r="X121" s="2058"/>
      <c r="Y121" s="2058"/>
      <c r="Z121" s="2058"/>
      <c r="AA121" s="2058"/>
      <c r="AB121" s="2058"/>
      <c r="AC121" s="2058"/>
      <c r="AD121" s="2058"/>
      <c r="AE121" s="2058"/>
      <c r="AF121" s="2058"/>
    </row>
    <row r="122" spans="1:32" s="2019" customFormat="1" ht="17.25" customHeight="1">
      <c r="A122" s="2050"/>
      <c r="B122" s="2036" t="s">
        <v>5396</v>
      </c>
      <c r="C122" s="2036"/>
      <c r="D122" s="2036"/>
      <c r="J122" s="2037"/>
      <c r="K122" s="2038"/>
      <c r="L122" s="2038"/>
      <c r="M122" s="2038"/>
      <c r="N122" s="2038"/>
      <c r="O122" s="2038"/>
      <c r="P122" s="2038"/>
      <c r="Q122" s="2038"/>
      <c r="R122" s="2038"/>
      <c r="S122" s="2038"/>
      <c r="T122" s="2038"/>
      <c r="U122" s="2038"/>
      <c r="V122" s="2038"/>
      <c r="W122" s="2038"/>
      <c r="X122" s="2038"/>
      <c r="Y122" s="2038"/>
      <c r="Z122" s="2038"/>
      <c r="AA122" s="2038"/>
      <c r="AB122" s="2038"/>
      <c r="AC122" s="2038"/>
      <c r="AD122" s="2038"/>
      <c r="AE122" s="2038"/>
    </row>
    <row r="123" spans="1:32" s="2019" customFormat="1" ht="17.25" customHeight="1">
      <c r="C123" s="2044" t="s">
        <v>139</v>
      </c>
      <c r="D123" s="4672" t="s">
        <v>5397</v>
      </c>
      <c r="E123" s="4672"/>
      <c r="G123" s="2019" t="s">
        <v>3188</v>
      </c>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2" t="s">
        <v>5398</v>
      </c>
      <c r="E124" s="4672"/>
      <c r="G124" s="2019" t="s">
        <v>3190</v>
      </c>
      <c r="J124" s="2037"/>
      <c r="K124" s="2038"/>
      <c r="L124" s="2038"/>
      <c r="M124" s="2038"/>
      <c r="N124" s="2038"/>
      <c r="O124" s="2038"/>
      <c r="P124" s="2038"/>
      <c r="AF124" s="2038"/>
    </row>
    <row r="125" spans="1:32" s="2019" customFormat="1" ht="6" customHeight="1">
      <c r="A125" s="2051"/>
      <c r="B125" s="2051"/>
      <c r="C125" s="2051"/>
      <c r="D125" s="2052"/>
      <c r="E125" s="2052"/>
      <c r="F125" s="2051"/>
      <c r="G125" s="2051"/>
      <c r="H125" s="2051"/>
      <c r="I125" s="2051"/>
      <c r="J125" s="2053"/>
      <c r="K125" s="2054"/>
      <c r="L125" s="2054"/>
      <c r="M125" s="2054"/>
      <c r="N125" s="2054"/>
      <c r="O125" s="2054"/>
      <c r="P125" s="2054"/>
      <c r="Q125" s="2054"/>
      <c r="R125" s="2054"/>
      <c r="S125" s="2054"/>
      <c r="T125" s="2054"/>
      <c r="U125" s="2054"/>
      <c r="V125" s="2054"/>
      <c r="W125" s="2054"/>
      <c r="X125" s="2054"/>
      <c r="Y125" s="2054"/>
      <c r="Z125" s="2054"/>
      <c r="AA125" s="2054"/>
      <c r="AB125" s="2054"/>
      <c r="AC125" s="2054"/>
      <c r="AD125" s="2054"/>
      <c r="AE125" s="2054"/>
      <c r="AF125" s="2054"/>
    </row>
    <row r="126" spans="1:32" s="2019" customFormat="1" ht="6" customHeight="1">
      <c r="A126" s="2055"/>
      <c r="B126" s="2055"/>
      <c r="C126" s="2055"/>
      <c r="D126" s="2056"/>
      <c r="E126" s="2056"/>
      <c r="F126" s="2055"/>
      <c r="G126" s="2055"/>
      <c r="H126" s="2055"/>
      <c r="I126" s="2055"/>
      <c r="J126" s="2057"/>
      <c r="K126" s="2058"/>
      <c r="L126" s="2058"/>
      <c r="M126" s="2058"/>
      <c r="N126" s="2058"/>
      <c r="O126" s="2058"/>
      <c r="P126" s="2058"/>
      <c r="Q126" s="2058"/>
      <c r="R126" s="2058"/>
      <c r="S126" s="2058"/>
      <c r="T126" s="2058"/>
      <c r="U126" s="2058"/>
      <c r="V126" s="2058"/>
      <c r="W126" s="2058"/>
      <c r="X126" s="2058"/>
      <c r="Y126" s="2058"/>
      <c r="Z126" s="2058"/>
      <c r="AA126" s="2058"/>
      <c r="AB126" s="2058"/>
      <c r="AC126" s="2058"/>
      <c r="AD126" s="2058"/>
      <c r="AE126" s="2058"/>
      <c r="AF126" s="2058"/>
    </row>
    <row r="127" spans="1:32" s="2019" customFormat="1" ht="17.25" customHeight="1">
      <c r="A127" s="2050"/>
      <c r="B127" s="2036" t="s">
        <v>5399</v>
      </c>
      <c r="C127" s="2036"/>
      <c r="D127" s="2036"/>
      <c r="J127" s="2037"/>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row>
    <row r="128" spans="1:32" s="2019" customFormat="1" ht="17.25" customHeight="1">
      <c r="C128" s="2044" t="s">
        <v>139</v>
      </c>
      <c r="D128" s="4672" t="s">
        <v>5400</v>
      </c>
      <c r="E128" s="4672"/>
      <c r="G128" s="2019" t="s">
        <v>3193</v>
      </c>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c r="AF128" s="2038"/>
    </row>
    <row r="129" spans="1:32" s="2019" customFormat="1" ht="6" customHeight="1">
      <c r="A129" s="2051"/>
      <c r="B129" s="2051"/>
      <c r="C129" s="2051"/>
      <c r="D129" s="2052"/>
      <c r="E129" s="2052"/>
      <c r="F129" s="2051"/>
      <c r="G129" s="2051"/>
      <c r="H129" s="2051"/>
      <c r="I129" s="2051"/>
      <c r="J129" s="2053"/>
      <c r="K129" s="2054"/>
      <c r="L129" s="2054"/>
      <c r="M129" s="2054"/>
      <c r="N129" s="2054"/>
      <c r="O129" s="2054"/>
      <c r="P129" s="2054"/>
      <c r="Q129" s="2054"/>
      <c r="R129" s="2054"/>
      <c r="S129" s="2054"/>
      <c r="T129" s="2054"/>
      <c r="U129" s="2054"/>
      <c r="V129" s="2054"/>
      <c r="W129" s="2054"/>
      <c r="X129" s="2054"/>
      <c r="Y129" s="2054"/>
      <c r="Z129" s="2054"/>
      <c r="AA129" s="2054"/>
      <c r="AB129" s="2054"/>
      <c r="AC129" s="2054"/>
      <c r="AD129" s="2054"/>
      <c r="AE129" s="2054"/>
      <c r="AF129" s="2054"/>
    </row>
    <row r="130" spans="1:32" s="2019" customFormat="1" ht="6" customHeight="1">
      <c r="A130" s="2055"/>
      <c r="B130" s="2055"/>
      <c r="C130" s="2055"/>
      <c r="D130" s="2056"/>
      <c r="E130" s="2056"/>
      <c r="F130" s="2055"/>
      <c r="G130" s="2055"/>
      <c r="H130" s="2055"/>
      <c r="I130" s="2055"/>
      <c r="J130" s="2057"/>
      <c r="K130" s="2058"/>
      <c r="L130" s="2058"/>
      <c r="M130" s="2058"/>
      <c r="N130" s="2058"/>
      <c r="O130" s="2058"/>
      <c r="P130" s="2058"/>
      <c r="Q130" s="2058"/>
      <c r="R130" s="2058"/>
      <c r="S130" s="2058"/>
      <c r="T130" s="2058"/>
      <c r="U130" s="2058"/>
      <c r="V130" s="2058"/>
      <c r="W130" s="2058"/>
      <c r="X130" s="2058"/>
      <c r="Y130" s="2058"/>
      <c r="Z130" s="2058"/>
      <c r="AA130" s="2058"/>
      <c r="AB130" s="2058"/>
      <c r="AC130" s="2058"/>
      <c r="AD130" s="2058"/>
      <c r="AE130" s="2058"/>
      <c r="AF130" s="2058"/>
    </row>
    <row r="131" spans="1:32" s="2019" customFormat="1" ht="17.25" customHeight="1">
      <c r="A131" s="2050"/>
      <c r="B131" s="2036" t="s">
        <v>5401</v>
      </c>
      <c r="C131" s="2036"/>
      <c r="J131" s="2037"/>
      <c r="K131" s="2038"/>
      <c r="L131" s="2038"/>
      <c r="M131" s="2038"/>
      <c r="N131" s="2038"/>
      <c r="O131" s="2038"/>
      <c r="P131" s="2038"/>
      <c r="Q131" s="2038"/>
      <c r="R131" s="2038"/>
      <c r="S131" s="2038"/>
      <c r="T131" s="2038"/>
      <c r="U131" s="2038"/>
      <c r="V131" s="2038"/>
      <c r="W131" s="2038"/>
      <c r="X131" s="2038"/>
      <c r="Y131" s="2038"/>
      <c r="Z131" s="2038"/>
      <c r="AA131" s="2038"/>
      <c r="AB131" s="2038"/>
      <c r="AC131" s="2038"/>
      <c r="AD131" s="2038"/>
      <c r="AE131" s="2038"/>
    </row>
    <row r="132" spans="1:32" s="2019" customFormat="1" ht="17.25" customHeight="1">
      <c r="C132" s="2044" t="s">
        <v>139</v>
      </c>
      <c r="D132" s="4672" t="s">
        <v>5402</v>
      </c>
      <c r="E132" s="4672"/>
      <c r="G132" s="2019" t="s">
        <v>3196</v>
      </c>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c r="AF132" s="2038"/>
    </row>
    <row r="133" spans="1:32" s="2019" customFormat="1" ht="6" customHeight="1">
      <c r="A133" s="2051"/>
      <c r="B133" s="2051"/>
      <c r="C133" s="2051"/>
      <c r="D133" s="2052"/>
      <c r="E133" s="2052"/>
      <c r="F133" s="2051"/>
      <c r="G133" s="2051"/>
      <c r="H133" s="2051"/>
      <c r="I133" s="2051"/>
      <c r="J133" s="2053"/>
      <c r="K133" s="2054"/>
      <c r="L133" s="2054"/>
      <c r="M133" s="2054"/>
      <c r="N133" s="2054"/>
      <c r="O133" s="2054"/>
      <c r="P133" s="2054"/>
      <c r="Q133" s="2054"/>
      <c r="R133" s="2054"/>
      <c r="S133" s="2054"/>
      <c r="T133" s="2054"/>
      <c r="U133" s="2054"/>
      <c r="V133" s="2054"/>
      <c r="W133" s="2054"/>
      <c r="X133" s="2054"/>
      <c r="Y133" s="2054"/>
      <c r="Z133" s="2054"/>
      <c r="AA133" s="2054"/>
      <c r="AB133" s="2054"/>
      <c r="AC133" s="2054"/>
      <c r="AD133" s="2054"/>
      <c r="AE133" s="2054"/>
      <c r="AF133" s="2054"/>
    </row>
    <row r="134" spans="1:32" s="2019" customFormat="1" ht="6" customHeight="1">
      <c r="A134" s="2055"/>
      <c r="B134" s="2055"/>
      <c r="C134" s="2055"/>
      <c r="D134" s="2056"/>
      <c r="E134" s="2056"/>
      <c r="F134" s="2055"/>
      <c r="G134" s="2055"/>
      <c r="H134" s="2055"/>
      <c r="I134" s="2055"/>
      <c r="J134" s="2057"/>
      <c r="K134" s="2058"/>
      <c r="L134" s="2058"/>
      <c r="M134" s="2058"/>
      <c r="N134" s="2058"/>
      <c r="O134" s="2058"/>
      <c r="P134" s="2058"/>
      <c r="Q134" s="2058"/>
      <c r="R134" s="2058"/>
      <c r="S134" s="2058"/>
      <c r="T134" s="2058"/>
      <c r="U134" s="2058"/>
      <c r="V134" s="2058"/>
      <c r="W134" s="2058"/>
      <c r="X134" s="2058"/>
      <c r="Y134" s="2058"/>
      <c r="Z134" s="2058"/>
      <c r="AA134" s="2058"/>
      <c r="AB134" s="2058"/>
      <c r="AC134" s="2058"/>
      <c r="AD134" s="2058"/>
      <c r="AE134" s="2058"/>
      <c r="AF134" s="2058"/>
    </row>
    <row r="135" spans="1:32" s="2019" customFormat="1" ht="17.25" customHeight="1">
      <c r="A135" s="2050"/>
      <c r="B135" s="2036" t="s">
        <v>5403</v>
      </c>
      <c r="C135" s="2036"/>
      <c r="D135" s="2036"/>
      <c r="J135" s="2037"/>
      <c r="K135" s="2038"/>
      <c r="L135" s="2038"/>
      <c r="M135" s="2038"/>
      <c r="N135" s="2038"/>
      <c r="O135" s="2038"/>
      <c r="P135" s="2038"/>
      <c r="Q135" s="2038"/>
      <c r="R135" s="2038"/>
      <c r="S135" s="2038"/>
      <c r="T135" s="2038"/>
      <c r="U135" s="2038"/>
      <c r="V135" s="2038"/>
      <c r="W135" s="2038"/>
      <c r="X135" s="2038"/>
      <c r="Y135" s="2038"/>
      <c r="Z135" s="2038"/>
      <c r="AA135" s="2038"/>
      <c r="AB135" s="2038"/>
      <c r="AC135" s="2038"/>
      <c r="AD135" s="2038"/>
      <c r="AE135" s="2038"/>
    </row>
    <row r="136" spans="1:32" s="2019" customFormat="1" ht="17.25" customHeight="1">
      <c r="C136" s="2044" t="s">
        <v>139</v>
      </c>
      <c r="D136" s="4672" t="s">
        <v>5404</v>
      </c>
      <c r="E136" s="4672"/>
      <c r="G136" s="2019" t="s">
        <v>3199</v>
      </c>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ht="6" customHeight="1">
      <c r="A137" s="2049"/>
      <c r="B137" s="2049"/>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49"/>
      <c r="Z137" s="2049"/>
      <c r="AA137" s="2049"/>
      <c r="AB137" s="2049"/>
      <c r="AC137" s="2049"/>
      <c r="AD137" s="2049"/>
      <c r="AE137" s="2049"/>
      <c r="AF137" s="2049"/>
    </row>
    <row r="138" spans="1:32" ht="15.75" customHeight="1">
      <c r="A138" s="2020" t="s">
        <v>3030</v>
      </c>
    </row>
    <row r="139" spans="1:32" s="2023" customFormat="1" ht="15.75" customHeight="1">
      <c r="B139" s="2023" t="s">
        <v>2979</v>
      </c>
      <c r="C139" s="2023" t="s">
        <v>3200</v>
      </c>
    </row>
    <row r="140" spans="1:32" s="2023" customFormat="1" ht="15.75" customHeight="1">
      <c r="D140" s="2060"/>
      <c r="E140" s="2060"/>
      <c r="F140" s="2060"/>
      <c r="G140" s="2060"/>
      <c r="H140" s="2060"/>
      <c r="I140" s="2060"/>
      <c r="J140" s="2060"/>
      <c r="K140" s="2060"/>
      <c r="L140" s="2060"/>
      <c r="M140" s="2060"/>
      <c r="N140" s="2060"/>
      <c r="O140" s="2060"/>
      <c r="P140" s="2060"/>
      <c r="Q140" s="2060"/>
      <c r="R140" s="2060"/>
      <c r="S140" s="2060"/>
      <c r="T140" s="2060"/>
      <c r="U140" s="2060"/>
      <c r="V140" s="2060"/>
      <c r="W140" s="2060"/>
      <c r="X140" s="2060"/>
      <c r="Y140" s="2060"/>
      <c r="Z140" s="2060"/>
      <c r="AA140" s="2060"/>
      <c r="AB140" s="2060"/>
      <c r="AC140" s="2060"/>
      <c r="AD140" s="2060"/>
      <c r="AE140" s="2060"/>
      <c r="AF140" s="2060"/>
    </row>
    <row r="141" spans="1:32" s="2023" customFormat="1" ht="15.75" customHeight="1">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0"/>
      <c r="Z141" s="2060"/>
      <c r="AA141" s="2060"/>
      <c r="AB141" s="2060"/>
      <c r="AC141" s="2060"/>
      <c r="AD141" s="2060"/>
      <c r="AE141" s="2060"/>
      <c r="AF141" s="2060"/>
    </row>
    <row r="142" spans="1:32" ht="15.75" customHeight="1">
      <c r="B142" s="2023"/>
    </row>
    <row r="143" spans="1:32" ht="18" customHeight="1"/>
    <row r="144" spans="1:32" s="2019" customFormat="1" ht="18" customHeight="1">
      <c r="A144" s="4660" t="s">
        <v>85</v>
      </c>
      <c r="B144" s="4660"/>
      <c r="C144" s="4660"/>
      <c r="D144" s="4660"/>
      <c r="E144" s="4660"/>
      <c r="F144" s="4660"/>
      <c r="G144" s="4660"/>
      <c r="H144" s="4660"/>
      <c r="I144" s="4660"/>
      <c r="J144" s="4660"/>
      <c r="K144" s="4660"/>
      <c r="L144" s="4660"/>
      <c r="M144" s="4660"/>
      <c r="N144" s="4660"/>
      <c r="O144" s="4660"/>
      <c r="P144" s="4660"/>
      <c r="Q144" s="4660"/>
      <c r="R144" s="4660"/>
      <c r="S144" s="4660"/>
      <c r="T144" s="4660"/>
      <c r="U144" s="4660"/>
      <c r="V144" s="4660"/>
      <c r="W144" s="4660"/>
      <c r="X144" s="4660"/>
      <c r="Y144" s="4660"/>
      <c r="Z144" s="4660"/>
      <c r="AA144" s="4660"/>
      <c r="AB144" s="4660"/>
      <c r="AC144" s="4660"/>
      <c r="AD144" s="4660"/>
      <c r="AE144" s="4660"/>
      <c r="AF144" s="4660"/>
    </row>
    <row r="145" spans="1:32" s="2019" customFormat="1" ht="27" customHeight="1">
      <c r="A145" s="2035" t="s">
        <v>3203</v>
      </c>
      <c r="B145" s="2033"/>
      <c r="C145" s="2033"/>
      <c r="D145" s="2033"/>
      <c r="E145" s="2033"/>
      <c r="F145" s="2033"/>
      <c r="G145" s="2033"/>
      <c r="H145" s="2033"/>
      <c r="I145" s="2033"/>
      <c r="J145" s="2033"/>
      <c r="K145" s="2033"/>
      <c r="L145" s="2033"/>
      <c r="M145" s="2033"/>
      <c r="N145" s="2033"/>
      <c r="O145" s="2033"/>
      <c r="P145" s="2033"/>
      <c r="Q145" s="2033"/>
      <c r="R145" s="2033"/>
      <c r="S145" s="2033"/>
      <c r="T145" s="2033"/>
      <c r="U145" s="2033"/>
      <c r="V145" s="2033"/>
      <c r="W145" s="2033"/>
      <c r="X145" s="2033"/>
      <c r="Y145" s="2033"/>
      <c r="Z145" s="2033"/>
      <c r="AA145" s="2033"/>
      <c r="AB145" s="2033"/>
      <c r="AC145" s="2033"/>
      <c r="AD145" s="2033"/>
      <c r="AE145" s="2033"/>
      <c r="AF145" s="2033"/>
    </row>
    <row r="146" spans="1:32" s="2019" customFormat="1" ht="6" customHeight="1">
      <c r="A146" s="2036"/>
    </row>
    <row r="147" spans="1:32" s="2019" customFormat="1" ht="16.5" customHeight="1">
      <c r="A147" s="2036" t="s">
        <v>3645</v>
      </c>
    </row>
    <row r="148" spans="1:32" s="2019" customFormat="1" ht="16.5" customHeight="1">
      <c r="B148" s="4665" t="str">
        <f>cst_wskakunin_BUILD__address</f>
        <v>埼玉県さいたま市浦和区仲町</v>
      </c>
      <c r="C148" s="4665"/>
      <c r="D148" s="4665"/>
      <c r="E148" s="4665"/>
      <c r="F148" s="4665"/>
      <c r="G148" s="4665"/>
      <c r="H148" s="4665"/>
      <c r="I148" s="4665"/>
      <c r="J148" s="4665"/>
      <c r="K148" s="4665"/>
      <c r="L148" s="4665"/>
      <c r="M148" s="4665"/>
      <c r="N148" s="4665"/>
      <c r="O148" s="4665"/>
      <c r="P148" s="4665"/>
      <c r="Q148" s="4665"/>
      <c r="R148" s="4665"/>
      <c r="S148" s="4665"/>
      <c r="T148" s="4665"/>
      <c r="U148" s="4665"/>
      <c r="V148" s="4665"/>
      <c r="W148" s="4665"/>
      <c r="X148" s="4665"/>
      <c r="Y148" s="4665"/>
      <c r="Z148" s="4665"/>
      <c r="AA148" s="4665"/>
      <c r="AB148" s="4665"/>
      <c r="AC148" s="4665"/>
      <c r="AD148" s="4665"/>
      <c r="AE148" s="4665"/>
    </row>
    <row r="149" spans="1:32" s="2019" customFormat="1" ht="6" customHeight="1">
      <c r="A149" s="2033"/>
      <c r="B149" s="2033"/>
      <c r="C149" s="2033"/>
      <c r="D149" s="2033"/>
      <c r="E149" s="2033"/>
      <c r="F149" s="2033"/>
      <c r="G149" s="2033"/>
      <c r="H149" s="2033"/>
      <c r="I149" s="2033"/>
      <c r="J149" s="2033"/>
      <c r="K149" s="2033"/>
      <c r="L149" s="2033"/>
      <c r="M149" s="2033"/>
      <c r="N149" s="2033"/>
      <c r="O149" s="2033"/>
      <c r="P149" s="2033"/>
      <c r="Q149" s="2033"/>
      <c r="R149" s="2033"/>
      <c r="S149" s="2033"/>
      <c r="T149" s="2033"/>
      <c r="U149" s="2033"/>
      <c r="V149" s="2033"/>
      <c r="W149" s="2033"/>
      <c r="X149" s="2033"/>
      <c r="Y149" s="2033"/>
      <c r="Z149" s="2033"/>
      <c r="AA149" s="2033"/>
      <c r="AB149" s="2033"/>
      <c r="AC149" s="2033"/>
      <c r="AD149" s="2033"/>
      <c r="AE149" s="2033"/>
      <c r="AF149" s="2033"/>
    </row>
    <row r="150" spans="1:32" s="2019" customFormat="1" ht="6" customHeight="1"/>
    <row r="151" spans="1:32" s="2019" customFormat="1" ht="16.5" customHeight="1">
      <c r="A151" s="2036" t="s">
        <v>4679</v>
      </c>
    </row>
    <row r="152" spans="1:32" s="2019" customFormat="1" ht="16.5" customHeight="1">
      <c r="C152" s="2061" t="str">
        <f>cst_wskakunin_KUIKI_TOSI</f>
        <v>□</v>
      </c>
      <c r="D152" s="2019" t="s">
        <v>462</v>
      </c>
      <c r="J152" s="2019" t="s">
        <v>9</v>
      </c>
      <c r="K152" s="2061" t="str">
        <f>cst_wskakunin_KUIKI_SIGAIKA</f>
        <v>□</v>
      </c>
      <c r="L152" s="2019" t="s">
        <v>466</v>
      </c>
      <c r="Q152" s="2061" t="str">
        <f>cst_wskakunin_KUIKI_TYOSEI</f>
        <v>□</v>
      </c>
      <c r="R152" s="2019" t="s">
        <v>467</v>
      </c>
      <c r="X152" s="2061" t="str">
        <f>cst_wskakunin_KUIKI_HISETTEI</f>
        <v>□</v>
      </c>
      <c r="Y152" s="2019" t="s">
        <v>3206</v>
      </c>
    </row>
    <row r="153" spans="1:32" s="2019" customFormat="1" ht="16.5" customHeight="1">
      <c r="C153" s="2061" t="str">
        <f>cst_wskakunin_KUIKI_JYUN_TOSHI</f>
        <v>□</v>
      </c>
      <c r="D153" s="2019" t="s">
        <v>463</v>
      </c>
      <c r="K153" s="2061" t="str">
        <f>cst_wskakunin_KUIKI_KUIKIGAI</f>
        <v>□</v>
      </c>
      <c r="L153" s="2019" t="s">
        <v>3207</v>
      </c>
    </row>
    <row r="154" spans="1:32" s="2019" customFormat="1" ht="6" customHeight="1">
      <c r="A154" s="2033"/>
      <c r="B154" s="2033"/>
      <c r="C154" s="2033"/>
      <c r="D154" s="2033"/>
      <c r="E154" s="2033"/>
      <c r="F154" s="2033"/>
      <c r="G154" s="2033"/>
      <c r="H154" s="2033"/>
      <c r="I154" s="2033"/>
      <c r="J154" s="2033"/>
      <c r="K154" s="2033"/>
      <c r="L154" s="2033"/>
      <c r="M154" s="2033"/>
      <c r="N154" s="2033"/>
      <c r="O154" s="2033"/>
      <c r="P154" s="2033"/>
      <c r="Q154" s="2033"/>
      <c r="R154" s="2033"/>
      <c r="S154" s="2033"/>
      <c r="T154" s="2033"/>
      <c r="U154" s="2033"/>
      <c r="V154" s="2033"/>
      <c r="W154" s="2033"/>
      <c r="X154" s="2033"/>
      <c r="Y154" s="2033"/>
      <c r="Z154" s="2033"/>
      <c r="AA154" s="2033"/>
      <c r="AB154" s="2033"/>
      <c r="AC154" s="2033"/>
      <c r="AD154" s="2033"/>
      <c r="AE154" s="2033"/>
      <c r="AF154" s="2033"/>
    </row>
    <row r="155" spans="1:32" s="2019" customFormat="1" ht="6" customHeight="1"/>
    <row r="156" spans="1:32" s="2019" customFormat="1" ht="16.5" customHeight="1">
      <c r="A156" s="2036" t="s">
        <v>4680</v>
      </c>
      <c r="H156" s="2061" t="str">
        <f>cst_wskakunin_BOUKA_BOUKA</f>
        <v>□</v>
      </c>
      <c r="I156" s="2019" t="s">
        <v>469</v>
      </c>
      <c r="N156" s="2061" t="str">
        <f>cst_wskakunin_BOUKA_JYUN_BOUKA</f>
        <v>□</v>
      </c>
      <c r="O156" s="2019" t="s">
        <v>470</v>
      </c>
      <c r="T156" s="2061" t="str">
        <f>cst_wskakunin_BOUKA_NASI</f>
        <v>□</v>
      </c>
      <c r="U156" s="2019" t="s">
        <v>230</v>
      </c>
    </row>
    <row r="157" spans="1:32" s="2019" customFormat="1" ht="6" customHeight="1">
      <c r="A157" s="2033"/>
      <c r="B157" s="2033"/>
      <c r="C157" s="2033"/>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row>
    <row r="158" spans="1:32" s="2019" customFormat="1" ht="6" customHeight="1"/>
    <row r="159" spans="1:32" s="2019" customFormat="1" ht="16.5" customHeight="1">
      <c r="A159" s="2036" t="s">
        <v>4681</v>
      </c>
      <c r="H159" s="4674" t="str">
        <f>cst_wskakunin_SHIKITI_MENSEKI_1_TOTAL</f>
        <v/>
      </c>
      <c r="I159" s="4674"/>
      <c r="J159" s="4674"/>
      <c r="K159" s="4674"/>
      <c r="L159" s="2019" t="s">
        <v>114</v>
      </c>
    </row>
    <row r="160" spans="1:32" s="2019" customFormat="1" ht="6" customHeight="1">
      <c r="A160" s="2033"/>
      <c r="B160" s="2033"/>
      <c r="C160" s="2033"/>
      <c r="D160" s="2033"/>
      <c r="E160" s="2033"/>
      <c r="F160" s="2033"/>
      <c r="G160" s="2033"/>
      <c r="H160" s="2033"/>
      <c r="I160" s="2033"/>
      <c r="J160" s="2033"/>
      <c r="K160" s="2033"/>
      <c r="L160" s="2033"/>
      <c r="M160" s="2033"/>
      <c r="N160" s="2033"/>
      <c r="O160" s="2033"/>
      <c r="P160" s="2033"/>
      <c r="Q160" s="2033"/>
      <c r="R160" s="2033"/>
      <c r="S160" s="2033"/>
      <c r="T160" s="2033"/>
      <c r="U160" s="2033"/>
      <c r="V160" s="2033"/>
      <c r="W160" s="2033"/>
      <c r="X160" s="2033"/>
      <c r="Y160" s="2033"/>
      <c r="Z160" s="2033"/>
      <c r="AA160" s="2033"/>
      <c r="AB160" s="2033"/>
      <c r="AC160" s="2033"/>
      <c r="AD160" s="2033"/>
      <c r="AE160" s="2033"/>
      <c r="AF160" s="2033"/>
    </row>
    <row r="161" spans="1:32" s="2019" customFormat="1" ht="6" customHeight="1"/>
    <row r="162" spans="1:32" s="2019" customFormat="1" ht="16.5" customHeight="1">
      <c r="A162" s="2036" t="s">
        <v>4682</v>
      </c>
      <c r="H162" s="2061" t="str">
        <f>IF(cst_wskakunin_YOUTO="一戸建ての住宅","■","□")</f>
        <v>□</v>
      </c>
      <c r="I162" s="2019" t="s">
        <v>154</v>
      </c>
      <c r="P162" s="2061" t="str">
        <f>IF(cst_wskakunin_YOUTO&lt;&gt;"一戸建ての住宅","■","□")</f>
        <v>■</v>
      </c>
      <c r="Q162" s="2019" t="s">
        <v>3211</v>
      </c>
    </row>
    <row r="163" spans="1:32" s="2019" customFormat="1" ht="6"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c r="AC163" s="2033"/>
      <c r="AD163" s="2033"/>
      <c r="AE163" s="2033"/>
      <c r="AF163" s="2033"/>
    </row>
    <row r="164" spans="1:32" s="2019" customFormat="1" ht="6" customHeight="1"/>
    <row r="165" spans="1:32" s="2019" customFormat="1" ht="16.5" customHeight="1">
      <c r="A165" s="2036" t="s">
        <v>4683</v>
      </c>
      <c r="H165" s="4674" t="str">
        <f>IF(cst_wsjob_JOB_INPUT_VERSION="","",IF(cst_wsjob_JOB_INPUT_VERSION&gt;=6,cst_wskakunin_KENTIKU_MENSEKI_ZENTAI_SHINSEI,cst_wskakunin_KENTIKU_MENSEKI_SHINSEI))</f>
        <v/>
      </c>
      <c r="I165" s="4674"/>
      <c r="J165" s="4674"/>
      <c r="K165" s="4674"/>
      <c r="L165" s="2019" t="s">
        <v>114</v>
      </c>
    </row>
    <row r="166" spans="1:32" s="2019" customFormat="1" ht="6" customHeight="1">
      <c r="A166" s="2033"/>
      <c r="B166" s="2033"/>
      <c r="C166" s="2033"/>
      <c r="D166" s="2033"/>
      <c r="E166" s="2033"/>
      <c r="F166" s="2033"/>
      <c r="G166" s="2033"/>
      <c r="H166" s="2033"/>
      <c r="I166" s="2033"/>
      <c r="J166" s="2033"/>
      <c r="K166" s="2033"/>
      <c r="L166" s="2033"/>
      <c r="M166" s="2033"/>
      <c r="N166" s="2033"/>
      <c r="O166" s="2033"/>
      <c r="P166" s="2033"/>
      <c r="Q166" s="2033"/>
      <c r="R166" s="2033"/>
      <c r="S166" s="2033"/>
      <c r="T166" s="2033"/>
      <c r="U166" s="2033"/>
      <c r="V166" s="2033"/>
      <c r="W166" s="2033"/>
      <c r="X166" s="2033"/>
      <c r="Y166" s="2033"/>
      <c r="Z166" s="2033"/>
      <c r="AA166" s="2033"/>
      <c r="AB166" s="2033"/>
      <c r="AC166" s="2033"/>
      <c r="AD166" s="2033"/>
      <c r="AE166" s="2033"/>
      <c r="AF166" s="2033"/>
    </row>
    <row r="167" spans="1:32" s="2019" customFormat="1" ht="6" customHeight="1"/>
    <row r="168" spans="1:32" s="2019" customFormat="1" ht="16.5" customHeight="1">
      <c r="A168" s="2036" t="s">
        <v>4684</v>
      </c>
      <c r="H168" s="4674" t="str">
        <f>cst_wskakunin_NOBE_MENSEKI_BUILD_SHINSEI</f>
        <v/>
      </c>
      <c r="I168" s="4674"/>
      <c r="J168" s="4674"/>
      <c r="K168" s="4674"/>
      <c r="L168" s="2019" t="s">
        <v>114</v>
      </c>
    </row>
    <row r="169" spans="1:32" s="2019" customFormat="1" ht="6" customHeight="1">
      <c r="A169" s="2033"/>
      <c r="B169" s="2033"/>
      <c r="C169" s="2033"/>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c r="AB169" s="2033"/>
      <c r="AC169" s="2033"/>
      <c r="AD169" s="2033"/>
      <c r="AE169" s="2033"/>
      <c r="AF169" s="2033"/>
    </row>
    <row r="170" spans="1:32" s="2019" customFormat="1" ht="6" customHeight="1"/>
    <row r="171" spans="1:32" s="2019" customFormat="1" ht="16.5" customHeight="1">
      <c r="A171" s="2036" t="s">
        <v>4688</v>
      </c>
    </row>
    <row r="172" spans="1:32" s="2019" customFormat="1" ht="16.5" customHeight="1">
      <c r="C172" s="2019" t="s">
        <v>3215</v>
      </c>
      <c r="J172" s="4675"/>
      <c r="K172" s="4675"/>
      <c r="L172" s="4675"/>
      <c r="M172" s="2019" t="s">
        <v>108</v>
      </c>
    </row>
    <row r="173" spans="1:32" s="2019" customFormat="1" ht="16.5" customHeight="1">
      <c r="C173" s="2019" t="s">
        <v>3216</v>
      </c>
      <c r="J173" s="4675"/>
      <c r="K173" s="4675"/>
      <c r="L173" s="4675"/>
      <c r="M173" s="2019" t="s">
        <v>108</v>
      </c>
    </row>
    <row r="174" spans="1:32" s="2019" customFormat="1" ht="6" customHeight="1">
      <c r="A174" s="2033"/>
      <c r="B174" s="2033"/>
      <c r="C174" s="2033"/>
      <c r="D174" s="2033"/>
      <c r="E174" s="2033"/>
      <c r="F174" s="2033"/>
      <c r="G174" s="2033"/>
      <c r="H174" s="2033"/>
      <c r="I174" s="2033"/>
      <c r="J174" s="2033"/>
      <c r="K174" s="2033"/>
      <c r="L174" s="2033"/>
      <c r="M174" s="2033"/>
      <c r="N174" s="2033"/>
      <c r="O174" s="2033"/>
      <c r="P174" s="2033"/>
      <c r="Q174" s="2033"/>
      <c r="R174" s="2033"/>
      <c r="S174" s="2033"/>
      <c r="T174" s="2033"/>
      <c r="U174" s="2033"/>
      <c r="V174" s="2033"/>
      <c r="W174" s="2033"/>
      <c r="X174" s="2033"/>
      <c r="Y174" s="2033"/>
      <c r="Z174" s="2033"/>
      <c r="AA174" s="2033"/>
      <c r="AB174" s="2033"/>
      <c r="AC174" s="2033"/>
      <c r="AD174" s="2033"/>
      <c r="AE174" s="2033"/>
      <c r="AF174" s="2033"/>
    </row>
    <row r="175" spans="1:32" s="2019" customFormat="1" ht="6" customHeight="1"/>
    <row r="176" spans="1:32" s="2019" customFormat="1" ht="16.5" customHeight="1">
      <c r="A176" s="2036" t="s">
        <v>4689</v>
      </c>
    </row>
    <row r="177" spans="1:32" s="2019" customFormat="1" ht="16.5" customHeight="1">
      <c r="C177" s="2019" t="s">
        <v>3218</v>
      </c>
      <c r="J177" s="4673" t="str">
        <f>cst_wskakunin_p4_1_TAKASA_MAX</f>
        <v/>
      </c>
      <c r="K177" s="4673"/>
      <c r="L177" s="4673"/>
      <c r="M177" s="4673"/>
      <c r="N177" s="2019" t="s">
        <v>674</v>
      </c>
    </row>
    <row r="178" spans="1:32" s="2019" customFormat="1" ht="16.5" customHeight="1">
      <c r="C178" s="2019" t="s">
        <v>3219</v>
      </c>
      <c r="J178" s="4673" t="str">
        <f>cst_wskakunin_p4_1_TAKASA_KEN_MAX</f>
        <v/>
      </c>
      <c r="K178" s="4673"/>
      <c r="L178" s="4673"/>
      <c r="M178" s="4673"/>
      <c r="N178" s="2019" t="s">
        <v>674</v>
      </c>
    </row>
    <row r="179" spans="1:32" s="2019" customFormat="1" ht="16.5" customHeight="1">
      <c r="C179" s="2019" t="s">
        <v>3220</v>
      </c>
      <c r="I179" s="2043" t="s">
        <v>3221</v>
      </c>
      <c r="J179" s="4679" t="str">
        <f>cst_wskakunin_p4_1_KAISU_TIKAI_NOZOKU</f>
        <v/>
      </c>
      <c r="K179" s="4679"/>
      <c r="L179" s="4679"/>
      <c r="M179" s="2019" t="s">
        <v>481</v>
      </c>
      <c r="N179" s="2019" t="s">
        <v>10</v>
      </c>
    </row>
    <row r="180" spans="1:32" s="2019" customFormat="1" ht="16.5" customHeight="1">
      <c r="I180" s="2043" t="s">
        <v>3222</v>
      </c>
      <c r="J180" s="4679" t="str">
        <f>cst_wskakunin_p4_1_KAISU_TIKAI</f>
        <v/>
      </c>
      <c r="K180" s="4679"/>
      <c r="L180" s="4679"/>
      <c r="M180" s="2019" t="s">
        <v>481</v>
      </c>
      <c r="N180" s="2019" t="s">
        <v>10</v>
      </c>
    </row>
    <row r="181" spans="1:32" s="2019" customFormat="1" ht="16.5" customHeight="1">
      <c r="C181" s="2019" t="s">
        <v>2954</v>
      </c>
      <c r="G181" s="4668" t="str">
        <f>cst_wskakunin_p4_1_KOUZOU1</f>
        <v/>
      </c>
      <c r="H181" s="4668"/>
      <c r="I181" s="4668"/>
      <c r="J181" s="4668"/>
      <c r="K181" s="4668"/>
      <c r="L181" s="4668"/>
      <c r="M181" s="4668"/>
      <c r="N181" s="4668"/>
      <c r="O181" s="4668"/>
      <c r="P181" s="2019" t="s">
        <v>641</v>
      </c>
      <c r="R181" s="4679" t="str">
        <f>cst_wskakunin_p4_1_KOUZOU2</f>
        <v/>
      </c>
      <c r="S181" s="4679"/>
      <c r="T181" s="4679"/>
      <c r="U181" s="4679"/>
      <c r="V181" s="4679"/>
      <c r="W181" s="4679"/>
      <c r="X181" s="4679"/>
      <c r="Y181" s="4679"/>
      <c r="Z181" s="4679"/>
    </row>
    <row r="182" spans="1:32" s="2019" customFormat="1" ht="6" customHeight="1">
      <c r="A182" s="2033"/>
      <c r="B182" s="2033"/>
      <c r="C182" s="2033"/>
      <c r="D182" s="2033"/>
      <c r="E182" s="2033"/>
      <c r="F182" s="2033"/>
      <c r="G182" s="2033"/>
      <c r="H182" s="2033"/>
      <c r="I182" s="2033"/>
      <c r="J182" s="2033"/>
      <c r="K182" s="2033"/>
      <c r="L182" s="2033"/>
      <c r="M182" s="2033"/>
      <c r="N182" s="2033"/>
      <c r="O182" s="2033"/>
      <c r="P182" s="2033"/>
      <c r="Q182" s="2033"/>
      <c r="R182" s="2033"/>
      <c r="S182" s="2033"/>
      <c r="T182" s="2033"/>
      <c r="U182" s="2033"/>
      <c r="V182" s="2033"/>
      <c r="W182" s="2033"/>
      <c r="X182" s="2033"/>
      <c r="Y182" s="2033"/>
      <c r="Z182" s="2033"/>
      <c r="AA182" s="2033"/>
      <c r="AB182" s="2033"/>
      <c r="AC182" s="2033"/>
      <c r="AD182" s="2033"/>
      <c r="AE182" s="2033"/>
      <c r="AF182" s="2033"/>
    </row>
    <row r="183" spans="1:32" s="2019" customFormat="1" ht="6" customHeight="1"/>
    <row r="184" spans="1:32" s="2019" customFormat="1" ht="16.5" customHeight="1">
      <c r="A184" s="2036" t="s">
        <v>4690</v>
      </c>
    </row>
    <row r="185" spans="1:32" s="2019" customFormat="1" ht="16.5" customHeight="1">
      <c r="A185" s="2036"/>
      <c r="C185" s="2044" t="s">
        <v>139</v>
      </c>
      <c r="D185" s="2019" t="s">
        <v>3224</v>
      </c>
      <c r="G185" s="2044" t="s">
        <v>139</v>
      </c>
      <c r="H185" s="2019" t="s">
        <v>3225</v>
      </c>
      <c r="K185" s="2044" t="s">
        <v>139</v>
      </c>
      <c r="L185" s="2019" t="s">
        <v>3226</v>
      </c>
      <c r="P185" s="2044" t="s">
        <v>139</v>
      </c>
      <c r="Q185" s="2019" t="s">
        <v>3227</v>
      </c>
    </row>
    <row r="186" spans="1:32" s="2019" customFormat="1" ht="6" customHeight="1">
      <c r="A186" s="2033"/>
      <c r="B186" s="2033"/>
      <c r="C186" s="2033"/>
      <c r="D186" s="2033"/>
      <c r="E186" s="2033"/>
      <c r="F186" s="2033"/>
      <c r="G186" s="2033"/>
      <c r="H186" s="2033"/>
      <c r="I186" s="2033"/>
      <c r="J186" s="2033"/>
      <c r="K186" s="2033"/>
      <c r="L186" s="2033"/>
      <c r="M186" s="2033"/>
      <c r="N186" s="2033"/>
      <c r="O186" s="2033"/>
      <c r="P186" s="2033"/>
      <c r="Q186" s="2033"/>
      <c r="R186" s="2033"/>
      <c r="S186" s="2033"/>
      <c r="T186" s="2033"/>
      <c r="U186" s="2033"/>
      <c r="V186" s="2033"/>
      <c r="W186" s="2033"/>
      <c r="X186" s="2033"/>
      <c r="Y186" s="2033"/>
      <c r="Z186" s="2033"/>
      <c r="AA186" s="2033"/>
      <c r="AB186" s="2033"/>
      <c r="AC186" s="2033"/>
      <c r="AD186" s="2033"/>
      <c r="AE186" s="2033"/>
      <c r="AF186" s="2033"/>
    </row>
    <row r="187" spans="1:32" s="2019" customFormat="1" ht="6" customHeight="1"/>
    <row r="188" spans="1:32" s="2019" customFormat="1" ht="16.5" customHeight="1">
      <c r="A188" s="2036" t="s">
        <v>4691</v>
      </c>
    </row>
    <row r="189" spans="1:32" s="2019" customFormat="1" ht="17.25" customHeight="1">
      <c r="C189" s="4676"/>
      <c r="D189" s="4677"/>
      <c r="E189" s="4677"/>
      <c r="F189" s="4677"/>
      <c r="G189" s="4677"/>
      <c r="H189" s="4677"/>
      <c r="I189" s="4677"/>
      <c r="J189" s="4677"/>
      <c r="K189" s="4677"/>
      <c r="L189" s="4677"/>
      <c r="M189" s="4677"/>
      <c r="N189" s="4677"/>
      <c r="O189" s="4677"/>
      <c r="P189" s="4677"/>
      <c r="Q189" s="4677"/>
      <c r="R189" s="4677"/>
      <c r="S189" s="4677"/>
      <c r="T189" s="4677"/>
      <c r="U189" s="4677"/>
      <c r="V189" s="4677"/>
      <c r="W189" s="4677"/>
      <c r="X189" s="4677"/>
      <c r="Y189" s="4677"/>
      <c r="Z189" s="4677"/>
      <c r="AA189" s="4677"/>
      <c r="AB189" s="4677"/>
      <c r="AC189" s="4677"/>
      <c r="AD189" s="4677"/>
      <c r="AE189" s="4677"/>
    </row>
    <row r="190" spans="1:32" s="2019" customFormat="1" ht="17.25" customHeight="1">
      <c r="C190" s="4678"/>
      <c r="D190" s="4678"/>
      <c r="E190" s="4678"/>
      <c r="F190" s="4678"/>
      <c r="G190" s="4678"/>
      <c r="H190" s="4678"/>
      <c r="I190" s="4678"/>
      <c r="J190" s="4678"/>
      <c r="K190" s="4678"/>
      <c r="L190" s="4678"/>
      <c r="M190" s="4678"/>
      <c r="N190" s="4678"/>
      <c r="O190" s="4678"/>
      <c r="P190" s="4678"/>
      <c r="Q190" s="4678"/>
      <c r="R190" s="4678"/>
      <c r="S190" s="4678"/>
      <c r="T190" s="4678"/>
      <c r="U190" s="4678"/>
      <c r="V190" s="4678"/>
      <c r="W190" s="4678"/>
      <c r="X190" s="4678"/>
      <c r="Y190" s="4678"/>
      <c r="Z190" s="4678"/>
      <c r="AA190" s="4678"/>
      <c r="AB190" s="4678"/>
      <c r="AC190" s="4678"/>
      <c r="AD190" s="4678"/>
      <c r="AE190" s="4678"/>
    </row>
    <row r="191" spans="1:32" s="2019" customFormat="1" ht="6" customHeight="1">
      <c r="A191" s="2033"/>
      <c r="B191" s="2033"/>
      <c r="C191" s="2033"/>
      <c r="D191" s="2033"/>
      <c r="E191" s="2033"/>
      <c r="F191" s="2033"/>
      <c r="G191" s="2033"/>
      <c r="H191" s="2033"/>
      <c r="I191" s="2033"/>
      <c r="J191" s="2033"/>
      <c r="K191" s="2033"/>
      <c r="L191" s="2033"/>
      <c r="M191" s="2033"/>
      <c r="N191" s="2033"/>
      <c r="O191" s="2033"/>
      <c r="P191" s="2033"/>
      <c r="Q191" s="2033"/>
      <c r="R191" s="2033"/>
      <c r="S191" s="2033"/>
      <c r="T191" s="2033"/>
      <c r="U191" s="2033"/>
      <c r="V191" s="2033"/>
      <c r="W191" s="2033"/>
      <c r="X191" s="2033"/>
      <c r="Y191" s="2033"/>
      <c r="Z191" s="2033"/>
      <c r="AA191" s="2033"/>
      <c r="AB191" s="2033"/>
      <c r="AC191" s="2033"/>
      <c r="AD191" s="2033"/>
      <c r="AE191" s="2033"/>
      <c r="AF191" s="2033"/>
    </row>
    <row r="192" spans="1:32" s="2019" customFormat="1" ht="6" customHeight="1"/>
    <row r="193" spans="1:32" s="2019" customFormat="1" ht="16.5" customHeight="1">
      <c r="A193" s="2036" t="s">
        <v>4692</v>
      </c>
    </row>
    <row r="194" spans="1:32" s="2019" customFormat="1" ht="17.25" customHeight="1">
      <c r="C194" s="4676"/>
      <c r="D194" s="4677"/>
      <c r="E194" s="4677"/>
      <c r="F194" s="4677"/>
      <c r="G194" s="4677"/>
      <c r="H194" s="4677"/>
      <c r="I194" s="4677"/>
      <c r="J194" s="4677"/>
      <c r="K194" s="4677"/>
      <c r="L194" s="4677"/>
      <c r="M194" s="4677"/>
      <c r="N194" s="4677"/>
      <c r="O194" s="4677"/>
      <c r="P194" s="4677"/>
      <c r="Q194" s="4677"/>
      <c r="R194" s="4677"/>
      <c r="S194" s="4677"/>
      <c r="T194" s="4677"/>
      <c r="U194" s="4677"/>
      <c r="V194" s="4677"/>
      <c r="W194" s="4677"/>
      <c r="X194" s="4677"/>
      <c r="Y194" s="4677"/>
      <c r="Z194" s="4677"/>
      <c r="AA194" s="4677"/>
      <c r="AB194" s="4677"/>
      <c r="AC194" s="4677"/>
      <c r="AD194" s="4677"/>
      <c r="AE194" s="4677"/>
    </row>
    <row r="195" spans="1:32" ht="17.25" customHeight="1">
      <c r="C195" s="4678"/>
      <c r="D195" s="4678"/>
      <c r="E195" s="4678"/>
      <c r="F195" s="4678"/>
      <c r="G195" s="4678"/>
      <c r="H195" s="4678"/>
      <c r="I195" s="4678"/>
      <c r="J195" s="4678"/>
      <c r="K195" s="4678"/>
      <c r="L195" s="4678"/>
      <c r="M195" s="4678"/>
      <c r="N195" s="4678"/>
      <c r="O195" s="4678"/>
      <c r="P195" s="4678"/>
      <c r="Q195" s="4678"/>
      <c r="R195" s="4678"/>
      <c r="S195" s="4678"/>
      <c r="T195" s="4678"/>
      <c r="U195" s="4678"/>
      <c r="V195" s="4678"/>
      <c r="W195" s="4678"/>
      <c r="X195" s="4678"/>
      <c r="Y195" s="4678"/>
      <c r="Z195" s="4678"/>
      <c r="AA195" s="4678"/>
      <c r="AB195" s="4678"/>
      <c r="AC195" s="4678"/>
      <c r="AD195" s="4678"/>
      <c r="AE195" s="4678"/>
    </row>
    <row r="196" spans="1:32" ht="17.25" customHeight="1">
      <c r="B196" s="2020" t="s">
        <v>5959</v>
      </c>
      <c r="C196" s="2224"/>
      <c r="D196" s="2224"/>
      <c r="E196" s="2224"/>
      <c r="F196" s="2224"/>
      <c r="G196" s="2224"/>
      <c r="H196" s="2224"/>
      <c r="I196" s="2224"/>
      <c r="J196" s="2224"/>
      <c r="K196" s="2044" t="s">
        <v>139</v>
      </c>
      <c r="L196" s="2224" t="s">
        <v>497</v>
      </c>
      <c r="M196" s="2224"/>
      <c r="N196" s="2224"/>
      <c r="O196" s="2044" t="s">
        <v>139</v>
      </c>
      <c r="P196" s="2224" t="s">
        <v>498</v>
      </c>
      <c r="Q196" s="2224"/>
      <c r="R196" s="2224"/>
      <c r="S196" s="2224"/>
      <c r="T196" s="2224"/>
      <c r="U196" s="2224"/>
      <c r="V196" s="2224"/>
      <c r="W196" s="2224"/>
      <c r="X196" s="2224"/>
      <c r="Y196" s="2224"/>
      <c r="Z196" s="2224"/>
      <c r="AA196" s="2224"/>
      <c r="AB196" s="2224"/>
      <c r="AC196" s="2224"/>
      <c r="AD196" s="2224"/>
      <c r="AE196" s="2224"/>
    </row>
    <row r="197" spans="1:32" ht="6" customHeight="1">
      <c r="A197" s="2049"/>
      <c r="B197" s="2049"/>
      <c r="C197" s="2049"/>
      <c r="D197" s="2049"/>
      <c r="E197" s="2049"/>
      <c r="F197" s="2049"/>
      <c r="G197" s="2049"/>
      <c r="H197" s="2049"/>
      <c r="I197" s="2049"/>
      <c r="J197" s="2049"/>
      <c r="K197" s="2049"/>
      <c r="L197" s="2049"/>
      <c r="M197" s="2049"/>
      <c r="N197" s="2049"/>
      <c r="O197" s="2049"/>
      <c r="P197" s="2049"/>
      <c r="Q197" s="2049"/>
      <c r="R197" s="2049"/>
      <c r="S197" s="2049"/>
      <c r="T197" s="2049"/>
      <c r="U197" s="2049"/>
      <c r="V197" s="2049"/>
      <c r="W197" s="2049"/>
      <c r="X197" s="2049"/>
      <c r="Y197" s="2049"/>
      <c r="Z197" s="2049"/>
      <c r="AA197" s="2049"/>
      <c r="AB197" s="2049"/>
      <c r="AC197" s="2049"/>
      <c r="AD197" s="2049"/>
      <c r="AE197" s="2049"/>
      <c r="AF197" s="2049"/>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33" customFormat="1" ht="13.5" customHeight="1">
      <c r="A211" s="1347" t="s">
        <v>3030</v>
      </c>
      <c r="B211" s="1347"/>
      <c r="C211" s="1347"/>
      <c r="D211" s="1347"/>
      <c r="E211" s="1347"/>
      <c r="F211" s="1347"/>
      <c r="G211" s="1347"/>
      <c r="H211" s="1347"/>
      <c r="I211" s="1347"/>
      <c r="J211" s="1347"/>
      <c r="K211" s="1347"/>
      <c r="L211" s="1347"/>
      <c r="M211" s="1347"/>
      <c r="N211" s="1347"/>
      <c r="O211" s="1347"/>
      <c r="P211" s="1347"/>
      <c r="Q211" s="1347"/>
      <c r="R211" s="1347"/>
      <c r="S211" s="1347"/>
      <c r="T211" s="1347"/>
      <c r="U211" s="1347"/>
      <c r="V211" s="1347"/>
      <c r="W211" s="1347"/>
      <c r="X211" s="1347"/>
      <c r="Y211" s="1347"/>
      <c r="Z211" s="1347"/>
      <c r="AA211" s="1347"/>
      <c r="AB211" s="1347"/>
      <c r="AC211" s="1347"/>
      <c r="AD211" s="1347"/>
      <c r="AE211" s="1347"/>
    </row>
    <row r="212" spans="1:31" s="1233" customFormat="1" ht="13.5" customHeight="1">
      <c r="A212" s="1347" t="s">
        <v>4693</v>
      </c>
      <c r="B212" s="1347"/>
      <c r="C212" s="1347"/>
      <c r="D212" s="1347"/>
      <c r="E212" s="1347"/>
      <c r="F212" s="1347"/>
      <c r="G212" s="1347"/>
      <c r="H212" s="1347"/>
      <c r="I212" s="1347"/>
      <c r="J212" s="1347"/>
      <c r="K212" s="1347"/>
      <c r="L212" s="1347"/>
      <c r="M212" s="1347"/>
      <c r="N212" s="1347"/>
      <c r="O212" s="1347"/>
      <c r="P212" s="1347"/>
      <c r="Q212" s="1347"/>
      <c r="R212" s="1347"/>
      <c r="S212" s="1347"/>
      <c r="T212" s="1347"/>
      <c r="U212" s="1347"/>
      <c r="V212" s="1347"/>
      <c r="W212" s="1347"/>
      <c r="X212" s="1347"/>
      <c r="Y212" s="1347"/>
      <c r="Z212" s="1347"/>
      <c r="AA212" s="1347"/>
      <c r="AB212" s="1347"/>
      <c r="AC212" s="1347"/>
      <c r="AD212" s="1347"/>
      <c r="AE212" s="1347"/>
    </row>
    <row r="213" spans="1:31" s="1233" customFormat="1" ht="13.5" customHeight="1">
      <c r="A213" s="1347" t="s">
        <v>4694</v>
      </c>
      <c r="C213" s="1347"/>
      <c r="D213" s="1347"/>
      <c r="E213" s="1347"/>
      <c r="F213" s="1347"/>
      <c r="G213" s="1347"/>
      <c r="H213" s="1347"/>
      <c r="I213" s="1347"/>
      <c r="J213" s="1347"/>
      <c r="K213" s="1347"/>
      <c r="L213" s="1347"/>
      <c r="M213" s="1347"/>
      <c r="N213" s="1347"/>
      <c r="O213" s="1347"/>
      <c r="P213" s="1347"/>
      <c r="Q213" s="1347"/>
      <c r="R213" s="1347"/>
      <c r="S213" s="1347"/>
      <c r="T213" s="1347"/>
      <c r="U213" s="1347"/>
      <c r="V213" s="1347"/>
      <c r="W213" s="1347"/>
      <c r="X213" s="1347"/>
      <c r="Y213" s="1347"/>
      <c r="Z213" s="1347"/>
      <c r="AA213" s="1347"/>
      <c r="AB213" s="1347"/>
      <c r="AC213" s="1347"/>
      <c r="AD213" s="1347"/>
      <c r="AE213" s="1347"/>
    </row>
    <row r="214" spans="1:31" s="1233" customFormat="1" ht="13.5" customHeight="1">
      <c r="A214" s="1347" t="s">
        <v>4277</v>
      </c>
      <c r="C214" s="1347"/>
      <c r="D214" s="1347"/>
      <c r="E214" s="1347"/>
      <c r="F214" s="1347"/>
      <c r="G214" s="1347"/>
      <c r="H214" s="1347"/>
      <c r="I214" s="1347"/>
      <c r="J214" s="1347"/>
      <c r="K214" s="1347"/>
      <c r="L214" s="1347"/>
      <c r="M214" s="1347"/>
      <c r="N214" s="1347"/>
      <c r="O214" s="1347"/>
      <c r="P214" s="1347"/>
      <c r="Q214" s="1347"/>
      <c r="R214" s="1347"/>
      <c r="S214" s="1347"/>
      <c r="T214" s="1347"/>
      <c r="U214" s="1347"/>
      <c r="V214" s="1347"/>
      <c r="W214" s="1347"/>
      <c r="X214" s="1347"/>
      <c r="Y214" s="1347"/>
      <c r="Z214" s="1347"/>
      <c r="AA214" s="1347"/>
      <c r="AB214" s="1347"/>
      <c r="AC214" s="1347"/>
      <c r="AD214" s="1347"/>
      <c r="AE214" s="1347"/>
    </row>
    <row r="215" spans="1:31" s="1233" customFormat="1" ht="13.5" customHeight="1">
      <c r="A215" s="1347" t="s">
        <v>4695</v>
      </c>
      <c r="C215" s="1347"/>
      <c r="D215" s="1347"/>
      <c r="E215" s="1347"/>
      <c r="F215" s="1347"/>
      <c r="G215" s="1347"/>
      <c r="H215" s="1347"/>
      <c r="I215" s="1347"/>
      <c r="J215" s="1347"/>
      <c r="K215" s="1347"/>
      <c r="L215" s="1347"/>
      <c r="M215" s="1347"/>
      <c r="N215" s="1347"/>
      <c r="O215" s="1347"/>
      <c r="P215" s="1347"/>
      <c r="Q215" s="1347"/>
      <c r="R215" s="1347"/>
      <c r="S215" s="1347"/>
      <c r="T215" s="1347"/>
      <c r="U215" s="1347"/>
      <c r="V215" s="1347"/>
      <c r="W215" s="1347"/>
      <c r="X215" s="1347"/>
      <c r="Y215" s="1347"/>
      <c r="Z215" s="1347"/>
      <c r="AA215" s="1347"/>
      <c r="AB215" s="1347"/>
      <c r="AC215" s="1347"/>
      <c r="AD215" s="1347"/>
      <c r="AE215" s="1347"/>
    </row>
    <row r="216" spans="1:31" s="1233" customFormat="1" ht="13.5" customHeight="1">
      <c r="A216" s="1347" t="s">
        <v>4279</v>
      </c>
      <c r="C216" s="1347"/>
      <c r="D216" s="1347"/>
      <c r="E216" s="1347"/>
      <c r="F216" s="1347"/>
      <c r="G216" s="1347"/>
      <c r="H216" s="1347"/>
      <c r="I216" s="1347"/>
      <c r="J216" s="1347"/>
      <c r="K216" s="1347"/>
      <c r="L216" s="1347"/>
      <c r="M216" s="1347"/>
      <c r="N216" s="1347"/>
      <c r="O216" s="1347"/>
      <c r="P216" s="1347"/>
      <c r="Q216" s="1347"/>
      <c r="R216" s="1347"/>
      <c r="S216" s="1347"/>
      <c r="T216" s="1347"/>
      <c r="U216" s="1347"/>
      <c r="V216" s="1347"/>
      <c r="W216" s="1347"/>
      <c r="X216" s="1347"/>
      <c r="Y216" s="1347"/>
      <c r="Z216" s="1347"/>
      <c r="AA216" s="1347"/>
      <c r="AB216" s="1347"/>
      <c r="AC216" s="1347"/>
      <c r="AD216" s="1347"/>
      <c r="AE216" s="1347"/>
    </row>
    <row r="217" spans="1:31" s="1233" customFormat="1" ht="13.5" customHeight="1">
      <c r="A217" s="1347" t="s">
        <v>4696</v>
      </c>
      <c r="C217" s="1347"/>
      <c r="D217" s="1347"/>
      <c r="E217" s="1347"/>
      <c r="F217" s="1347"/>
      <c r="G217" s="1347"/>
      <c r="H217" s="1347"/>
      <c r="I217" s="1347"/>
      <c r="J217" s="1347"/>
      <c r="K217" s="1347"/>
      <c r="L217" s="1347"/>
      <c r="M217" s="1347"/>
      <c r="N217" s="1347"/>
      <c r="O217" s="1347"/>
      <c r="P217" s="1347"/>
      <c r="Q217" s="1347"/>
      <c r="R217" s="1347"/>
      <c r="S217" s="1347"/>
      <c r="T217" s="1347"/>
      <c r="U217" s="1347"/>
      <c r="V217" s="1347"/>
      <c r="W217" s="1347"/>
      <c r="X217" s="1347"/>
      <c r="Y217" s="1347"/>
      <c r="Z217" s="1347"/>
      <c r="AA217" s="1347"/>
      <c r="AB217" s="1347"/>
      <c r="AC217" s="1347"/>
      <c r="AD217" s="1347"/>
      <c r="AE217" s="1347"/>
    </row>
    <row r="218" spans="1:31" s="1233" customFormat="1" ht="13.5" customHeight="1">
      <c r="A218" s="1347" t="s">
        <v>4697</v>
      </c>
      <c r="C218" s="1347"/>
      <c r="D218" s="1347"/>
      <c r="E218" s="1347"/>
      <c r="F218" s="1347"/>
      <c r="G218" s="1347"/>
      <c r="H218" s="1347"/>
      <c r="I218" s="1347"/>
      <c r="J218" s="1347"/>
      <c r="K218" s="1347"/>
      <c r="L218" s="1347"/>
      <c r="M218" s="1347"/>
      <c r="N218" s="1347"/>
      <c r="O218" s="1347"/>
      <c r="P218" s="1347"/>
      <c r="Q218" s="1347"/>
      <c r="R218" s="1347"/>
      <c r="S218" s="1347"/>
      <c r="T218" s="1347"/>
      <c r="U218" s="1347"/>
      <c r="V218" s="1347"/>
      <c r="W218" s="1347"/>
      <c r="X218" s="1347"/>
      <c r="Y218" s="1347"/>
      <c r="Z218" s="1347"/>
      <c r="AA218" s="1347"/>
      <c r="AB218" s="1347"/>
      <c r="AC218" s="1347"/>
      <c r="AD218" s="1347"/>
      <c r="AE218" s="1347"/>
    </row>
    <row r="219" spans="1:31" s="1233" customFormat="1" ht="13.5" customHeight="1">
      <c r="A219" s="1347" t="s">
        <v>4698</v>
      </c>
      <c r="C219" s="1347"/>
      <c r="D219" s="1347"/>
      <c r="E219" s="1347"/>
      <c r="F219" s="1347"/>
      <c r="G219" s="1347"/>
      <c r="H219" s="1347"/>
      <c r="I219" s="1347"/>
      <c r="J219" s="1347"/>
      <c r="K219" s="1347"/>
      <c r="L219" s="1347"/>
      <c r="M219" s="1347"/>
      <c r="N219" s="1347"/>
      <c r="O219" s="1347"/>
      <c r="P219" s="1347"/>
      <c r="Q219" s="1347"/>
      <c r="R219" s="1347"/>
      <c r="S219" s="1347"/>
      <c r="T219" s="1347"/>
      <c r="U219" s="1347"/>
      <c r="V219" s="1347"/>
      <c r="W219" s="1347"/>
      <c r="X219" s="1347"/>
      <c r="Y219" s="1347"/>
      <c r="Z219" s="1347"/>
      <c r="AA219" s="1347"/>
      <c r="AB219" s="1347"/>
      <c r="AC219" s="1347"/>
      <c r="AD219" s="1347"/>
      <c r="AE219" s="1347"/>
    </row>
    <row r="220" spans="1:31" s="1233" customFormat="1" ht="13.5" customHeight="1">
      <c r="A220" s="1347" t="s">
        <v>4699</v>
      </c>
      <c r="B220" s="1347"/>
      <c r="C220" s="1347"/>
      <c r="D220" s="1347"/>
      <c r="E220" s="1347"/>
      <c r="F220" s="1347"/>
      <c r="G220" s="1347"/>
      <c r="H220" s="1347"/>
      <c r="I220" s="1347"/>
      <c r="J220" s="1347"/>
      <c r="K220" s="1347"/>
      <c r="L220" s="1347"/>
      <c r="M220" s="1347"/>
      <c r="N220" s="1347"/>
      <c r="O220" s="1347"/>
      <c r="P220" s="1347"/>
      <c r="Q220" s="1347"/>
      <c r="R220" s="1347"/>
      <c r="S220" s="1347"/>
      <c r="T220" s="1347"/>
      <c r="U220" s="1347"/>
      <c r="V220" s="1347"/>
      <c r="W220" s="1347"/>
      <c r="X220" s="1347"/>
      <c r="Y220" s="1347"/>
      <c r="Z220" s="1347"/>
      <c r="AA220" s="1347"/>
      <c r="AB220" s="1347"/>
      <c r="AC220" s="1347"/>
      <c r="AD220" s="1347"/>
      <c r="AE220" s="1347"/>
    </row>
    <row r="221" spans="1:31" s="1233" customFormat="1" ht="13.5" customHeight="1">
      <c r="A221" s="1347" t="s">
        <v>4700</v>
      </c>
      <c r="B221" s="1347"/>
      <c r="C221" s="1347"/>
      <c r="D221" s="1347"/>
      <c r="E221" s="1347"/>
      <c r="F221" s="1347"/>
      <c r="G221" s="1347"/>
      <c r="H221" s="1347"/>
      <c r="I221" s="1347"/>
      <c r="J221" s="1347"/>
      <c r="K221" s="1347"/>
      <c r="L221" s="1347"/>
      <c r="M221" s="1347"/>
      <c r="N221" s="1347"/>
      <c r="O221" s="1347"/>
      <c r="P221" s="1347"/>
      <c r="Q221" s="1347"/>
      <c r="R221" s="1347"/>
      <c r="S221" s="1347"/>
      <c r="T221" s="1347"/>
      <c r="U221" s="1347"/>
      <c r="V221" s="1347"/>
      <c r="W221" s="1347"/>
      <c r="X221" s="1347"/>
      <c r="Y221" s="1347"/>
      <c r="Z221" s="1347"/>
      <c r="AA221" s="1347"/>
      <c r="AB221" s="1347"/>
      <c r="AC221" s="1347"/>
      <c r="AD221" s="1347"/>
      <c r="AE221" s="1347"/>
    </row>
    <row r="222" spans="1:31" s="1233" customFormat="1" ht="13.5" customHeight="1">
      <c r="A222" s="1347" t="s">
        <v>4701</v>
      </c>
      <c r="B222" s="1347"/>
      <c r="C222" s="1347"/>
      <c r="D222" s="1347"/>
      <c r="E222" s="1347"/>
      <c r="F222" s="1347"/>
      <c r="G222" s="1347"/>
      <c r="H222" s="1347"/>
      <c r="I222" s="1347"/>
      <c r="J222" s="1347"/>
      <c r="K222" s="1347"/>
      <c r="L222" s="1347"/>
      <c r="M222" s="1347"/>
      <c r="N222" s="1347"/>
      <c r="O222" s="1347"/>
      <c r="P222" s="1347"/>
      <c r="Q222" s="1347"/>
      <c r="R222" s="1347"/>
      <c r="S222" s="1347"/>
      <c r="T222" s="1347"/>
      <c r="U222" s="1347"/>
      <c r="V222" s="1347"/>
      <c r="W222" s="1347"/>
      <c r="X222" s="1347"/>
      <c r="Y222" s="1347"/>
      <c r="Z222" s="1347"/>
      <c r="AA222" s="1347"/>
      <c r="AB222" s="1347"/>
      <c r="AC222" s="1347"/>
      <c r="AD222" s="1347"/>
      <c r="AE222" s="1347"/>
    </row>
    <row r="223" spans="1:31" s="1233" customFormat="1" ht="13.5" customHeight="1">
      <c r="A223" s="1347" t="s">
        <v>4702</v>
      </c>
      <c r="B223" s="1347"/>
      <c r="C223" s="1347"/>
      <c r="D223" s="1347"/>
      <c r="E223" s="1347"/>
      <c r="F223" s="1347"/>
      <c r="G223" s="1347"/>
      <c r="H223" s="1347"/>
      <c r="I223" s="1347"/>
      <c r="J223" s="1347"/>
      <c r="K223" s="1347"/>
      <c r="L223" s="1347"/>
      <c r="M223" s="1347"/>
      <c r="N223" s="1347"/>
      <c r="O223" s="1347"/>
      <c r="P223" s="1347"/>
      <c r="Q223" s="1347"/>
      <c r="R223" s="1347"/>
      <c r="S223" s="1347"/>
      <c r="T223" s="1347"/>
      <c r="U223" s="1347"/>
      <c r="V223" s="1347"/>
      <c r="W223" s="1347"/>
      <c r="X223" s="1347"/>
      <c r="Y223" s="1347"/>
      <c r="Z223" s="1347"/>
      <c r="AA223" s="1347"/>
      <c r="AB223" s="1347"/>
      <c r="AC223" s="1347"/>
      <c r="AD223" s="1347"/>
      <c r="AE223" s="1347"/>
    </row>
    <row r="224" spans="1:31" s="1233" customFormat="1" ht="13.5" customHeight="1">
      <c r="A224" s="1347" t="s">
        <v>4703</v>
      </c>
      <c r="B224" s="1347"/>
      <c r="C224" s="1347"/>
      <c r="D224" s="1347"/>
      <c r="E224" s="1347"/>
      <c r="F224" s="1347"/>
      <c r="G224" s="1347"/>
      <c r="H224" s="1347"/>
      <c r="I224" s="1347"/>
      <c r="J224" s="1347"/>
      <c r="K224" s="1347"/>
      <c r="L224" s="1347"/>
      <c r="M224" s="1347"/>
      <c r="N224" s="1347"/>
      <c r="O224" s="1347"/>
      <c r="P224" s="1347"/>
      <c r="Q224" s="1347"/>
      <c r="R224" s="1347"/>
      <c r="S224" s="1347"/>
      <c r="T224" s="1347"/>
      <c r="U224" s="1347"/>
      <c r="V224" s="1347"/>
      <c r="W224" s="1347"/>
      <c r="X224" s="1347"/>
      <c r="Y224" s="1347"/>
      <c r="Z224" s="1347"/>
      <c r="AA224" s="1347"/>
      <c r="AB224" s="1347"/>
      <c r="AC224" s="1347"/>
      <c r="AD224" s="1347"/>
      <c r="AE224" s="1347"/>
    </row>
    <row r="225" spans="1:31" s="1233" customFormat="1" ht="13.5" customHeight="1">
      <c r="A225" s="1347" t="s">
        <v>4704</v>
      </c>
      <c r="C225" s="1347"/>
      <c r="D225" s="1347"/>
      <c r="E225" s="1347"/>
      <c r="F225" s="1347"/>
      <c r="G225" s="1347"/>
      <c r="H225" s="1347"/>
      <c r="I225" s="1347"/>
      <c r="J225" s="1347"/>
      <c r="K225" s="1347"/>
      <c r="L225" s="1347"/>
      <c r="M225" s="1347"/>
      <c r="N225" s="1347"/>
      <c r="O225" s="1347"/>
      <c r="P225" s="1347"/>
      <c r="Q225" s="1347"/>
      <c r="R225" s="1347"/>
      <c r="S225" s="1347"/>
      <c r="T225" s="1347"/>
      <c r="U225" s="1347"/>
      <c r="V225" s="1347"/>
      <c r="W225" s="1347"/>
      <c r="X225" s="1347"/>
      <c r="Y225" s="1347"/>
      <c r="Z225" s="1347"/>
      <c r="AA225" s="1347"/>
      <c r="AB225" s="1347"/>
      <c r="AC225" s="1347"/>
      <c r="AD225" s="1347"/>
      <c r="AE225" s="1347"/>
    </row>
    <row r="226" spans="1:31" s="1233" customFormat="1" ht="13.5" customHeight="1">
      <c r="A226" s="1347" t="s">
        <v>4705</v>
      </c>
      <c r="C226" s="1347"/>
      <c r="D226" s="1347"/>
      <c r="E226" s="1347"/>
      <c r="F226" s="1347"/>
      <c r="G226" s="1347"/>
      <c r="H226" s="1347"/>
      <c r="I226" s="1347"/>
      <c r="J226" s="1347"/>
      <c r="K226" s="1347"/>
      <c r="L226" s="1347"/>
      <c r="M226" s="1347"/>
      <c r="N226" s="1347"/>
      <c r="O226" s="1347"/>
      <c r="P226" s="1347"/>
      <c r="Q226" s="1347"/>
      <c r="R226" s="1347"/>
      <c r="S226" s="1347"/>
      <c r="T226" s="1347"/>
      <c r="U226" s="1347"/>
      <c r="V226" s="1347"/>
      <c r="W226" s="1347"/>
      <c r="X226" s="1347"/>
      <c r="Y226" s="1347"/>
      <c r="Z226" s="1347"/>
      <c r="AA226" s="1347"/>
      <c r="AB226" s="1347"/>
      <c r="AC226" s="1347"/>
      <c r="AD226" s="1347"/>
      <c r="AE226" s="1347"/>
    </row>
    <row r="227" spans="1:31" s="1233" customFormat="1" ht="13.5" customHeight="1">
      <c r="A227" s="1347" t="s">
        <v>4706</v>
      </c>
      <c r="C227" s="1347"/>
      <c r="D227" s="1347"/>
      <c r="E227" s="1347"/>
      <c r="F227" s="1347"/>
      <c r="G227" s="1347"/>
      <c r="H227" s="1347"/>
      <c r="I227" s="1347"/>
      <c r="J227" s="1347"/>
      <c r="K227" s="1347"/>
      <c r="L227" s="1347"/>
      <c r="M227" s="1347"/>
      <c r="N227" s="1347"/>
      <c r="O227" s="1347"/>
      <c r="P227" s="1347"/>
      <c r="Q227" s="1347"/>
      <c r="R227" s="1347"/>
      <c r="S227" s="1347"/>
      <c r="T227" s="1347"/>
      <c r="U227" s="1347"/>
      <c r="V227" s="1347"/>
      <c r="W227" s="1347"/>
      <c r="X227" s="1347"/>
      <c r="Y227" s="1347"/>
      <c r="Z227" s="1347"/>
      <c r="AA227" s="1347"/>
      <c r="AB227" s="1347"/>
      <c r="AC227" s="1347"/>
      <c r="AD227" s="1347"/>
      <c r="AE227" s="1347"/>
    </row>
    <row r="228" spans="1:31" s="1233" customFormat="1" ht="13.5" customHeight="1">
      <c r="A228" s="1347" t="s">
        <v>4707</v>
      </c>
      <c r="C228" s="1347"/>
      <c r="D228" s="1347"/>
      <c r="E228" s="1347"/>
      <c r="F228" s="1347"/>
      <c r="G228" s="1347"/>
      <c r="H228" s="1347"/>
      <c r="I228" s="1347"/>
      <c r="J228" s="1347"/>
      <c r="K228" s="1347"/>
      <c r="L228" s="1347"/>
      <c r="M228" s="1347"/>
      <c r="N228" s="1347"/>
      <c r="O228" s="1347"/>
      <c r="P228" s="1347"/>
      <c r="Q228" s="1347"/>
      <c r="R228" s="1347"/>
      <c r="S228" s="1347"/>
      <c r="T228" s="1347"/>
      <c r="U228" s="1347"/>
      <c r="V228" s="1347"/>
      <c r="W228" s="1347"/>
      <c r="X228" s="1347"/>
      <c r="Y228" s="1347"/>
      <c r="Z228" s="1347"/>
      <c r="AA228" s="1347"/>
      <c r="AB228" s="1347"/>
      <c r="AC228" s="1347"/>
      <c r="AD228" s="1347"/>
      <c r="AE228" s="1347"/>
    </row>
    <row r="229" spans="1:31" s="1233" customFormat="1" ht="13.5" customHeight="1">
      <c r="A229" s="1347" t="s">
        <v>4708</v>
      </c>
      <c r="C229" s="1347"/>
      <c r="D229" s="1347"/>
      <c r="E229" s="1347"/>
      <c r="F229" s="1347"/>
      <c r="G229" s="1347"/>
      <c r="H229" s="1347"/>
      <c r="I229" s="1347"/>
      <c r="J229" s="1347"/>
      <c r="K229" s="1347"/>
      <c r="L229" s="1347"/>
      <c r="M229" s="1347"/>
      <c r="N229" s="1347"/>
      <c r="O229" s="1347"/>
      <c r="P229" s="1347"/>
      <c r="Q229" s="1347"/>
      <c r="R229" s="1347"/>
      <c r="S229" s="1347"/>
      <c r="T229" s="1347"/>
      <c r="U229" s="1347"/>
      <c r="V229" s="1347"/>
      <c r="W229" s="1347"/>
      <c r="X229" s="1347"/>
      <c r="Y229" s="1347"/>
      <c r="Z229" s="1347"/>
      <c r="AA229" s="1347"/>
      <c r="AB229" s="1347"/>
      <c r="AC229" s="1347"/>
      <c r="AD229" s="1347"/>
      <c r="AE229" s="1347"/>
    </row>
    <row r="230" spans="1:31" s="1233" customFormat="1" ht="13.5" customHeight="1">
      <c r="A230" s="1347" t="s">
        <v>4709</v>
      </c>
      <c r="C230" s="1347"/>
      <c r="D230" s="1347"/>
      <c r="E230" s="1347"/>
      <c r="F230" s="1347"/>
      <c r="G230" s="1347"/>
      <c r="H230" s="1347"/>
      <c r="I230" s="1347"/>
      <c r="J230" s="1347"/>
      <c r="K230" s="1347"/>
      <c r="L230" s="1347"/>
      <c r="M230" s="1347"/>
      <c r="N230" s="1347"/>
      <c r="O230" s="1347"/>
      <c r="P230" s="1347"/>
      <c r="Q230" s="1347"/>
      <c r="R230" s="1347"/>
      <c r="S230" s="1347"/>
      <c r="T230" s="1347"/>
      <c r="U230" s="1347"/>
      <c r="V230" s="1347"/>
      <c r="W230" s="1347"/>
      <c r="X230" s="1347"/>
      <c r="Y230" s="1347"/>
      <c r="Z230" s="1347"/>
      <c r="AA230" s="1347"/>
      <c r="AB230" s="1347"/>
      <c r="AC230" s="1347"/>
      <c r="AD230" s="1347"/>
      <c r="AE230" s="1347"/>
    </row>
    <row r="231" spans="1:31" s="1233" customFormat="1" ht="13.5" customHeight="1">
      <c r="A231" s="1347" t="s">
        <v>4300</v>
      </c>
      <c r="B231" s="1347"/>
      <c r="C231" s="1347"/>
      <c r="D231" s="1347"/>
      <c r="E231" s="1347"/>
      <c r="F231" s="1347"/>
      <c r="G231" s="1347"/>
      <c r="H231" s="1347"/>
      <c r="I231" s="1347"/>
      <c r="J231" s="1347"/>
      <c r="K231" s="1347"/>
      <c r="L231" s="1347"/>
      <c r="M231" s="1347"/>
      <c r="N231" s="1347"/>
      <c r="O231" s="1347"/>
      <c r="P231" s="1347"/>
      <c r="Q231" s="1347"/>
      <c r="R231" s="1347"/>
      <c r="S231" s="1347"/>
      <c r="T231" s="1347"/>
      <c r="U231" s="1347"/>
      <c r="V231" s="1347"/>
      <c r="W231" s="1347"/>
      <c r="X231" s="1347"/>
      <c r="Y231" s="1347"/>
      <c r="Z231" s="1347"/>
      <c r="AA231" s="1347"/>
      <c r="AB231" s="1347"/>
      <c r="AC231" s="1347"/>
      <c r="AD231" s="1347"/>
      <c r="AE231" s="1347"/>
    </row>
    <row r="232" spans="1:31" s="1233" customFormat="1" ht="13.5" customHeight="1">
      <c r="A232" s="1347" t="s">
        <v>4710</v>
      </c>
      <c r="B232" s="1347"/>
      <c r="C232" s="1347"/>
      <c r="D232" s="1347"/>
      <c r="E232" s="1347"/>
      <c r="F232" s="1347"/>
      <c r="G232" s="1347"/>
      <c r="H232" s="1347"/>
      <c r="I232" s="1347"/>
      <c r="J232" s="1347"/>
      <c r="K232" s="1347"/>
      <c r="L232" s="1347"/>
      <c r="M232" s="1347"/>
      <c r="N232" s="1347"/>
      <c r="O232" s="1347"/>
      <c r="P232" s="1347"/>
      <c r="Q232" s="1347"/>
      <c r="R232" s="1347"/>
      <c r="S232" s="1347"/>
      <c r="T232" s="1347"/>
      <c r="U232" s="1347"/>
      <c r="V232" s="1347"/>
      <c r="W232" s="1347"/>
      <c r="X232" s="1347"/>
      <c r="Y232" s="1347"/>
      <c r="Z232" s="1347"/>
      <c r="AA232" s="1347"/>
      <c r="AB232" s="1347"/>
      <c r="AC232" s="1347"/>
      <c r="AD232" s="1347"/>
      <c r="AE232" s="1347"/>
    </row>
    <row r="233" spans="1:31" s="1233" customFormat="1" ht="13.5" customHeight="1">
      <c r="A233" s="1347" t="s">
        <v>4711</v>
      </c>
      <c r="C233" s="1347"/>
      <c r="D233" s="1347"/>
      <c r="E233" s="1347"/>
      <c r="F233" s="1347"/>
      <c r="G233" s="1347"/>
      <c r="H233" s="1347"/>
      <c r="I233" s="1347"/>
      <c r="J233" s="1347"/>
      <c r="K233" s="1347"/>
      <c r="L233" s="1347"/>
      <c r="M233" s="1347"/>
      <c r="N233" s="1347"/>
      <c r="O233" s="1347"/>
      <c r="P233" s="1347"/>
      <c r="Q233" s="1347"/>
      <c r="R233" s="1347"/>
      <c r="S233" s="1347"/>
      <c r="T233" s="1347"/>
      <c r="U233" s="1347"/>
      <c r="V233" s="1347"/>
      <c r="W233" s="1347"/>
      <c r="X233" s="1347"/>
      <c r="Y233" s="1347"/>
      <c r="Z233" s="1347"/>
      <c r="AA233" s="1347"/>
      <c r="AB233" s="1347"/>
      <c r="AC233" s="1347"/>
      <c r="AD233" s="1347"/>
      <c r="AE233" s="1347"/>
    </row>
    <row r="234" spans="1:31" s="1233" customFormat="1" ht="13.5" customHeight="1">
      <c r="A234" s="1347" t="s">
        <v>4712</v>
      </c>
      <c r="C234" s="1347"/>
      <c r="D234" s="1347"/>
      <c r="E234" s="1347"/>
      <c r="F234" s="1347"/>
      <c r="G234" s="1347"/>
      <c r="H234" s="1347"/>
      <c r="I234" s="1347"/>
      <c r="J234" s="1347"/>
      <c r="K234" s="1347"/>
      <c r="L234" s="1347"/>
      <c r="M234" s="1347"/>
      <c r="N234" s="1347"/>
      <c r="O234" s="1347"/>
      <c r="P234" s="1347"/>
      <c r="Q234" s="1347"/>
      <c r="R234" s="1347"/>
      <c r="S234" s="1347"/>
      <c r="T234" s="1347"/>
      <c r="U234" s="1347"/>
      <c r="V234" s="1347"/>
      <c r="W234" s="1347"/>
      <c r="X234" s="1347"/>
      <c r="Y234" s="1347"/>
      <c r="Z234" s="1347"/>
      <c r="AA234" s="1347"/>
      <c r="AB234" s="1347"/>
      <c r="AC234" s="1347"/>
      <c r="AD234" s="1347"/>
      <c r="AE234" s="1347"/>
    </row>
    <row r="235" spans="1:31" s="1233" customFormat="1" ht="13.5" customHeight="1">
      <c r="A235" s="1347" t="s">
        <v>4713</v>
      </c>
      <c r="C235" s="1347"/>
      <c r="D235" s="1347"/>
      <c r="E235" s="1347"/>
      <c r="F235" s="1347"/>
      <c r="G235" s="1347"/>
      <c r="H235" s="1347"/>
      <c r="I235" s="1347"/>
      <c r="J235" s="1347"/>
      <c r="K235" s="1347"/>
      <c r="L235" s="1347"/>
      <c r="M235" s="1347"/>
      <c r="N235" s="1347"/>
      <c r="O235" s="1347"/>
      <c r="P235" s="1347"/>
      <c r="Q235" s="1347"/>
      <c r="R235" s="1347"/>
      <c r="S235" s="1347"/>
      <c r="T235" s="1347"/>
      <c r="U235" s="1347"/>
      <c r="V235" s="1347"/>
      <c r="W235" s="1347"/>
      <c r="X235" s="1347"/>
      <c r="Y235" s="1347"/>
      <c r="Z235" s="1347"/>
      <c r="AA235" s="1347"/>
      <c r="AB235" s="1347"/>
      <c r="AC235" s="1347"/>
      <c r="AD235" s="1347"/>
      <c r="AE235" s="1347"/>
    </row>
    <row r="236" spans="1:31" s="1233" customFormat="1" ht="13.5" customHeight="1">
      <c r="A236" s="2062" t="s">
        <v>4714</v>
      </c>
      <c r="B236" s="1347"/>
      <c r="C236" s="1347"/>
      <c r="D236" s="1347"/>
      <c r="E236" s="1347"/>
      <c r="F236" s="1347"/>
      <c r="G236" s="1347"/>
      <c r="H236" s="1347"/>
      <c r="I236" s="1347"/>
      <c r="J236" s="1347"/>
      <c r="K236" s="1347"/>
      <c r="L236" s="1347"/>
      <c r="M236" s="1347"/>
      <c r="N236" s="1347"/>
      <c r="O236" s="1347"/>
      <c r="P236" s="1347"/>
      <c r="Q236" s="1347"/>
      <c r="R236" s="1347"/>
      <c r="S236" s="1347"/>
      <c r="T236" s="1347"/>
      <c r="U236" s="1347"/>
      <c r="V236" s="1347"/>
      <c r="W236" s="1347"/>
      <c r="X236" s="1347"/>
      <c r="Y236" s="1347"/>
      <c r="Z236" s="1347"/>
      <c r="AA236" s="1347"/>
      <c r="AB236" s="1347"/>
      <c r="AC236" s="1347"/>
      <c r="AD236" s="1347"/>
      <c r="AE236" s="1347"/>
    </row>
    <row r="237" spans="1:31" s="1233" customFormat="1" ht="13.5" customHeight="1">
      <c r="A237" s="1347" t="s">
        <v>4715</v>
      </c>
      <c r="B237" s="1347"/>
      <c r="C237" s="1347"/>
      <c r="D237" s="1347"/>
      <c r="E237" s="1347"/>
      <c r="F237" s="1347"/>
      <c r="G237" s="1347"/>
      <c r="H237" s="1347"/>
      <c r="I237" s="1347"/>
      <c r="J237" s="1347"/>
      <c r="K237" s="1347"/>
      <c r="L237" s="1347"/>
      <c r="M237" s="1347"/>
      <c r="N237" s="1347"/>
      <c r="O237" s="1347"/>
      <c r="P237" s="1347"/>
      <c r="Q237" s="1347"/>
      <c r="R237" s="1347"/>
      <c r="S237" s="1347"/>
      <c r="T237" s="1347"/>
      <c r="U237" s="1347"/>
      <c r="V237" s="1347"/>
      <c r="W237" s="1347"/>
      <c r="X237" s="1347"/>
      <c r="Y237" s="1347"/>
      <c r="Z237" s="1347"/>
      <c r="AA237" s="1347"/>
      <c r="AB237" s="1347"/>
      <c r="AC237" s="1347"/>
      <c r="AD237" s="1347"/>
      <c r="AE237" s="1347"/>
    </row>
    <row r="238" spans="1:31" s="1233" customFormat="1" ht="13.5" customHeight="1">
      <c r="A238" s="1347" t="s">
        <v>4716</v>
      </c>
      <c r="B238" s="1347"/>
      <c r="C238" s="1347"/>
      <c r="D238" s="1347"/>
      <c r="E238" s="1347"/>
      <c r="F238" s="1347"/>
      <c r="G238" s="1347"/>
      <c r="H238" s="1347"/>
      <c r="I238" s="1347"/>
      <c r="J238" s="1347"/>
      <c r="K238" s="1347"/>
      <c r="L238" s="1347"/>
      <c r="M238" s="1347"/>
      <c r="N238" s="1347"/>
      <c r="O238" s="1347"/>
      <c r="P238" s="1347"/>
      <c r="Q238" s="1347"/>
      <c r="R238" s="1347"/>
      <c r="S238" s="1347"/>
      <c r="T238" s="1347"/>
      <c r="U238" s="1347"/>
      <c r="V238" s="1347"/>
      <c r="W238" s="1347"/>
      <c r="X238" s="1347"/>
      <c r="Y238" s="1347"/>
      <c r="Z238" s="1347"/>
      <c r="AA238" s="1347"/>
      <c r="AB238" s="1347"/>
      <c r="AC238" s="1347"/>
      <c r="AD238" s="1347"/>
      <c r="AE238" s="1347"/>
    </row>
    <row r="239" spans="1:31" s="1233" customFormat="1" ht="13.5" customHeight="1">
      <c r="A239" s="1347" t="s">
        <v>4717</v>
      </c>
      <c r="B239" s="1347"/>
      <c r="D239" s="1347"/>
      <c r="E239" s="1347"/>
      <c r="F239" s="1347"/>
      <c r="G239" s="1347"/>
      <c r="H239" s="1347"/>
      <c r="I239" s="1347"/>
      <c r="J239" s="1347"/>
      <c r="K239" s="1347"/>
      <c r="L239" s="1347"/>
      <c r="M239" s="1347"/>
      <c r="N239" s="1347"/>
      <c r="O239" s="1347"/>
      <c r="P239" s="1347"/>
      <c r="Q239" s="1347"/>
      <c r="R239" s="1347"/>
      <c r="S239" s="1347"/>
      <c r="T239" s="1347"/>
      <c r="U239" s="1347"/>
      <c r="V239" s="1347"/>
      <c r="W239" s="1347"/>
      <c r="X239" s="1347"/>
      <c r="Y239" s="1347"/>
      <c r="Z239" s="1347"/>
      <c r="AA239" s="1347"/>
      <c r="AB239" s="1347"/>
      <c r="AC239" s="1347"/>
      <c r="AD239" s="1347"/>
      <c r="AE239" s="1347"/>
    </row>
    <row r="240" spans="1:31" s="1233" customFormat="1" ht="13.5" customHeight="1">
      <c r="A240" s="1347" t="s">
        <v>4718</v>
      </c>
      <c r="B240" s="1347"/>
      <c r="D240" s="1347"/>
      <c r="E240" s="1347"/>
      <c r="F240" s="1347"/>
      <c r="G240" s="1347"/>
      <c r="H240" s="1347"/>
      <c r="I240" s="1347"/>
      <c r="J240" s="1347"/>
      <c r="K240" s="1347"/>
      <c r="L240" s="1347"/>
      <c r="M240" s="1347"/>
      <c r="N240" s="1347"/>
      <c r="O240" s="1347"/>
      <c r="P240" s="1347"/>
      <c r="Q240" s="1347"/>
      <c r="R240" s="1347"/>
      <c r="S240" s="1347"/>
      <c r="T240" s="1347"/>
      <c r="U240" s="1347"/>
      <c r="V240" s="1347"/>
      <c r="W240" s="1347"/>
      <c r="X240" s="1347"/>
      <c r="Y240" s="1347"/>
      <c r="Z240" s="1347"/>
      <c r="AA240" s="1347"/>
      <c r="AB240" s="1347"/>
      <c r="AC240" s="1347"/>
      <c r="AD240" s="1347"/>
      <c r="AE240" s="1347"/>
    </row>
    <row r="241" spans="1:31" s="1233" customFormat="1" ht="13.5" customHeight="1">
      <c r="A241" s="1347" t="s">
        <v>5405</v>
      </c>
      <c r="B241" s="1347"/>
      <c r="D241" s="1347"/>
      <c r="E241" s="1347"/>
      <c r="F241" s="1347"/>
      <c r="G241" s="1347"/>
      <c r="H241" s="1347"/>
      <c r="I241" s="1347"/>
      <c r="J241" s="1347"/>
      <c r="K241" s="1347"/>
      <c r="L241" s="1347"/>
      <c r="M241" s="1347"/>
      <c r="N241" s="1347"/>
      <c r="O241" s="1347"/>
      <c r="P241" s="1347"/>
      <c r="Q241" s="1347"/>
      <c r="R241" s="1347"/>
      <c r="S241" s="1347"/>
      <c r="T241" s="1347"/>
      <c r="U241" s="1347"/>
      <c r="V241" s="1347"/>
      <c r="W241" s="1347"/>
      <c r="X241" s="1347"/>
      <c r="Y241" s="1347"/>
      <c r="Z241" s="1347"/>
      <c r="AA241" s="1347"/>
      <c r="AB241" s="1347"/>
      <c r="AC241" s="1347"/>
      <c r="AD241" s="1347"/>
      <c r="AE241" s="1347"/>
    </row>
    <row r="242" spans="1:31" s="1233" customFormat="1" ht="13.5" customHeight="1">
      <c r="A242" s="1347" t="s">
        <v>5406</v>
      </c>
      <c r="B242" s="1347"/>
      <c r="D242" s="1347"/>
      <c r="E242" s="1347"/>
      <c r="F242" s="1347"/>
      <c r="G242" s="1347"/>
      <c r="H242" s="1347"/>
      <c r="I242" s="1347"/>
      <c r="J242" s="1347"/>
      <c r="K242" s="1347"/>
      <c r="L242" s="1347"/>
      <c r="M242" s="1347"/>
      <c r="N242" s="1347"/>
      <c r="O242" s="1347"/>
      <c r="P242" s="1347"/>
      <c r="Q242" s="1347"/>
      <c r="R242" s="1347"/>
      <c r="S242" s="1347"/>
      <c r="T242" s="1347"/>
      <c r="U242" s="1347"/>
      <c r="V242" s="1347"/>
      <c r="W242" s="1347"/>
      <c r="X242" s="1347"/>
      <c r="Y242" s="1347"/>
      <c r="Z242" s="1347"/>
      <c r="AA242" s="1347"/>
      <c r="AB242" s="1347"/>
      <c r="AC242" s="1347"/>
      <c r="AD242" s="1347"/>
      <c r="AE242" s="1347"/>
    </row>
    <row r="243" spans="1:31" s="1233" customFormat="1" ht="13.5" customHeight="1">
      <c r="A243" s="1347" t="s">
        <v>5407</v>
      </c>
      <c r="B243" s="1347"/>
      <c r="D243" s="1347"/>
      <c r="E243" s="1347"/>
      <c r="F243" s="1347"/>
      <c r="G243" s="1347"/>
      <c r="H243" s="1347"/>
      <c r="I243" s="1347"/>
      <c r="J243" s="1347"/>
      <c r="K243" s="1347"/>
      <c r="L243" s="1347"/>
      <c r="M243" s="1347"/>
      <c r="N243" s="1347"/>
      <c r="O243" s="1347"/>
      <c r="P243" s="1347"/>
      <c r="Q243" s="1347"/>
      <c r="R243" s="1347"/>
      <c r="S243" s="1347"/>
      <c r="T243" s="1347"/>
      <c r="U243" s="1347"/>
      <c r="V243" s="1347"/>
      <c r="W243" s="1347"/>
      <c r="X243" s="1347"/>
      <c r="Y243" s="1347"/>
      <c r="Z243" s="1347"/>
      <c r="AA243" s="1347"/>
      <c r="AB243" s="1347"/>
      <c r="AC243" s="1347"/>
      <c r="AD243" s="1347"/>
      <c r="AE243" s="1347"/>
    </row>
    <row r="244" spans="1:31" s="1233" customFormat="1" ht="13.5" customHeight="1">
      <c r="A244" s="1347" t="s">
        <v>5408</v>
      </c>
      <c r="B244" s="1347"/>
      <c r="D244" s="1347"/>
      <c r="E244" s="1347"/>
      <c r="F244" s="1347"/>
      <c r="G244" s="1347"/>
      <c r="H244" s="1347"/>
      <c r="I244" s="1347"/>
      <c r="J244" s="1347"/>
      <c r="K244" s="1347"/>
      <c r="L244" s="1347"/>
      <c r="M244" s="1347"/>
      <c r="N244" s="1347"/>
      <c r="O244" s="1347"/>
      <c r="P244" s="1347"/>
      <c r="Q244" s="1347"/>
      <c r="R244" s="1347"/>
      <c r="S244" s="1347"/>
      <c r="T244" s="1347"/>
      <c r="U244" s="1347"/>
      <c r="V244" s="1347"/>
      <c r="W244" s="1347"/>
      <c r="X244" s="1347"/>
      <c r="Y244" s="1347"/>
      <c r="Z244" s="1347"/>
      <c r="AA244" s="1347"/>
      <c r="AB244" s="1347"/>
      <c r="AC244" s="1347"/>
      <c r="AD244" s="1347"/>
      <c r="AE244" s="1347"/>
    </row>
    <row r="245" spans="1:31" s="1233" customFormat="1" ht="13.5" customHeight="1">
      <c r="A245" s="1347" t="s">
        <v>4722</v>
      </c>
      <c r="B245" s="1347"/>
      <c r="D245" s="1347"/>
      <c r="E245" s="1347"/>
      <c r="F245" s="1347"/>
      <c r="G245" s="1347"/>
      <c r="H245" s="1347"/>
      <c r="I245" s="1347"/>
      <c r="J245" s="1347"/>
      <c r="K245" s="1347"/>
      <c r="L245" s="1347"/>
      <c r="M245" s="1347"/>
      <c r="N245" s="1347"/>
      <c r="O245" s="1347"/>
      <c r="P245" s="1347"/>
      <c r="Q245" s="1347"/>
      <c r="R245" s="1347"/>
      <c r="S245" s="1347"/>
      <c r="T245" s="1347"/>
      <c r="U245" s="1347"/>
      <c r="V245" s="1347"/>
      <c r="W245" s="1347"/>
      <c r="X245" s="1347"/>
      <c r="Y245" s="1347"/>
      <c r="Z245" s="1347"/>
      <c r="AA245" s="1347"/>
      <c r="AB245" s="1347"/>
      <c r="AC245" s="1347"/>
      <c r="AD245" s="1347"/>
      <c r="AE245" s="1347"/>
    </row>
    <row r="246" spans="1:31" s="1233" customFormat="1" ht="13.5" customHeight="1">
      <c r="A246" s="1347" t="s">
        <v>4723</v>
      </c>
      <c r="B246" s="1347"/>
      <c r="D246" s="1347"/>
      <c r="E246" s="1347"/>
      <c r="F246" s="1347"/>
      <c r="G246" s="1347"/>
      <c r="H246" s="1347"/>
      <c r="I246" s="1347"/>
      <c r="J246" s="1347"/>
      <c r="K246" s="1347"/>
      <c r="L246" s="1347"/>
      <c r="M246" s="1347"/>
      <c r="N246" s="1347"/>
      <c r="O246" s="1347"/>
      <c r="P246" s="1347"/>
      <c r="Q246" s="1347"/>
      <c r="R246" s="1347"/>
      <c r="S246" s="1347"/>
      <c r="T246" s="1347"/>
      <c r="U246" s="1347"/>
      <c r="V246" s="1347"/>
      <c r="W246" s="1347"/>
      <c r="X246" s="1347"/>
      <c r="Y246" s="1347"/>
      <c r="Z246" s="1347"/>
      <c r="AA246" s="1347"/>
      <c r="AB246" s="1347"/>
      <c r="AC246" s="1347"/>
      <c r="AD246" s="1347"/>
      <c r="AE246" s="1347"/>
    </row>
    <row r="247" spans="1:31" s="1233" customFormat="1" ht="13.5" customHeight="1">
      <c r="A247" s="1347" t="s">
        <v>5409</v>
      </c>
      <c r="B247" s="1347"/>
      <c r="D247" s="1347"/>
      <c r="E247" s="1347"/>
      <c r="F247" s="1347"/>
      <c r="G247" s="1347"/>
      <c r="H247" s="1347"/>
      <c r="I247" s="1347"/>
      <c r="J247" s="1347"/>
      <c r="K247" s="1347"/>
      <c r="L247" s="1347"/>
      <c r="M247" s="1347"/>
      <c r="N247" s="1347"/>
      <c r="O247" s="1347"/>
      <c r="P247" s="1347"/>
      <c r="Q247" s="1347"/>
      <c r="R247" s="1347"/>
      <c r="S247" s="1347"/>
      <c r="T247" s="1347"/>
      <c r="U247" s="1347"/>
      <c r="V247" s="1347"/>
      <c r="W247" s="1347"/>
      <c r="X247" s="1347"/>
      <c r="Y247" s="1347"/>
      <c r="Z247" s="1347"/>
      <c r="AA247" s="1347"/>
      <c r="AB247" s="1347"/>
      <c r="AC247" s="1347"/>
      <c r="AD247" s="1347"/>
      <c r="AE247" s="1347"/>
    </row>
    <row r="248" spans="1:31" s="1233" customFormat="1" ht="13.5" customHeight="1">
      <c r="A248" s="1347" t="s">
        <v>5410</v>
      </c>
      <c r="B248" s="1347"/>
      <c r="D248" s="1347"/>
      <c r="E248" s="1347"/>
      <c r="F248" s="1347"/>
      <c r="G248" s="1347"/>
      <c r="H248" s="1347"/>
      <c r="I248" s="1347"/>
      <c r="J248" s="1347"/>
      <c r="K248" s="1347"/>
      <c r="L248" s="1347"/>
      <c r="M248" s="1347"/>
      <c r="N248" s="1347"/>
      <c r="O248" s="1347"/>
      <c r="P248" s="1347"/>
      <c r="Q248" s="1347"/>
      <c r="R248" s="1347"/>
      <c r="S248" s="1347"/>
      <c r="T248" s="1347"/>
      <c r="U248" s="1347"/>
      <c r="V248" s="1347"/>
      <c r="W248" s="1347"/>
      <c r="X248" s="1347"/>
      <c r="Y248" s="1347"/>
      <c r="Z248" s="1347"/>
      <c r="AA248" s="1347"/>
      <c r="AB248" s="1347"/>
      <c r="AC248" s="1347"/>
      <c r="AD248" s="1347"/>
      <c r="AE248" s="1347"/>
    </row>
    <row r="249" spans="1:31" s="1233" customFormat="1" ht="13.5" customHeight="1">
      <c r="A249" s="1347" t="s">
        <v>3244</v>
      </c>
      <c r="B249" s="1347"/>
      <c r="D249" s="1347"/>
      <c r="E249" s="1347"/>
      <c r="F249" s="1347"/>
      <c r="G249" s="1347"/>
      <c r="H249" s="1347"/>
      <c r="I249" s="1347"/>
      <c r="J249" s="1347"/>
      <c r="K249" s="1347"/>
      <c r="L249" s="1347"/>
      <c r="M249" s="1347"/>
      <c r="N249" s="1347"/>
      <c r="O249" s="1347"/>
      <c r="P249" s="1347"/>
      <c r="Q249" s="1347"/>
      <c r="R249" s="1347"/>
      <c r="S249" s="1347"/>
      <c r="T249" s="1347"/>
      <c r="U249" s="1347"/>
      <c r="V249" s="1347"/>
      <c r="W249" s="1347"/>
      <c r="X249" s="1347"/>
      <c r="Y249" s="1347"/>
      <c r="Z249" s="1347"/>
      <c r="AA249" s="1347"/>
      <c r="AB249" s="1347"/>
      <c r="AC249" s="1347"/>
      <c r="AD249" s="1347"/>
      <c r="AE249" s="1347"/>
    </row>
    <row r="250" spans="1:31" s="1233" customFormat="1" ht="13.5" customHeight="1">
      <c r="A250" s="1347" t="s">
        <v>3245</v>
      </c>
      <c r="B250" s="1347"/>
      <c r="D250" s="1347"/>
      <c r="E250" s="1347"/>
      <c r="F250" s="1347"/>
      <c r="G250" s="1347"/>
      <c r="H250" s="1347"/>
      <c r="I250" s="1347"/>
      <c r="J250" s="1347"/>
      <c r="K250" s="1347"/>
      <c r="L250" s="1347"/>
      <c r="M250" s="1347"/>
      <c r="N250" s="1347"/>
      <c r="O250" s="1347"/>
      <c r="P250" s="1347"/>
      <c r="Q250" s="1347"/>
      <c r="R250" s="1347"/>
      <c r="S250" s="1347"/>
      <c r="T250" s="1347"/>
      <c r="U250" s="1347"/>
      <c r="V250" s="1347"/>
      <c r="W250" s="1347"/>
      <c r="X250" s="1347"/>
      <c r="Y250" s="1347"/>
      <c r="Z250" s="1347"/>
      <c r="AA250" s="1347"/>
      <c r="AB250" s="1347"/>
      <c r="AC250" s="1347"/>
      <c r="AD250" s="1347"/>
      <c r="AE250" s="1347"/>
    </row>
    <row r="251" spans="1:31" s="1233" customFormat="1" ht="13.5" customHeight="1">
      <c r="A251" s="1347" t="s">
        <v>5411</v>
      </c>
      <c r="B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347"/>
      <c r="Y251" s="1347"/>
      <c r="Z251" s="1347"/>
      <c r="AA251" s="1347"/>
      <c r="AB251" s="1347"/>
      <c r="AC251" s="1347"/>
      <c r="AD251" s="1347"/>
      <c r="AE251" s="1347"/>
    </row>
    <row r="252" spans="1:31" s="1233" customFormat="1" ht="13.5" customHeight="1">
      <c r="A252" s="1347" t="s">
        <v>4725</v>
      </c>
      <c r="B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347"/>
      <c r="Y252" s="1347"/>
      <c r="Z252" s="1347"/>
      <c r="AA252" s="1347"/>
      <c r="AB252" s="1347"/>
      <c r="AC252" s="1347"/>
      <c r="AD252" s="1347"/>
      <c r="AE252" s="1347"/>
    </row>
    <row r="253" spans="1:31" s="1233" customFormat="1" ht="13.5" customHeight="1">
      <c r="A253" s="1347" t="s">
        <v>5412</v>
      </c>
      <c r="B253" s="1347"/>
      <c r="D253" s="1347"/>
      <c r="E253" s="1347"/>
      <c r="F253" s="1347"/>
      <c r="G253" s="1347"/>
      <c r="H253" s="1347"/>
      <c r="I253" s="1347"/>
      <c r="J253" s="1347"/>
      <c r="K253" s="1347"/>
      <c r="L253" s="1347"/>
      <c r="M253" s="1347"/>
      <c r="N253" s="1347"/>
      <c r="O253" s="1347"/>
      <c r="P253" s="1347"/>
      <c r="Q253" s="1347"/>
      <c r="R253" s="1347"/>
      <c r="S253" s="1347"/>
      <c r="T253" s="1347"/>
      <c r="U253" s="1347"/>
      <c r="V253" s="1347"/>
      <c r="W253" s="1347"/>
      <c r="X253" s="1347"/>
      <c r="Y253" s="1347"/>
      <c r="Z253" s="1347"/>
      <c r="AA253" s="1347"/>
      <c r="AB253" s="1347"/>
      <c r="AC253" s="1347"/>
      <c r="AD253" s="1347"/>
      <c r="AE253" s="1347"/>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6"/>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683" t="s">
        <v>3110</v>
      </c>
      <c r="B5" s="4683"/>
      <c r="C5" s="4683"/>
      <c r="D5" s="4683"/>
      <c r="E5" s="4683"/>
      <c r="F5" s="4683"/>
      <c r="G5" s="4683"/>
      <c r="H5" s="4683"/>
      <c r="I5" s="4683"/>
      <c r="J5" s="4683"/>
      <c r="K5" s="4683"/>
      <c r="L5" s="4683"/>
      <c r="M5" s="4683"/>
      <c r="N5" s="4683"/>
      <c r="O5" s="4683"/>
      <c r="P5" s="4683"/>
      <c r="Q5" s="4683"/>
      <c r="R5" s="4683"/>
      <c r="S5" s="4683"/>
      <c r="T5" s="4683"/>
      <c r="U5" s="4683"/>
      <c r="V5" s="4683"/>
      <c r="W5" s="4683"/>
      <c r="X5" s="4683"/>
      <c r="Y5" s="4683"/>
      <c r="Z5" s="4683"/>
      <c r="AA5" s="4683"/>
      <c r="AB5" s="4683"/>
      <c r="AC5" s="4683"/>
      <c r="AD5" s="4683"/>
      <c r="AE5" s="4683"/>
    </row>
    <row r="6" spans="1:31" ht="24" customHeight="1"/>
    <row r="7" spans="1:31" s="14" customFormat="1" ht="24" customHeight="1">
      <c r="X7" s="4684"/>
      <c r="Y7" s="4680"/>
      <c r="Z7" s="4680"/>
      <c r="AA7" s="14" t="s">
        <v>477</v>
      </c>
      <c r="AB7" s="507"/>
      <c r="AC7" s="14" t="s">
        <v>5</v>
      </c>
      <c r="AD7" s="507"/>
      <c r="AE7" s="14" t="s">
        <v>478</v>
      </c>
    </row>
    <row r="8" spans="1:31" s="14" customFormat="1" ht="24" customHeight="1"/>
    <row r="9" spans="1:31" s="14" customFormat="1" ht="24" customHeight="1">
      <c r="A9" s="14" t="s">
        <v>3111</v>
      </c>
    </row>
    <row r="10" spans="1:31" s="14" customFormat="1" ht="18" customHeight="1"/>
    <row r="11" spans="1:31" s="14" customFormat="1" ht="24" customHeight="1">
      <c r="J11" s="4685" t="s">
        <v>3112</v>
      </c>
      <c r="K11" s="4685"/>
      <c r="L11" s="4685"/>
      <c r="M11" s="4685"/>
      <c r="N11" s="4685"/>
      <c r="O11" s="4685"/>
      <c r="P11" s="4685"/>
      <c r="Q11" s="4685"/>
      <c r="R11" s="4686" t="str">
        <f>cst_wskakunin_owner1__line1</f>
        <v/>
      </c>
      <c r="S11" s="4686"/>
      <c r="T11" s="4686"/>
      <c r="U11" s="4686"/>
      <c r="V11" s="4686"/>
      <c r="W11" s="4686"/>
      <c r="X11" s="4686"/>
      <c r="Y11" s="4686"/>
      <c r="Z11" s="4686"/>
      <c r="AA11" s="4686"/>
      <c r="AB11" s="4686"/>
      <c r="AC11" s="4686"/>
      <c r="AD11" s="4686"/>
      <c r="AE11" s="4685"/>
    </row>
    <row r="12" spans="1:31" s="14" customFormat="1" ht="24" customHeight="1">
      <c r="J12" s="4685"/>
      <c r="K12" s="4685"/>
      <c r="L12" s="4685"/>
      <c r="M12" s="4685"/>
      <c r="N12" s="4685"/>
      <c r="O12" s="4685"/>
      <c r="P12" s="4685"/>
      <c r="Q12" s="4685"/>
      <c r="R12" s="4686"/>
      <c r="S12" s="4686"/>
      <c r="T12" s="4686"/>
      <c r="U12" s="4686"/>
      <c r="V12" s="4686"/>
      <c r="W12" s="4686"/>
      <c r="X12" s="4686"/>
      <c r="Y12" s="4686"/>
      <c r="Z12" s="4686"/>
      <c r="AA12" s="4686"/>
      <c r="AB12" s="4686"/>
      <c r="AC12" s="4686"/>
      <c r="AD12" s="4686"/>
      <c r="AE12" s="4685"/>
    </row>
    <row r="13" spans="1:31" s="14" customFormat="1" ht="18" customHeight="1"/>
    <row r="14" spans="1:31" s="14" customFormat="1" ht="24" customHeight="1">
      <c r="J14" s="14" t="s">
        <v>3113</v>
      </c>
      <c r="R14" s="4681" t="str">
        <f>cst_wskakunin_owner1__line2</f>
        <v/>
      </c>
      <c r="S14" s="4681"/>
      <c r="T14" s="4681"/>
      <c r="U14" s="4681"/>
      <c r="V14" s="4681"/>
      <c r="W14" s="4681"/>
      <c r="X14" s="4681"/>
      <c r="Y14" s="4681"/>
      <c r="Z14" s="4681"/>
      <c r="AA14" s="4681"/>
      <c r="AB14" s="4681"/>
      <c r="AC14" s="4681"/>
      <c r="AD14" s="4681"/>
    </row>
    <row r="15" spans="1:31" s="14" customFormat="1" ht="18" customHeight="1"/>
    <row r="16" spans="1:31" s="14" customFormat="1" ht="24" customHeight="1">
      <c r="B16" s="14" t="s">
        <v>3114</v>
      </c>
    </row>
    <row r="17" spans="1:30" s="14" customFormat="1" ht="24" customHeight="1">
      <c r="A17" s="14" t="s">
        <v>3115</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508" t="s">
        <v>3116</v>
      </c>
      <c r="C26" s="509"/>
      <c r="D26" s="509"/>
      <c r="E26" s="509"/>
      <c r="F26" s="509"/>
      <c r="G26" s="509"/>
      <c r="H26" s="509"/>
      <c r="I26" s="509"/>
      <c r="J26" s="509"/>
      <c r="K26" s="509"/>
      <c r="L26" s="509"/>
      <c r="M26" s="509"/>
      <c r="N26" s="509"/>
      <c r="O26" s="509"/>
      <c r="P26" s="510"/>
      <c r="Q26" s="508" t="s">
        <v>3117</v>
      </c>
      <c r="R26" s="509"/>
      <c r="S26" s="509"/>
      <c r="T26" s="509"/>
      <c r="U26" s="509"/>
      <c r="V26" s="509"/>
      <c r="W26" s="509"/>
      <c r="X26" s="509"/>
      <c r="Y26" s="509"/>
      <c r="Z26" s="509"/>
      <c r="AA26" s="509"/>
      <c r="AB26" s="509"/>
      <c r="AC26" s="509"/>
      <c r="AD26" s="510"/>
    </row>
    <row r="27" spans="1:30" s="14" customFormat="1" ht="25.5" customHeight="1">
      <c r="B27" s="511"/>
      <c r="C27" s="512"/>
      <c r="D27" s="512"/>
      <c r="E27" s="512"/>
      <c r="F27" s="512" t="s">
        <v>477</v>
      </c>
      <c r="G27" s="512"/>
      <c r="H27" s="512"/>
      <c r="I27" s="512" t="s">
        <v>5</v>
      </c>
      <c r="J27" s="512"/>
      <c r="K27" s="512"/>
      <c r="L27" s="512" t="s">
        <v>478</v>
      </c>
      <c r="M27" s="512"/>
      <c r="N27" s="512"/>
      <c r="O27" s="512"/>
      <c r="P27" s="513"/>
      <c r="Q27" s="514"/>
      <c r="AD27" s="515"/>
    </row>
    <row r="28" spans="1:30" s="14" customFormat="1" ht="25.5" customHeight="1">
      <c r="B28" s="511"/>
      <c r="C28" s="512" t="s">
        <v>6</v>
      </c>
      <c r="D28" s="512"/>
      <c r="E28" s="512"/>
      <c r="F28" s="512"/>
      <c r="G28" s="512"/>
      <c r="H28" s="512"/>
      <c r="I28" s="512"/>
      <c r="J28" s="512"/>
      <c r="K28" s="512"/>
      <c r="L28" s="512" t="s">
        <v>7</v>
      </c>
      <c r="M28" s="512"/>
      <c r="N28" s="512"/>
      <c r="O28" s="512"/>
      <c r="P28" s="513"/>
      <c r="Q28" s="514"/>
      <c r="AD28" s="515"/>
    </row>
    <row r="29" spans="1:30" s="14" customFormat="1" ht="25.5" customHeight="1">
      <c r="B29" s="516"/>
      <c r="C29" s="517" t="s">
        <v>3956</v>
      </c>
      <c r="D29" s="517"/>
      <c r="E29" s="517"/>
      <c r="F29" s="517"/>
      <c r="G29" s="517"/>
      <c r="H29" s="517"/>
      <c r="I29" s="517"/>
      <c r="J29" s="517"/>
      <c r="K29" s="517"/>
      <c r="L29" s="517"/>
      <c r="M29" s="517"/>
      <c r="N29" s="517"/>
      <c r="O29" s="517"/>
      <c r="P29" s="518"/>
      <c r="Q29" s="516"/>
      <c r="R29" s="517"/>
      <c r="S29" s="517"/>
      <c r="T29" s="517"/>
      <c r="U29" s="517"/>
      <c r="V29" s="517"/>
      <c r="W29" s="517"/>
      <c r="X29" s="517"/>
      <c r="Y29" s="517"/>
      <c r="Z29" s="517"/>
      <c r="AA29" s="517"/>
      <c r="AB29" s="517"/>
      <c r="AC29" s="517"/>
      <c r="AD29" s="518"/>
    </row>
    <row r="30" spans="1:30" s="14" customFormat="1" ht="24" customHeight="1"/>
    <row r="31" spans="1:30" ht="18" customHeight="1">
      <c r="A31" s="414" t="s">
        <v>3030</v>
      </c>
    </row>
    <row r="32" spans="1:30" ht="18" customHeight="1">
      <c r="B32" s="423" t="s">
        <v>3118</v>
      </c>
    </row>
    <row r="33" spans="1:31" ht="18" customHeight="1">
      <c r="B33" s="423" t="s">
        <v>3119</v>
      </c>
    </row>
    <row r="34" spans="1:31" ht="18" customHeight="1">
      <c r="B34" s="423"/>
    </row>
    <row r="35" spans="1:31" ht="18" customHeight="1">
      <c r="B35" s="423"/>
    </row>
    <row r="36" spans="1:31" ht="18" customHeight="1"/>
    <row r="37" spans="1:31" s="14" customFormat="1" ht="18" customHeight="1">
      <c r="AE37" s="506" t="s">
        <v>668</v>
      </c>
    </row>
    <row r="38" spans="1:31" s="14" customFormat="1" ht="24.75" customHeight="1">
      <c r="A38" s="517"/>
      <c r="B38" s="519" t="s">
        <v>3120</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row>
    <row r="39" spans="1:31" s="14" customFormat="1" ht="6.75" customHeight="1"/>
    <row r="40" spans="1:31" s="14" customFormat="1" ht="17.25" customHeight="1">
      <c r="A40" s="520" t="s">
        <v>3121</v>
      </c>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row>
    <row r="41" spans="1:31" s="14" customFormat="1" ht="17.25" customHeight="1">
      <c r="B41" s="14" t="s">
        <v>3122</v>
      </c>
      <c r="J41" s="4681" t="str">
        <f>cst_wskakunin_owner1__space_KANA</f>
        <v/>
      </c>
      <c r="K41" s="4682"/>
      <c r="L41" s="4682"/>
      <c r="M41" s="4682"/>
      <c r="N41" s="4682"/>
      <c r="O41" s="4682"/>
      <c r="P41" s="4682"/>
      <c r="Q41" s="4682"/>
      <c r="R41" s="4682"/>
      <c r="S41" s="4682"/>
      <c r="T41" s="4682"/>
      <c r="U41" s="4682"/>
      <c r="V41" s="4682"/>
      <c r="W41" s="4682"/>
      <c r="X41" s="4682"/>
      <c r="Y41" s="4682"/>
      <c r="Z41" s="4682"/>
      <c r="AA41" s="4682"/>
      <c r="AB41" s="4682"/>
      <c r="AC41" s="4682"/>
      <c r="AD41" s="4682"/>
      <c r="AE41" s="4682"/>
    </row>
    <row r="42" spans="1:31" s="14" customFormat="1" ht="17.25" customHeight="1">
      <c r="B42" s="14" t="s">
        <v>3123</v>
      </c>
      <c r="J42" s="4681" t="str">
        <f>cst_wskakunin_owner1__space</f>
        <v/>
      </c>
      <c r="K42" s="4682"/>
      <c r="L42" s="4682"/>
      <c r="M42" s="4682"/>
      <c r="N42" s="4682"/>
      <c r="O42" s="4682"/>
      <c r="P42" s="4682"/>
      <c r="Q42" s="4682"/>
      <c r="R42" s="4682"/>
      <c r="S42" s="4682"/>
      <c r="T42" s="4682"/>
      <c r="U42" s="4682"/>
      <c r="V42" s="4682"/>
      <c r="W42" s="4682"/>
      <c r="X42" s="4682"/>
      <c r="Y42" s="4682"/>
      <c r="Z42" s="4682"/>
      <c r="AA42" s="4682"/>
      <c r="AB42" s="4682"/>
      <c r="AC42" s="4682"/>
      <c r="AD42" s="4682"/>
      <c r="AE42" s="4682"/>
    </row>
    <row r="43" spans="1:31" s="14" customFormat="1" ht="17.25" customHeight="1">
      <c r="B43" s="14" t="s">
        <v>3124</v>
      </c>
      <c r="I43" s="14" t="s">
        <v>2595</v>
      </c>
      <c r="J43" s="4681" t="str">
        <f>cst_wskakunin_owner1_ZIP</f>
        <v/>
      </c>
      <c r="K43" s="4682"/>
      <c r="L43" s="4682"/>
      <c r="M43" s="4682"/>
      <c r="N43" s="4682"/>
      <c r="O43" s="4682"/>
      <c r="P43" s="4682"/>
    </row>
    <row r="44" spans="1:31" s="14" customFormat="1" ht="17.25" customHeight="1">
      <c r="B44" s="14" t="s">
        <v>3125</v>
      </c>
      <c r="J44" s="4681" t="str">
        <f>cst_wskakunin_owner1__address</f>
        <v/>
      </c>
      <c r="K44" s="4682"/>
      <c r="L44" s="4682"/>
      <c r="M44" s="4682"/>
      <c r="N44" s="4682"/>
      <c r="O44" s="4682"/>
      <c r="P44" s="4682"/>
      <c r="Q44" s="4682"/>
      <c r="R44" s="4682"/>
      <c r="S44" s="4682"/>
      <c r="T44" s="4682"/>
      <c r="U44" s="4682"/>
      <c r="V44" s="4682"/>
      <c r="W44" s="4682"/>
      <c r="X44" s="4682"/>
      <c r="Y44" s="4682"/>
      <c r="Z44" s="4682"/>
      <c r="AA44" s="4682"/>
      <c r="AB44" s="4682"/>
      <c r="AC44" s="4682"/>
      <c r="AD44" s="4682"/>
      <c r="AE44" s="4682"/>
    </row>
    <row r="45" spans="1:31" s="14" customFormat="1" ht="17.25" customHeight="1">
      <c r="B45" s="14" t="s">
        <v>3126</v>
      </c>
      <c r="J45" s="4681" t="str">
        <f>cst_wskakunin_owner1_TEL</f>
        <v/>
      </c>
      <c r="K45" s="4682"/>
      <c r="L45" s="4682"/>
      <c r="M45" s="4682"/>
      <c r="N45" s="4682"/>
      <c r="O45" s="4682"/>
      <c r="P45" s="4682"/>
      <c r="Q45" s="4682"/>
      <c r="R45" s="4682"/>
      <c r="S45" s="4682"/>
    </row>
    <row r="46" spans="1:31" s="14" customFormat="1" ht="17.25" customHeight="1">
      <c r="A46" s="520" t="s">
        <v>120</v>
      </c>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row>
    <row r="47" spans="1:31" s="14" customFormat="1" ht="17.25" customHeight="1">
      <c r="B47" s="14" t="s">
        <v>3122</v>
      </c>
      <c r="J47" s="4680"/>
      <c r="K47" s="4680"/>
      <c r="L47" s="4680"/>
      <c r="M47" s="4680"/>
      <c r="N47" s="4680"/>
      <c r="O47" s="4680"/>
      <c r="P47" s="4680"/>
      <c r="Q47" s="4680"/>
      <c r="R47" s="4680"/>
      <c r="S47" s="4680"/>
      <c r="T47" s="4680"/>
      <c r="U47" s="4680"/>
      <c r="V47" s="4680"/>
      <c r="W47" s="4680"/>
      <c r="X47" s="4680"/>
      <c r="Y47" s="4680"/>
      <c r="Z47" s="4680"/>
      <c r="AA47" s="4680"/>
      <c r="AB47" s="4680"/>
      <c r="AC47" s="4680"/>
      <c r="AD47" s="4680"/>
      <c r="AE47" s="4680"/>
    </row>
    <row r="48" spans="1:31" s="14" customFormat="1" ht="17.25" customHeight="1">
      <c r="B48" s="14" t="s">
        <v>3123</v>
      </c>
      <c r="J48" s="4681" t="str">
        <f>cst_wskakunin_dairi1__space</f>
        <v/>
      </c>
      <c r="K48" s="4681"/>
      <c r="L48" s="4681"/>
      <c r="M48" s="4681"/>
      <c r="N48" s="4681"/>
      <c r="O48" s="4681"/>
      <c r="P48" s="4681"/>
      <c r="Q48" s="4681"/>
      <c r="R48" s="4681"/>
      <c r="S48" s="4681"/>
      <c r="T48" s="4681"/>
      <c r="U48" s="4681"/>
      <c r="V48" s="4681"/>
      <c r="W48" s="4681"/>
      <c r="X48" s="4681"/>
      <c r="Y48" s="4681"/>
      <c r="Z48" s="4681"/>
      <c r="AA48" s="4681"/>
      <c r="AB48" s="4681"/>
      <c r="AC48" s="4681"/>
      <c r="AD48" s="4681"/>
      <c r="AE48" s="4681"/>
    </row>
    <row r="49" spans="1:31" s="14" customFormat="1" ht="17.25" customHeight="1">
      <c r="B49" s="14" t="s">
        <v>3124</v>
      </c>
      <c r="I49" s="14" t="s">
        <v>2595</v>
      </c>
      <c r="J49" s="4681" t="str">
        <f>cst_wskakunin_dairi1_ZIP</f>
        <v/>
      </c>
      <c r="K49" s="4681"/>
      <c r="L49" s="4681"/>
      <c r="M49" s="4681"/>
      <c r="N49" s="4681"/>
      <c r="O49" s="4681"/>
      <c r="P49" s="4681"/>
    </row>
    <row r="50" spans="1:31" s="14" customFormat="1" ht="17.25" customHeight="1">
      <c r="B50" s="14" t="s">
        <v>3125</v>
      </c>
      <c r="J50" s="4681" t="str">
        <f>cst_wskakunin_dairi1__address</f>
        <v/>
      </c>
      <c r="K50" s="4681"/>
      <c r="L50" s="4681"/>
      <c r="M50" s="4681"/>
      <c r="N50" s="4681"/>
      <c r="O50" s="4681"/>
      <c r="P50" s="4681"/>
      <c r="Q50" s="4681"/>
      <c r="R50" s="4681"/>
      <c r="S50" s="4681"/>
      <c r="T50" s="4681"/>
      <c r="U50" s="4681"/>
      <c r="V50" s="4681"/>
      <c r="W50" s="4681"/>
      <c r="X50" s="4681"/>
      <c r="Y50" s="4681"/>
      <c r="Z50" s="4681"/>
      <c r="AA50" s="4681"/>
      <c r="AB50" s="4681"/>
      <c r="AC50" s="4681"/>
      <c r="AD50" s="4681"/>
      <c r="AE50" s="4681"/>
    </row>
    <row r="51" spans="1:31" s="14" customFormat="1" ht="17.25" customHeight="1">
      <c r="B51" s="14" t="s">
        <v>3126</v>
      </c>
      <c r="J51" s="4681" t="str">
        <f>cst_wskakunin_dairi1_TEL</f>
        <v/>
      </c>
      <c r="K51" s="4681"/>
      <c r="L51" s="4681"/>
      <c r="M51" s="4681"/>
      <c r="N51" s="4681"/>
      <c r="O51" s="4681"/>
      <c r="P51" s="4681"/>
      <c r="Q51" s="4681"/>
      <c r="R51" s="4681"/>
      <c r="S51" s="4681"/>
    </row>
    <row r="52" spans="1:31" s="14" customFormat="1" ht="17.25" customHeight="1">
      <c r="A52" s="520" t="s">
        <v>3127</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row>
    <row r="53" spans="1:31" s="14" customFormat="1" ht="17.25" customHeight="1">
      <c r="B53" s="14" t="s">
        <v>3122</v>
      </c>
      <c r="J53" s="4681" t="str">
        <f>cst_wskakunin_owner1__space_KANA</f>
        <v/>
      </c>
      <c r="K53" s="4682"/>
      <c r="L53" s="4682"/>
      <c r="M53" s="4682"/>
      <c r="N53" s="4682"/>
      <c r="O53" s="4682"/>
      <c r="P53" s="4682"/>
      <c r="Q53" s="4682"/>
      <c r="R53" s="4682"/>
      <c r="S53" s="4682"/>
      <c r="T53" s="4682"/>
      <c r="U53" s="4682"/>
      <c r="V53" s="4682"/>
      <c r="W53" s="4682"/>
      <c r="X53" s="4682"/>
      <c r="Y53" s="4682"/>
      <c r="Z53" s="4682"/>
      <c r="AA53" s="4682"/>
      <c r="AB53" s="4682"/>
      <c r="AC53" s="4682"/>
      <c r="AD53" s="4682"/>
      <c r="AE53" s="4682"/>
    </row>
    <row r="54" spans="1:31" s="14" customFormat="1" ht="17.25" customHeight="1">
      <c r="B54" s="14" t="s">
        <v>3123</v>
      </c>
      <c r="J54" s="4681" t="str">
        <f>cst_wskakunin_owner1__space</f>
        <v/>
      </c>
      <c r="K54" s="4682"/>
      <c r="L54" s="4682"/>
      <c r="M54" s="4682"/>
      <c r="N54" s="4682"/>
      <c r="O54" s="4682"/>
      <c r="P54" s="4682"/>
      <c r="Q54" s="4682"/>
      <c r="R54" s="4682"/>
      <c r="S54" s="4682"/>
      <c r="T54" s="4682"/>
      <c r="U54" s="4682"/>
      <c r="V54" s="4682"/>
      <c r="W54" s="4682"/>
      <c r="X54" s="4682"/>
      <c r="Y54" s="4682"/>
      <c r="Z54" s="4682"/>
      <c r="AA54" s="4682"/>
      <c r="AB54" s="4682"/>
      <c r="AC54" s="4682"/>
      <c r="AD54" s="4682"/>
      <c r="AE54" s="4682"/>
    </row>
    <row r="55" spans="1:31" s="14" customFormat="1" ht="17.25" customHeight="1">
      <c r="B55" s="14" t="s">
        <v>3124</v>
      </c>
      <c r="I55" s="14" t="s">
        <v>2595</v>
      </c>
      <c r="J55" s="4681" t="str">
        <f>cst_wskakunin_owner1_ZIP</f>
        <v/>
      </c>
      <c r="K55" s="4682"/>
      <c r="L55" s="4682"/>
      <c r="M55" s="4682"/>
      <c r="N55" s="4682"/>
      <c r="O55" s="4682"/>
      <c r="P55" s="4682"/>
    </row>
    <row r="56" spans="1:31" s="14" customFormat="1" ht="17.25" customHeight="1">
      <c r="B56" s="14" t="s">
        <v>3125</v>
      </c>
      <c r="J56" s="4681" t="str">
        <f>cst_wskakunin_owner1__address</f>
        <v/>
      </c>
      <c r="K56" s="4682"/>
      <c r="L56" s="4682"/>
      <c r="M56" s="4682"/>
      <c r="N56" s="4682"/>
      <c r="O56" s="4682"/>
      <c r="P56" s="4682"/>
      <c r="Q56" s="4682"/>
      <c r="R56" s="4682"/>
      <c r="S56" s="4682"/>
      <c r="T56" s="4682"/>
      <c r="U56" s="4682"/>
      <c r="V56" s="4682"/>
      <c r="W56" s="4682"/>
      <c r="X56" s="4682"/>
      <c r="Y56" s="4682"/>
      <c r="Z56" s="4682"/>
      <c r="AA56" s="4682"/>
      <c r="AB56" s="4682"/>
      <c r="AC56" s="4682"/>
      <c r="AD56" s="4682"/>
      <c r="AE56" s="4682"/>
    </row>
    <row r="57" spans="1:31" s="14" customFormat="1" ht="17.25" customHeight="1">
      <c r="B57" s="14" t="s">
        <v>3126</v>
      </c>
      <c r="J57" s="4681" t="str">
        <f>cst_wskakunin_owner1_TEL</f>
        <v/>
      </c>
      <c r="K57" s="4682"/>
      <c r="L57" s="4682"/>
      <c r="M57" s="4682"/>
      <c r="N57" s="4682"/>
      <c r="O57" s="4682"/>
      <c r="P57" s="4682"/>
      <c r="Q57" s="4682"/>
      <c r="R57" s="4682"/>
      <c r="S57" s="4682"/>
    </row>
    <row r="58" spans="1:31" s="14" customFormat="1" ht="17.25" customHeight="1">
      <c r="A58" s="520" t="s">
        <v>3128</v>
      </c>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row>
    <row r="59" spans="1:31" s="14" customFormat="1" ht="17.25" customHeight="1">
      <c r="B59" s="14" t="s">
        <v>3129</v>
      </c>
      <c r="H59" s="368" t="s">
        <v>9</v>
      </c>
      <c r="I59" s="4690" t="str">
        <f>cst_wskakunin_sekkei1_SIKAKU</f>
        <v/>
      </c>
      <c r="J59" s="4690"/>
      <c r="K59" s="369" t="s">
        <v>10</v>
      </c>
      <c r="L59" s="2438" t="s">
        <v>3061</v>
      </c>
      <c r="M59" s="2438"/>
      <c r="N59" s="2438"/>
      <c r="O59" s="2438"/>
      <c r="P59" s="368" t="s">
        <v>9</v>
      </c>
      <c r="Q59" s="4690" t="str">
        <f>cst_wskakunin_sekkei1_TOUROKU_KIKAN</f>
        <v/>
      </c>
      <c r="R59" s="4690"/>
      <c r="S59" s="4690"/>
      <c r="T59" s="4690"/>
      <c r="U59" s="369" t="s">
        <v>10</v>
      </c>
      <c r="V59" s="2438" t="s">
        <v>4425</v>
      </c>
      <c r="W59" s="2438"/>
      <c r="X59" s="2438"/>
      <c r="Y59" s="2438"/>
      <c r="Z59" s="4690" t="str">
        <f>cst_wskakunin_sekkei1_KENTIKUSI_NO</f>
        <v/>
      </c>
      <c r="AA59" s="4690"/>
      <c r="AB59" s="4690"/>
      <c r="AC59" s="4690"/>
      <c r="AD59" s="4690"/>
      <c r="AE59" s="493" t="s">
        <v>7</v>
      </c>
    </row>
    <row r="60" spans="1:31" s="14" customFormat="1" ht="17.25" customHeight="1">
      <c r="B60" s="14" t="s">
        <v>3130</v>
      </c>
      <c r="I60" s="4681" t="str">
        <f>cst_wskakunin_sekkei1_NAME</f>
        <v/>
      </c>
      <c r="J60" s="4681"/>
      <c r="K60" s="4681"/>
      <c r="L60" s="4681"/>
      <c r="M60" s="4681"/>
      <c r="N60" s="4681"/>
      <c r="O60" s="4681"/>
      <c r="P60" s="4681"/>
      <c r="Q60" s="4681"/>
      <c r="R60" s="4681"/>
      <c r="S60" s="4681"/>
      <c r="T60" s="4681"/>
      <c r="U60" s="4681"/>
      <c r="V60" s="4681"/>
      <c r="W60" s="4681"/>
      <c r="X60" s="4681"/>
      <c r="Y60" s="4681"/>
      <c r="Z60" s="4681"/>
      <c r="AA60" s="4681"/>
      <c r="AB60" s="4681"/>
      <c r="AC60" s="4681"/>
      <c r="AD60" s="4681"/>
      <c r="AE60" s="4681"/>
    </row>
    <row r="61" spans="1:31" s="14" customFormat="1" ht="17.25" customHeight="1">
      <c r="B61" s="14" t="s">
        <v>3131</v>
      </c>
      <c r="H61" s="368" t="s">
        <v>9</v>
      </c>
      <c r="I61" s="4687" t="str">
        <f>cst_wskakunin_sekkei1_JIMU_SIKAKU</f>
        <v/>
      </c>
      <c r="J61" s="4687"/>
      <c r="K61" s="369" t="s">
        <v>10</v>
      </c>
      <c r="L61" s="2438" t="s">
        <v>3064</v>
      </c>
      <c r="M61" s="2438"/>
      <c r="N61" s="2438"/>
      <c r="O61" s="2438"/>
      <c r="P61" s="376" t="s">
        <v>9</v>
      </c>
      <c r="Q61" s="4690" t="str">
        <f>cst_wskakunin_sekkei1_JIMU_TOUROKU_KIKAN</f>
        <v/>
      </c>
      <c r="R61" s="4690"/>
      <c r="S61" s="4690"/>
      <c r="T61" s="4690"/>
      <c r="U61" s="369" t="s">
        <v>10</v>
      </c>
      <c r="V61" s="2438" t="s">
        <v>4005</v>
      </c>
      <c r="W61" s="2438"/>
      <c r="X61" s="2438"/>
      <c r="Y61" s="2438"/>
      <c r="Z61" s="4687" t="str">
        <f>cst_wskakunin_sekkei1_JIMU_NO</f>
        <v/>
      </c>
      <c r="AA61" s="4687"/>
      <c r="AB61" s="4687"/>
      <c r="AC61" s="4687"/>
      <c r="AD61" s="4687"/>
      <c r="AE61" s="493" t="s">
        <v>7</v>
      </c>
    </row>
    <row r="62" spans="1:31" s="14" customFormat="1" ht="17.25" customHeight="1">
      <c r="I62" s="4688" t="str">
        <f>cst_wskakunin_sekkei1_JIMU_NAME</f>
        <v/>
      </c>
      <c r="J62" s="4688"/>
      <c r="K62" s="4688"/>
      <c r="L62" s="4688"/>
      <c r="M62" s="4688"/>
      <c r="N62" s="4688"/>
      <c r="O62" s="4688"/>
      <c r="P62" s="4688"/>
      <c r="Q62" s="4688"/>
      <c r="R62" s="4688"/>
      <c r="S62" s="4688"/>
      <c r="T62" s="4688"/>
      <c r="U62" s="4688"/>
      <c r="V62" s="4688"/>
      <c r="W62" s="4688"/>
      <c r="X62" s="4688"/>
      <c r="Y62" s="4688"/>
      <c r="Z62" s="4688"/>
      <c r="AA62" s="4688"/>
      <c r="AB62" s="4688"/>
      <c r="AC62" s="4688"/>
      <c r="AD62" s="4688"/>
      <c r="AE62" s="4688"/>
    </row>
    <row r="63" spans="1:31" s="14" customFormat="1" ht="17.25" customHeight="1">
      <c r="B63" s="14" t="s">
        <v>3124</v>
      </c>
      <c r="I63" s="14" t="s">
        <v>2595</v>
      </c>
      <c r="J63" s="4681" t="str">
        <f>cst_wskakunin_sekkei1_ZIP</f>
        <v/>
      </c>
      <c r="K63" s="4682"/>
      <c r="L63" s="4682"/>
      <c r="M63" s="4682"/>
      <c r="N63" s="4682"/>
      <c r="O63" s="4682"/>
      <c r="P63" s="4682"/>
    </row>
    <row r="64" spans="1:31" s="14" customFormat="1" ht="17.25" customHeight="1">
      <c r="B64" s="14" t="s">
        <v>3066</v>
      </c>
      <c r="J64" s="4681" t="str">
        <f>cst_wskakunin_sekkei1__address</f>
        <v/>
      </c>
      <c r="K64" s="4682"/>
      <c r="L64" s="4682"/>
      <c r="M64" s="4682"/>
      <c r="N64" s="4682"/>
      <c r="O64" s="4682"/>
      <c r="P64" s="4682"/>
      <c r="Q64" s="4682"/>
      <c r="R64" s="4682"/>
      <c r="S64" s="4682"/>
      <c r="T64" s="4682"/>
      <c r="U64" s="4682"/>
      <c r="V64" s="4682"/>
      <c r="W64" s="4682"/>
      <c r="X64" s="4682"/>
      <c r="Y64" s="4682"/>
      <c r="Z64" s="4682"/>
      <c r="AA64" s="4682"/>
      <c r="AB64" s="4682"/>
      <c r="AC64" s="4682"/>
      <c r="AD64" s="4682"/>
      <c r="AE64" s="4682"/>
    </row>
    <row r="65" spans="1:31" s="14" customFormat="1" ht="17.25" customHeight="1">
      <c r="B65" s="14" t="s">
        <v>3126</v>
      </c>
      <c r="J65" s="4681" t="str">
        <f>cst_wskakunin_sekkei1_TEL</f>
        <v/>
      </c>
      <c r="K65" s="4682"/>
      <c r="L65" s="4682"/>
      <c r="M65" s="4682"/>
      <c r="N65" s="4682"/>
      <c r="O65" s="4682"/>
      <c r="P65" s="4682"/>
      <c r="Q65" s="4682"/>
      <c r="R65" s="4682"/>
      <c r="S65" s="4682"/>
    </row>
    <row r="66" spans="1:31" s="14" customFormat="1" ht="17.25" customHeight="1">
      <c r="A66" s="520" t="s">
        <v>3132</v>
      </c>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row>
    <row r="67" spans="1:31" s="14" customFormat="1" ht="17.25" customHeight="1"/>
    <row r="68" spans="1:31" s="14" customFormat="1" ht="17.25" customHeight="1"/>
    <row r="69" spans="1:31" s="14" customFormat="1" ht="17.25" customHeight="1">
      <c r="A69" s="520" t="s">
        <v>3133</v>
      </c>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row>
    <row r="70" spans="1:31" s="14" customFormat="1" ht="17.25" customHeight="1">
      <c r="B70" s="4689"/>
      <c r="C70" s="4689"/>
      <c r="D70" s="4689"/>
      <c r="E70" s="4689"/>
      <c r="F70" s="4689"/>
      <c r="G70" s="4689"/>
      <c r="H70" s="4689"/>
      <c r="I70" s="4689"/>
      <c r="J70" s="4689"/>
      <c r="K70" s="4689"/>
      <c r="L70" s="4689"/>
      <c r="M70" s="4689"/>
      <c r="N70" s="4689"/>
      <c r="O70" s="4689"/>
      <c r="P70" s="4689"/>
      <c r="Q70" s="4689"/>
      <c r="R70" s="4689"/>
      <c r="S70" s="4689"/>
      <c r="T70" s="4689"/>
      <c r="U70" s="4689"/>
      <c r="V70" s="4689"/>
      <c r="W70" s="4689"/>
      <c r="X70" s="4689"/>
      <c r="Y70" s="4689"/>
      <c r="Z70" s="4689"/>
      <c r="AA70" s="4689"/>
      <c r="AB70" s="4689"/>
      <c r="AC70" s="4689"/>
      <c r="AD70" s="4689"/>
      <c r="AE70" s="4689"/>
    </row>
    <row r="71" spans="1:31" s="14" customFormat="1" ht="17.25" customHeight="1">
      <c r="B71" s="4689"/>
      <c r="C71" s="4689"/>
      <c r="D71" s="4689"/>
      <c r="E71" s="4689"/>
      <c r="F71" s="4689"/>
      <c r="G71" s="4689"/>
      <c r="H71" s="4689"/>
      <c r="I71" s="4689"/>
      <c r="J71" s="4689"/>
      <c r="K71" s="4689"/>
      <c r="L71" s="4689"/>
      <c r="M71" s="4689"/>
      <c r="N71" s="4689"/>
      <c r="O71" s="4689"/>
      <c r="P71" s="4689"/>
      <c r="Q71" s="4689"/>
      <c r="R71" s="4689"/>
      <c r="S71" s="4689"/>
      <c r="T71" s="4689"/>
      <c r="U71" s="4689"/>
      <c r="V71" s="4689"/>
      <c r="W71" s="4689"/>
      <c r="X71" s="4689"/>
      <c r="Y71" s="4689"/>
      <c r="Z71" s="4689"/>
      <c r="AA71" s="4689"/>
      <c r="AB71" s="4689"/>
      <c r="AC71" s="4689"/>
      <c r="AD71" s="4689"/>
      <c r="AE71" s="4689"/>
    </row>
    <row r="72" spans="1:31" s="14" customFormat="1" ht="14.25" customHeight="1">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row>
    <row r="73" spans="1:31" s="14" customFormat="1" ht="17.25" customHeight="1">
      <c r="A73" s="14" t="s">
        <v>3134</v>
      </c>
      <c r="F73" s="4681" t="str">
        <f>cst_wskakunin_BUILD_NAME</f>
        <v>eigyouテスト</v>
      </c>
      <c r="G73" s="4681"/>
      <c r="H73" s="4681"/>
      <c r="I73" s="4681"/>
      <c r="J73" s="4681"/>
      <c r="K73" s="4681"/>
      <c r="L73" s="4681"/>
      <c r="M73" s="4681"/>
      <c r="N73" s="4681"/>
      <c r="O73" s="4681"/>
      <c r="P73" s="4681"/>
      <c r="Q73" s="4681"/>
      <c r="R73" s="4681"/>
      <c r="S73" s="4681"/>
      <c r="T73" s="4681"/>
      <c r="U73" s="4681"/>
      <c r="V73" s="4681"/>
      <c r="W73" s="4681"/>
      <c r="X73" s="4681"/>
      <c r="Y73" s="4681"/>
      <c r="Z73" s="4681"/>
      <c r="AA73" s="4681"/>
      <c r="AB73" s="4681"/>
      <c r="AC73" s="4681"/>
      <c r="AD73" s="4681"/>
      <c r="AE73" s="14" t="s">
        <v>57</v>
      </c>
    </row>
    <row r="74" spans="1:31" ht="10.5" customHeight="1">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row>
    <row r="75" spans="1:31" ht="15.75" customHeight="1">
      <c r="A75" s="13" t="s">
        <v>3030</v>
      </c>
    </row>
    <row r="76" spans="1:31" s="423" customFormat="1" ht="15.75" customHeight="1">
      <c r="B76" s="423" t="s">
        <v>3135</v>
      </c>
    </row>
    <row r="77" spans="1:31" s="423" customFormat="1" ht="15.75" customHeight="1">
      <c r="B77" s="423" t="s">
        <v>3136</v>
      </c>
    </row>
    <row r="78" spans="1:31" s="423" customFormat="1" ht="15.75" customHeight="1">
      <c r="B78" s="423" t="s">
        <v>3137</v>
      </c>
    </row>
    <row r="79" spans="1:31" s="423" customFormat="1" ht="15.75" customHeight="1">
      <c r="B79" s="423" t="s">
        <v>3138</v>
      </c>
    </row>
    <row r="80" spans="1:31" s="423" customFormat="1" ht="15.75" customHeight="1">
      <c r="B80" s="423" t="s">
        <v>3139</v>
      </c>
    </row>
    <row r="81" spans="1:32" s="423" customFormat="1" ht="15.75" customHeight="1">
      <c r="B81" s="423" t="s">
        <v>3140</v>
      </c>
    </row>
    <row r="82" spans="1:32" s="423" customFormat="1" ht="15.75" customHeight="1">
      <c r="B82" s="423" t="s">
        <v>3141</v>
      </c>
    </row>
    <row r="83" spans="1:32" ht="15.75" customHeight="1">
      <c r="B83" s="423" t="s">
        <v>3142</v>
      </c>
    </row>
    <row r="84" spans="1:32" ht="18" customHeight="1">
      <c r="B84" s="423" t="s">
        <v>3143</v>
      </c>
      <c r="C84" s="423"/>
      <c r="D84" s="423"/>
      <c r="E84" s="423"/>
      <c r="F84" s="423"/>
      <c r="G84" s="423"/>
      <c r="H84" s="423"/>
      <c r="I84" s="423"/>
      <c r="J84" s="423"/>
      <c r="K84" s="423"/>
      <c r="L84" s="423"/>
      <c r="M84" s="423"/>
      <c r="N84" s="423"/>
      <c r="O84" s="423"/>
      <c r="P84" s="423"/>
      <c r="Q84" s="423"/>
      <c r="R84" s="423"/>
      <c r="S84" s="423"/>
      <c r="T84" s="423"/>
      <c r="U84" s="423"/>
      <c r="V84" s="14"/>
      <c r="W84" s="14"/>
      <c r="X84" s="14"/>
      <c r="Y84" s="14"/>
      <c r="Z84" s="14"/>
      <c r="AA84" s="14"/>
      <c r="AB84" s="14"/>
      <c r="AC84" s="14"/>
      <c r="AD84" s="14"/>
      <c r="AE84" s="14"/>
      <c r="AF84" s="14"/>
    </row>
    <row r="85" spans="1:32" s="14" customFormat="1" ht="18" customHeight="1">
      <c r="AE85" s="506" t="s">
        <v>3144</v>
      </c>
    </row>
    <row r="86" spans="1:32" s="14" customFormat="1" ht="24.75" customHeight="1">
      <c r="A86" s="517"/>
      <c r="B86" s="519"/>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row>
    <row r="87" spans="1:32" s="14" customFormat="1" ht="6.75" customHeight="1"/>
    <row r="88" spans="1:32" s="14" customFormat="1" ht="17.25" customHeight="1">
      <c r="A88" s="520" t="s">
        <v>3145</v>
      </c>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row>
    <row r="89" spans="1:32" s="14" customFormat="1" ht="17.25" customHeight="1">
      <c r="C89" s="524" t="s">
        <v>139</v>
      </c>
      <c r="D89" s="14" t="s">
        <v>3146</v>
      </c>
      <c r="J89" s="525"/>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524" t="s">
        <v>139</v>
      </c>
      <c r="D90" s="14" t="s">
        <v>3147</v>
      </c>
      <c r="J90" s="525"/>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520" t="s">
        <v>3148</v>
      </c>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row>
    <row r="92" spans="1:32" s="14" customFormat="1" ht="17.25" customHeight="1">
      <c r="A92" s="526"/>
      <c r="B92" s="527">
        <v>1</v>
      </c>
      <c r="C92" s="527" t="s">
        <v>3149</v>
      </c>
      <c r="D92" s="527" t="s">
        <v>3150</v>
      </c>
      <c r="J92" s="525"/>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524" t="s">
        <v>139</v>
      </c>
      <c r="D93" s="4691" t="s">
        <v>3151</v>
      </c>
      <c r="E93" s="4691"/>
      <c r="F93" s="14" t="s">
        <v>3152</v>
      </c>
      <c r="J93" s="525"/>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524" t="s">
        <v>139</v>
      </c>
      <c r="D94" s="4691" t="s">
        <v>3153</v>
      </c>
      <c r="E94" s="4691"/>
      <c r="F94" s="14" t="s">
        <v>3154</v>
      </c>
      <c r="J94" s="525"/>
      <c r="K94" s="193"/>
      <c r="L94" s="193"/>
      <c r="M94" s="193"/>
      <c r="N94" s="193"/>
      <c r="O94" s="193"/>
      <c r="P94" s="193"/>
    </row>
    <row r="95" spans="1:32" s="14" customFormat="1" ht="17.25" customHeight="1">
      <c r="C95" s="524" t="s">
        <v>139</v>
      </c>
      <c r="D95" s="4691" t="s">
        <v>3155</v>
      </c>
      <c r="E95" s="4691"/>
      <c r="F95" s="14" t="s">
        <v>3156</v>
      </c>
      <c r="J95" s="525"/>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28"/>
      <c r="B96" s="529">
        <v>2</v>
      </c>
      <c r="C96" s="529" t="s">
        <v>3149</v>
      </c>
      <c r="D96" s="529" t="s">
        <v>3157</v>
      </c>
      <c r="E96" s="530"/>
      <c r="F96" s="530"/>
      <c r="G96" s="530"/>
      <c r="H96" s="530"/>
      <c r="I96" s="530"/>
      <c r="J96" s="531"/>
      <c r="K96" s="532"/>
      <c r="L96" s="532"/>
      <c r="M96" s="532"/>
      <c r="N96" s="532"/>
      <c r="O96" s="532"/>
      <c r="P96" s="532"/>
      <c r="Q96" s="532"/>
      <c r="R96" s="532"/>
      <c r="S96" s="532"/>
      <c r="T96" s="532"/>
      <c r="U96" s="532"/>
      <c r="V96" s="532"/>
      <c r="W96" s="532"/>
      <c r="X96" s="532"/>
      <c r="Y96" s="532"/>
      <c r="Z96" s="532"/>
      <c r="AA96" s="532"/>
      <c r="AB96" s="532"/>
      <c r="AC96" s="532"/>
      <c r="AD96" s="532"/>
      <c r="AE96" s="532"/>
    </row>
    <row r="97" spans="1:31" s="14" customFormat="1" ht="17.25" customHeight="1">
      <c r="C97" s="524" t="s">
        <v>139</v>
      </c>
      <c r="D97" s="4691" t="s">
        <v>3158</v>
      </c>
      <c r="E97" s="4691"/>
      <c r="F97" s="14" t="s">
        <v>3159</v>
      </c>
      <c r="J97" s="525"/>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524" t="s">
        <v>139</v>
      </c>
      <c r="D98" s="4691" t="s">
        <v>3160</v>
      </c>
      <c r="E98" s="4691"/>
      <c r="F98" s="14" t="s">
        <v>3161</v>
      </c>
      <c r="J98" s="525"/>
      <c r="K98" s="193"/>
      <c r="L98" s="193"/>
      <c r="M98" s="193"/>
      <c r="N98" s="193"/>
      <c r="O98" s="193"/>
      <c r="P98" s="193"/>
    </row>
    <row r="99" spans="1:31" s="14" customFormat="1" ht="17.25" customHeight="1">
      <c r="C99" s="524" t="s">
        <v>139</v>
      </c>
      <c r="D99" s="4691" t="s">
        <v>3162</v>
      </c>
      <c r="E99" s="4691"/>
      <c r="F99" s="14" t="s">
        <v>3163</v>
      </c>
      <c r="J99" s="525"/>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524" t="s">
        <v>139</v>
      </c>
      <c r="D100" s="4691" t="s">
        <v>3164</v>
      </c>
      <c r="E100" s="4691"/>
      <c r="F100" s="14" t="s">
        <v>3165</v>
      </c>
      <c r="J100" s="525"/>
      <c r="K100" s="193"/>
      <c r="L100" s="193"/>
      <c r="M100" s="193"/>
      <c r="N100" s="193"/>
      <c r="O100" s="193"/>
      <c r="P100" s="193"/>
      <c r="Q100" s="193"/>
      <c r="R100" s="193"/>
      <c r="S100" s="193"/>
    </row>
    <row r="101" spans="1:31" s="14" customFormat="1" ht="17.25" customHeight="1">
      <c r="A101" s="528"/>
      <c r="B101" s="529">
        <v>5</v>
      </c>
      <c r="C101" s="529" t="s">
        <v>3149</v>
      </c>
      <c r="D101" s="529" t="s">
        <v>3166</v>
      </c>
      <c r="E101" s="530"/>
      <c r="F101" s="530"/>
      <c r="G101" s="530"/>
      <c r="H101" s="530"/>
      <c r="I101" s="530"/>
      <c r="J101" s="531"/>
      <c r="K101" s="532"/>
      <c r="L101" s="532"/>
      <c r="M101" s="532"/>
      <c r="N101" s="532"/>
      <c r="O101" s="532"/>
      <c r="P101" s="532"/>
      <c r="Q101" s="532"/>
      <c r="R101" s="532"/>
      <c r="S101" s="532"/>
      <c r="T101" s="532"/>
      <c r="U101" s="532"/>
      <c r="V101" s="532"/>
      <c r="W101" s="532"/>
      <c r="X101" s="532"/>
      <c r="Y101" s="532"/>
      <c r="Z101" s="532"/>
      <c r="AA101" s="532"/>
      <c r="AB101" s="532"/>
      <c r="AC101" s="532"/>
      <c r="AD101" s="532"/>
      <c r="AE101" s="532"/>
    </row>
    <row r="102" spans="1:31" s="14" customFormat="1" ht="17.25" customHeight="1">
      <c r="A102" s="526"/>
      <c r="B102" s="527"/>
      <c r="C102" s="527" t="s">
        <v>3167</v>
      </c>
      <c r="D102" s="527"/>
      <c r="J102" s="525"/>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524" t="s">
        <v>139</v>
      </c>
      <c r="D103" s="4691" t="s">
        <v>3168</v>
      </c>
      <c r="E103" s="4691"/>
      <c r="F103" s="14" t="s">
        <v>3169</v>
      </c>
      <c r="J103" s="525"/>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524" t="s">
        <v>139</v>
      </c>
      <c r="D104" s="4691" t="s">
        <v>3170</v>
      </c>
      <c r="E104" s="4691"/>
      <c r="F104" s="14" t="s">
        <v>3171</v>
      </c>
      <c r="J104" s="525"/>
      <c r="K104" s="193"/>
      <c r="L104" s="193"/>
      <c r="M104" s="193"/>
      <c r="N104" s="193"/>
      <c r="O104" s="193"/>
      <c r="P104" s="193"/>
    </row>
    <row r="105" spans="1:31" s="14" customFormat="1" ht="17.25" customHeight="1">
      <c r="A105" s="528"/>
      <c r="B105" s="529">
        <v>6</v>
      </c>
      <c r="C105" s="529" t="s">
        <v>3149</v>
      </c>
      <c r="D105" s="529" t="s">
        <v>3172</v>
      </c>
      <c r="E105" s="530"/>
      <c r="F105" s="530"/>
      <c r="G105" s="530"/>
      <c r="H105" s="530"/>
      <c r="I105" s="530"/>
      <c r="J105" s="531"/>
      <c r="K105" s="532"/>
      <c r="L105" s="532"/>
      <c r="M105" s="532"/>
      <c r="N105" s="532"/>
      <c r="O105" s="532"/>
      <c r="P105" s="532"/>
      <c r="Q105" s="532"/>
      <c r="R105" s="532"/>
      <c r="S105" s="532"/>
      <c r="T105" s="532"/>
      <c r="U105" s="532"/>
      <c r="V105" s="532"/>
      <c r="W105" s="532"/>
      <c r="X105" s="532"/>
      <c r="Y105" s="532"/>
      <c r="Z105" s="532"/>
      <c r="AA105" s="532"/>
      <c r="AB105" s="532"/>
      <c r="AC105" s="532"/>
      <c r="AD105" s="532"/>
      <c r="AE105" s="532"/>
    </row>
    <row r="106" spans="1:31" s="14" customFormat="1" ht="17.25" customHeight="1">
      <c r="C106" s="524" t="s">
        <v>139</v>
      </c>
      <c r="D106" s="4691" t="s">
        <v>3173</v>
      </c>
      <c r="E106" s="4691"/>
      <c r="F106" s="14" t="s">
        <v>3174</v>
      </c>
      <c r="J106" s="525"/>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524" t="s">
        <v>139</v>
      </c>
      <c r="D107" s="4691" t="s">
        <v>3175</v>
      </c>
      <c r="E107" s="4691"/>
      <c r="F107" s="14" t="s">
        <v>3176</v>
      </c>
      <c r="J107" s="525"/>
      <c r="K107" s="193"/>
      <c r="L107" s="193"/>
      <c r="M107" s="193"/>
      <c r="N107" s="193"/>
      <c r="O107" s="193"/>
      <c r="P107" s="193"/>
    </row>
    <row r="108" spans="1:31" s="14" customFormat="1" ht="17.25" customHeight="1">
      <c r="C108" s="524" t="s">
        <v>139</v>
      </c>
      <c r="D108" s="4691" t="s">
        <v>3177</v>
      </c>
      <c r="E108" s="4691"/>
      <c r="F108" s="14" t="s">
        <v>3178</v>
      </c>
      <c r="J108" s="525"/>
      <c r="K108" s="193"/>
      <c r="L108" s="193"/>
      <c r="M108" s="193"/>
      <c r="N108" s="193"/>
      <c r="O108" s="193"/>
      <c r="P108" s="193"/>
      <c r="Q108" s="193"/>
      <c r="R108" s="193"/>
      <c r="S108" s="193"/>
    </row>
    <row r="109" spans="1:31" s="14" customFormat="1" ht="17.25" customHeight="1">
      <c r="F109" s="14" t="s">
        <v>3179</v>
      </c>
      <c r="J109" s="525"/>
      <c r="K109" s="193"/>
      <c r="L109" s="193"/>
      <c r="M109" s="193"/>
      <c r="N109" s="14" t="s">
        <v>3180</v>
      </c>
      <c r="O109" s="533"/>
      <c r="P109" s="533"/>
      <c r="Q109" s="533"/>
      <c r="R109" s="533"/>
      <c r="S109" s="533"/>
    </row>
    <row r="110" spans="1:31" s="14" customFormat="1" ht="17.25" customHeight="1">
      <c r="F110" s="14" t="s">
        <v>3181</v>
      </c>
      <c r="J110" s="525"/>
      <c r="K110" s="193"/>
      <c r="L110" s="193"/>
      <c r="M110" s="193"/>
      <c r="N110" s="524" t="s">
        <v>139</v>
      </c>
      <c r="O110" s="14" t="s">
        <v>3182</v>
      </c>
      <c r="R110" s="524" t="s">
        <v>139</v>
      </c>
      <c r="S110" s="14" t="s">
        <v>3183</v>
      </c>
      <c r="V110" s="524" t="s">
        <v>139</v>
      </c>
      <c r="W110" s="14" t="s">
        <v>3184</v>
      </c>
      <c r="AB110" s="524" t="s">
        <v>139</v>
      </c>
      <c r="AC110" s="14" t="s">
        <v>3185</v>
      </c>
    </row>
    <row r="111" spans="1:31" s="14" customFormat="1" ht="17.25" customHeight="1">
      <c r="A111" s="528"/>
      <c r="B111" s="529">
        <v>7</v>
      </c>
      <c r="C111" s="529" t="s">
        <v>3149</v>
      </c>
      <c r="D111" s="529" t="s">
        <v>3186</v>
      </c>
      <c r="E111" s="530"/>
      <c r="F111" s="530"/>
      <c r="G111" s="530"/>
      <c r="H111" s="530"/>
      <c r="I111" s="530"/>
      <c r="J111" s="531"/>
      <c r="K111" s="532"/>
      <c r="L111" s="532"/>
      <c r="M111" s="532"/>
      <c r="N111" s="532"/>
      <c r="O111" s="532"/>
      <c r="P111" s="532"/>
      <c r="Q111" s="532"/>
      <c r="R111" s="532"/>
      <c r="S111" s="532"/>
      <c r="T111" s="532"/>
      <c r="U111" s="532"/>
      <c r="V111" s="532"/>
      <c r="W111" s="532"/>
      <c r="X111" s="532"/>
      <c r="Y111" s="532"/>
      <c r="Z111" s="532"/>
      <c r="AA111" s="532"/>
      <c r="AB111" s="532"/>
      <c r="AC111" s="532"/>
      <c r="AD111" s="532"/>
      <c r="AE111" s="532"/>
    </row>
    <row r="112" spans="1:31" s="14" customFormat="1" ht="17.25" customHeight="1">
      <c r="C112" s="524" t="s">
        <v>139</v>
      </c>
      <c r="D112" s="4691" t="s">
        <v>3187</v>
      </c>
      <c r="E112" s="4691"/>
      <c r="F112" s="14" t="s">
        <v>3188</v>
      </c>
      <c r="J112" s="525"/>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524" t="s">
        <v>139</v>
      </c>
      <c r="D113" s="4691" t="s">
        <v>3189</v>
      </c>
      <c r="E113" s="4691"/>
      <c r="F113" s="14" t="s">
        <v>3190</v>
      </c>
      <c r="J113" s="525"/>
      <c r="K113" s="193"/>
      <c r="L113" s="193"/>
      <c r="M113" s="193"/>
      <c r="N113" s="193"/>
      <c r="O113" s="193"/>
      <c r="P113" s="193"/>
    </row>
    <row r="114" spans="1:32" s="14" customFormat="1" ht="17.25" customHeight="1">
      <c r="A114" s="528"/>
      <c r="B114" s="529">
        <v>8</v>
      </c>
      <c r="C114" s="529" t="s">
        <v>3149</v>
      </c>
      <c r="D114" s="529" t="s">
        <v>3191</v>
      </c>
      <c r="E114" s="530"/>
      <c r="F114" s="530"/>
      <c r="G114" s="530"/>
      <c r="H114" s="530"/>
      <c r="I114" s="530"/>
      <c r="J114" s="531"/>
      <c r="K114" s="532"/>
      <c r="L114" s="532"/>
      <c r="M114" s="532"/>
      <c r="N114" s="532"/>
      <c r="O114" s="532"/>
      <c r="P114" s="532"/>
      <c r="Q114" s="532"/>
      <c r="R114" s="532"/>
      <c r="S114" s="532"/>
      <c r="T114" s="532"/>
      <c r="U114" s="532"/>
      <c r="V114" s="532"/>
      <c r="W114" s="532"/>
      <c r="X114" s="532"/>
      <c r="Y114" s="532"/>
      <c r="Z114" s="532"/>
      <c r="AA114" s="532"/>
      <c r="AB114" s="532"/>
      <c r="AC114" s="532"/>
      <c r="AD114" s="532"/>
      <c r="AE114" s="532"/>
    </row>
    <row r="115" spans="1:32" s="14" customFormat="1" ht="17.25" customHeight="1">
      <c r="C115" s="524" t="s">
        <v>139</v>
      </c>
      <c r="D115" s="4691" t="s">
        <v>3192</v>
      </c>
      <c r="E115" s="4691"/>
      <c r="F115" s="14" t="s">
        <v>3193</v>
      </c>
      <c r="J115" s="525"/>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28"/>
      <c r="B116" s="529">
        <v>9</v>
      </c>
      <c r="C116" s="529" t="s">
        <v>3149</v>
      </c>
      <c r="D116" s="529" t="s">
        <v>3194</v>
      </c>
      <c r="E116" s="530"/>
      <c r="F116" s="530"/>
      <c r="G116" s="530"/>
      <c r="H116" s="530"/>
      <c r="I116" s="530"/>
      <c r="J116" s="531"/>
      <c r="K116" s="532"/>
      <c r="L116" s="532"/>
      <c r="M116" s="532"/>
      <c r="N116" s="532"/>
      <c r="O116" s="532"/>
      <c r="P116" s="532"/>
      <c r="Q116" s="532"/>
      <c r="R116" s="532"/>
      <c r="S116" s="532"/>
      <c r="T116" s="532"/>
      <c r="U116" s="532"/>
      <c r="V116" s="532"/>
      <c r="W116" s="532"/>
      <c r="X116" s="532"/>
      <c r="Y116" s="532"/>
      <c r="Z116" s="532"/>
      <c r="AA116" s="532"/>
      <c r="AB116" s="532"/>
      <c r="AC116" s="532"/>
      <c r="AD116" s="532"/>
      <c r="AE116" s="532"/>
    </row>
    <row r="117" spans="1:32" s="14" customFormat="1" ht="17.25" customHeight="1">
      <c r="C117" s="524" t="s">
        <v>139</v>
      </c>
      <c r="D117" s="4691" t="s">
        <v>3195</v>
      </c>
      <c r="E117" s="4691"/>
      <c r="F117" s="14" t="s">
        <v>3196</v>
      </c>
      <c r="J117" s="525"/>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28"/>
      <c r="B118" s="529">
        <v>10</v>
      </c>
      <c r="C118" s="529" t="s">
        <v>3149</v>
      </c>
      <c r="D118" s="529" t="s">
        <v>3197</v>
      </c>
      <c r="E118" s="530"/>
      <c r="F118" s="530"/>
      <c r="G118" s="530"/>
      <c r="H118" s="530"/>
      <c r="I118" s="530"/>
      <c r="J118" s="531"/>
      <c r="K118" s="532"/>
      <c r="L118" s="532"/>
      <c r="M118" s="532"/>
      <c r="N118" s="532"/>
      <c r="O118" s="532"/>
      <c r="P118" s="532"/>
      <c r="Q118" s="532"/>
      <c r="R118" s="532"/>
      <c r="S118" s="532"/>
      <c r="T118" s="532"/>
      <c r="U118" s="532"/>
      <c r="V118" s="532"/>
      <c r="W118" s="532"/>
      <c r="X118" s="532"/>
      <c r="Y118" s="532"/>
      <c r="Z118" s="532"/>
      <c r="AA118" s="532"/>
      <c r="AB118" s="532"/>
      <c r="AC118" s="532"/>
      <c r="AD118" s="532"/>
      <c r="AE118" s="532"/>
    </row>
    <row r="119" spans="1:32" s="14" customFormat="1" ht="17.25" customHeight="1">
      <c r="C119" s="524" t="s">
        <v>139</v>
      </c>
      <c r="D119" s="4691" t="s">
        <v>3198</v>
      </c>
      <c r="E119" s="4691"/>
      <c r="F119" s="14" t="s">
        <v>3199</v>
      </c>
      <c r="J119" s="525"/>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523"/>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row>
    <row r="121" spans="1:32" ht="15.75" customHeight="1">
      <c r="A121" s="13" t="s">
        <v>3030</v>
      </c>
    </row>
    <row r="122" spans="1:32" s="423" customFormat="1" ht="15.75" customHeight="1">
      <c r="B122" s="423" t="s">
        <v>2979</v>
      </c>
      <c r="C122" s="423" t="s">
        <v>3200</v>
      </c>
    </row>
    <row r="123" spans="1:32" s="423" customFormat="1" ht="15.75" customHeight="1">
      <c r="B123" s="423" t="s">
        <v>2982</v>
      </c>
      <c r="C123" s="423" t="s">
        <v>3201</v>
      </c>
      <c r="D123" s="522"/>
      <c r="E123" s="522"/>
      <c r="F123" s="522"/>
      <c r="G123" s="522"/>
      <c r="H123" s="522"/>
      <c r="I123" s="522"/>
      <c r="J123" s="522"/>
      <c r="K123" s="522"/>
      <c r="L123" s="522"/>
      <c r="M123" s="522"/>
      <c r="N123" s="522"/>
      <c r="O123" s="522"/>
      <c r="P123" s="522"/>
      <c r="Q123" s="522"/>
      <c r="R123" s="522"/>
      <c r="S123" s="522"/>
      <c r="T123" s="522"/>
      <c r="U123" s="522"/>
      <c r="V123" s="522"/>
      <c r="W123" s="522"/>
      <c r="X123" s="522"/>
      <c r="Y123" s="522"/>
      <c r="Z123" s="522"/>
      <c r="AA123" s="522"/>
      <c r="AB123" s="522"/>
      <c r="AC123" s="522"/>
      <c r="AD123" s="522"/>
      <c r="AE123" s="522"/>
      <c r="AF123" s="522"/>
    </row>
    <row r="124" spans="1:32" s="423" customFormat="1" ht="15.75" customHeight="1">
      <c r="B124" s="423" t="s">
        <v>3202</v>
      </c>
      <c r="C124" s="522"/>
      <c r="D124" s="522"/>
      <c r="E124" s="522"/>
      <c r="F124" s="522"/>
      <c r="G124" s="522"/>
      <c r="H124" s="522"/>
      <c r="I124" s="522"/>
      <c r="J124" s="522"/>
      <c r="K124" s="522"/>
      <c r="L124" s="522"/>
      <c r="M124" s="522"/>
      <c r="N124" s="522"/>
      <c r="O124" s="522"/>
      <c r="P124" s="522"/>
      <c r="Q124" s="522"/>
      <c r="R124" s="522"/>
      <c r="S124" s="522"/>
      <c r="T124" s="522"/>
      <c r="U124" s="522"/>
      <c r="V124" s="522"/>
      <c r="W124" s="522"/>
      <c r="X124" s="522"/>
      <c r="Y124" s="522"/>
      <c r="Z124" s="522"/>
      <c r="AA124" s="522"/>
      <c r="AB124" s="522"/>
      <c r="AC124" s="522"/>
      <c r="AD124" s="522"/>
      <c r="AE124" s="522"/>
      <c r="AF124" s="522"/>
    </row>
    <row r="125" spans="1:32" s="423" customFormat="1" ht="15.75" customHeight="1"/>
    <row r="126" spans="1:32" s="423" customFormat="1" ht="15.75" customHeight="1"/>
    <row r="127" spans="1:32" s="423" customFormat="1" ht="15.75" customHeight="1"/>
    <row r="128" spans="1:32" s="423" customFormat="1" ht="15.75" customHeight="1"/>
    <row r="129" spans="1:31" ht="15.75" customHeight="1">
      <c r="B129" s="423"/>
    </row>
    <row r="130" spans="1:31" ht="18" customHeight="1"/>
    <row r="131" spans="1:31" s="14" customFormat="1" ht="15" customHeight="1">
      <c r="AE131" s="506" t="s">
        <v>127</v>
      </c>
    </row>
    <row r="132" spans="1:31" s="14" customFormat="1" ht="21" customHeight="1">
      <c r="A132" s="517"/>
      <c r="B132" s="519" t="s">
        <v>3203</v>
      </c>
      <c r="C132" s="517"/>
      <c r="D132" s="517"/>
      <c r="E132" s="517"/>
      <c r="F132" s="517"/>
      <c r="G132" s="517"/>
      <c r="H132" s="517"/>
      <c r="I132" s="517"/>
      <c r="J132" s="517"/>
      <c r="K132" s="517"/>
      <c r="L132" s="517"/>
      <c r="M132" s="517"/>
      <c r="N132" s="517"/>
      <c r="O132" s="517"/>
      <c r="P132" s="517"/>
      <c r="Q132" s="517"/>
      <c r="R132" s="517"/>
      <c r="S132" s="517"/>
      <c r="T132" s="517"/>
      <c r="U132" s="517"/>
      <c r="V132" s="517"/>
      <c r="W132" s="517"/>
      <c r="X132" s="517"/>
      <c r="Y132" s="517"/>
      <c r="Z132" s="517"/>
      <c r="AA132" s="517"/>
      <c r="AB132" s="517"/>
      <c r="AC132" s="517"/>
      <c r="AD132" s="517"/>
      <c r="AE132" s="517"/>
    </row>
    <row r="133" spans="1:31" s="14" customFormat="1" ht="6.75" customHeight="1"/>
    <row r="134" spans="1:31" s="14" customFormat="1" ht="16.5" customHeight="1">
      <c r="A134" s="520" t="s">
        <v>3204</v>
      </c>
      <c r="B134" s="521"/>
      <c r="C134" s="521"/>
      <c r="D134" s="521"/>
      <c r="E134" s="521"/>
    </row>
    <row r="135" spans="1:31" s="14" customFormat="1" ht="16.5" customHeight="1">
      <c r="B135" s="4681" t="str">
        <f>cst_wskakunin_BUILD__address</f>
        <v>埼玉県さいたま市浦和区仲町</v>
      </c>
      <c r="C135" s="4681"/>
      <c r="D135" s="4681"/>
      <c r="E135" s="4681"/>
      <c r="F135" s="4681"/>
      <c r="G135" s="4681"/>
      <c r="H135" s="4681"/>
      <c r="I135" s="4681"/>
      <c r="J135" s="4681"/>
      <c r="K135" s="4681"/>
      <c r="L135" s="4681"/>
      <c r="M135" s="4681"/>
      <c r="N135" s="4681"/>
      <c r="O135" s="4681"/>
      <c r="P135" s="4681"/>
      <c r="Q135" s="4681"/>
      <c r="R135" s="4681"/>
      <c r="S135" s="4681"/>
      <c r="T135" s="4681"/>
      <c r="U135" s="4681"/>
      <c r="V135" s="4681"/>
      <c r="W135" s="4681"/>
      <c r="X135" s="4681"/>
      <c r="Y135" s="4681"/>
      <c r="Z135" s="4681"/>
      <c r="AA135" s="4681"/>
      <c r="AB135" s="4681"/>
      <c r="AC135" s="4681"/>
      <c r="AD135" s="4681"/>
      <c r="AE135" s="4681"/>
    </row>
    <row r="136" spans="1:31" s="14" customFormat="1" ht="4.5" customHeight="1"/>
    <row r="137" spans="1:31" s="14" customFormat="1" ht="16.5" customHeight="1">
      <c r="A137" s="520" t="s">
        <v>3205</v>
      </c>
      <c r="B137" s="521"/>
      <c r="C137" s="521"/>
      <c r="D137" s="521"/>
      <c r="E137" s="521"/>
      <c r="F137" s="521"/>
      <c r="G137" s="521"/>
      <c r="H137" s="521"/>
      <c r="I137" s="521"/>
      <c r="J137" s="521"/>
      <c r="K137" s="521"/>
      <c r="L137" s="521"/>
      <c r="M137" s="521"/>
      <c r="N137" s="521"/>
      <c r="O137" s="521"/>
      <c r="P137" s="521"/>
      <c r="Q137" s="521"/>
    </row>
    <row r="138" spans="1:31" s="14" customFormat="1" ht="16.5" customHeight="1">
      <c r="C138" s="534" t="str">
        <f>cst_wskakunin_KUIKI_TOSI</f>
        <v>□</v>
      </c>
      <c r="D138" s="14" t="s">
        <v>462</v>
      </c>
      <c r="J138" s="14" t="s">
        <v>9</v>
      </c>
      <c r="K138" s="534" t="str">
        <f>cst_wskakunin_KUIKI_SIGAIKA</f>
        <v>□</v>
      </c>
      <c r="L138" s="14" t="s">
        <v>466</v>
      </c>
      <c r="Q138" s="534" t="str">
        <f>cst_wskakunin_KUIKI_TYOSEI</f>
        <v>□</v>
      </c>
      <c r="R138" s="14" t="s">
        <v>467</v>
      </c>
      <c r="X138" s="534" t="str">
        <f>cst_wskakunin_KUIKI_HISETTEI</f>
        <v>□</v>
      </c>
      <c r="Y138" s="14" t="s">
        <v>3206</v>
      </c>
    </row>
    <row r="139" spans="1:31" s="14" customFormat="1" ht="16.5" customHeight="1">
      <c r="C139" s="534" t="str">
        <f>cst_wskakunin_KUIKI_JYUN_TOSHI</f>
        <v>□</v>
      </c>
      <c r="D139" s="14" t="s">
        <v>463</v>
      </c>
      <c r="K139" s="534" t="str">
        <f>cst_wskakunin_KUIKI_KUIKIGAI</f>
        <v>□</v>
      </c>
      <c r="L139" s="14" t="s">
        <v>3207</v>
      </c>
    </row>
    <row r="140" spans="1:31" s="14" customFormat="1" ht="4.5" customHeight="1"/>
    <row r="141" spans="1:31" s="14" customFormat="1" ht="16.5" customHeight="1">
      <c r="A141" s="520" t="s">
        <v>3208</v>
      </c>
      <c r="B141" s="521"/>
      <c r="C141" s="521"/>
      <c r="D141" s="521"/>
      <c r="E141" s="521"/>
      <c r="H141" s="534" t="str">
        <f>cst_wskakunin_BOUKA_BOUKA</f>
        <v>□</v>
      </c>
      <c r="I141" s="14" t="s">
        <v>469</v>
      </c>
      <c r="N141" s="534" t="str">
        <f>cst_wskakunin_BOUKA_JYUN_BOUKA</f>
        <v>□</v>
      </c>
      <c r="O141" s="14" t="s">
        <v>470</v>
      </c>
      <c r="T141" s="534" t="str">
        <f>cst_wskakunin_BOUKA_NASI</f>
        <v>□</v>
      </c>
      <c r="U141" s="14" t="s">
        <v>230</v>
      </c>
    </row>
    <row r="142" spans="1:31" s="14" customFormat="1" ht="4.5" customHeight="1"/>
    <row r="143" spans="1:31" s="14" customFormat="1" ht="16.5" customHeight="1">
      <c r="A143" s="520" t="s">
        <v>3209</v>
      </c>
      <c r="B143" s="521"/>
      <c r="C143" s="521"/>
      <c r="D143" s="521"/>
      <c r="E143" s="521"/>
      <c r="H143" s="4698" t="str">
        <f>cst_wskakunin_SHIKITI_MENSEKI_1_TOTAL</f>
        <v/>
      </c>
      <c r="I143" s="4698"/>
      <c r="J143" s="4698"/>
      <c r="K143" s="4698"/>
      <c r="L143" s="14" t="s">
        <v>114</v>
      </c>
    </row>
    <row r="144" spans="1:31" s="14" customFormat="1" ht="4.5" customHeight="1"/>
    <row r="145" spans="1:26" s="14" customFormat="1" ht="16.5" customHeight="1">
      <c r="A145" s="520" t="s">
        <v>3210</v>
      </c>
      <c r="B145" s="521"/>
      <c r="C145" s="521"/>
      <c r="D145" s="521"/>
      <c r="E145" s="521"/>
      <c r="H145" s="534" t="str">
        <f>IF(cst_wskakunin_YOUTO="一戸建ての住宅","■","□")</f>
        <v>□</v>
      </c>
      <c r="I145" s="14" t="s">
        <v>154</v>
      </c>
      <c r="P145" s="534" t="str">
        <f>IF(cst_wskakunin_YOUTO&lt;&gt;"一戸建ての住宅","■","□")</f>
        <v>■</v>
      </c>
      <c r="Q145" s="14" t="s">
        <v>3211</v>
      </c>
    </row>
    <row r="146" spans="1:26" s="14" customFormat="1" ht="4.5" customHeight="1"/>
    <row r="147" spans="1:26" s="14" customFormat="1" ht="16.5" customHeight="1">
      <c r="A147" s="520" t="s">
        <v>3212</v>
      </c>
      <c r="B147" s="521"/>
      <c r="C147" s="521"/>
      <c r="D147" s="521"/>
      <c r="E147" s="521"/>
      <c r="H147" s="4698" t="str">
        <f>cst_wskakunin_KENTIKU_MENSEKI_SHINSEI</f>
        <v/>
      </c>
      <c r="I147" s="4698"/>
      <c r="J147" s="4698"/>
      <c r="K147" s="4698"/>
      <c r="L147" s="14" t="s">
        <v>114</v>
      </c>
    </row>
    <row r="148" spans="1:26" s="14" customFormat="1" ht="4.5" customHeight="1"/>
    <row r="149" spans="1:26" s="14" customFormat="1" ht="16.5" customHeight="1">
      <c r="A149" s="520" t="s">
        <v>3213</v>
      </c>
      <c r="B149" s="521"/>
      <c r="C149" s="521"/>
      <c r="D149" s="521"/>
      <c r="E149" s="521"/>
      <c r="H149" s="4698" t="str">
        <f>cst_wskakunin_NOBE_MENSEKI_BUILD_SHINSEI</f>
        <v/>
      </c>
      <c r="I149" s="4698"/>
      <c r="J149" s="4698"/>
      <c r="K149" s="4698"/>
      <c r="L149" s="14" t="s">
        <v>114</v>
      </c>
    </row>
    <row r="150" spans="1:26" s="14" customFormat="1" ht="4.5" customHeight="1"/>
    <row r="151" spans="1:26" s="14" customFormat="1" ht="16.5" customHeight="1">
      <c r="A151" s="520" t="s">
        <v>3214</v>
      </c>
      <c r="B151" s="521"/>
      <c r="C151" s="521"/>
      <c r="D151" s="521"/>
      <c r="E151" s="521"/>
    </row>
    <row r="152" spans="1:26" s="14" customFormat="1" ht="16.5" customHeight="1">
      <c r="C152" s="14" t="s">
        <v>3215</v>
      </c>
      <c r="J152" s="4699"/>
      <c r="K152" s="4699"/>
      <c r="L152" s="4699"/>
      <c r="M152" s="14" t="s">
        <v>108</v>
      </c>
    </row>
    <row r="153" spans="1:26" s="14" customFormat="1" ht="16.5" customHeight="1">
      <c r="C153" s="14" t="s">
        <v>3216</v>
      </c>
      <c r="J153" s="4699"/>
      <c r="K153" s="4699"/>
      <c r="L153" s="4699"/>
      <c r="M153" s="14" t="s">
        <v>108</v>
      </c>
    </row>
    <row r="154" spans="1:26" s="14" customFormat="1" ht="4.5" customHeight="1"/>
    <row r="155" spans="1:26" s="14" customFormat="1" ht="16.5" customHeight="1">
      <c r="A155" s="520" t="s">
        <v>3217</v>
      </c>
      <c r="B155" s="521"/>
      <c r="C155" s="521"/>
      <c r="D155" s="521"/>
      <c r="E155" s="521"/>
      <c r="F155" s="521"/>
      <c r="G155" s="521"/>
    </row>
    <row r="156" spans="1:26" s="14" customFormat="1" ht="16.5" customHeight="1">
      <c r="C156" s="14" t="s">
        <v>3218</v>
      </c>
      <c r="J156" s="4695" t="str">
        <f>cst_wskakunin_p4_1_TAKASA_MAX</f>
        <v/>
      </c>
      <c r="K156" s="4695"/>
      <c r="L156" s="4695"/>
      <c r="M156" s="4695"/>
      <c r="N156" s="14" t="s">
        <v>674</v>
      </c>
    </row>
    <row r="157" spans="1:26" s="14" customFormat="1" ht="16.5" customHeight="1">
      <c r="C157" s="14" t="s">
        <v>3219</v>
      </c>
      <c r="J157" s="4695" t="str">
        <f>cst_wskakunin_p4_1_TAKASA_KEN_MAX</f>
        <v/>
      </c>
      <c r="K157" s="4695"/>
      <c r="L157" s="4695"/>
      <c r="M157" s="4695"/>
      <c r="N157" s="14" t="s">
        <v>674</v>
      </c>
    </row>
    <row r="158" spans="1:26" s="14" customFormat="1" ht="16.5" customHeight="1">
      <c r="C158" s="14" t="s">
        <v>3220</v>
      </c>
      <c r="I158" s="506" t="s">
        <v>3221</v>
      </c>
      <c r="J158" s="4696" t="str">
        <f>cst_wskakunin_p4_1_KAISU_TIKAI_NOZOKU</f>
        <v/>
      </c>
      <c r="K158" s="4696"/>
      <c r="L158" s="4696"/>
      <c r="M158" s="14" t="s">
        <v>481</v>
      </c>
      <c r="N158" s="14" t="s">
        <v>10</v>
      </c>
    </row>
    <row r="159" spans="1:26" s="14" customFormat="1" ht="16.5" customHeight="1">
      <c r="I159" s="506" t="s">
        <v>3222</v>
      </c>
      <c r="J159" s="4696" t="str">
        <f>cst_wskakunin_p4_1_KAISU_TIKAI</f>
        <v/>
      </c>
      <c r="K159" s="4696"/>
      <c r="L159" s="4696"/>
      <c r="M159" s="14" t="s">
        <v>481</v>
      </c>
      <c r="N159" s="14" t="s">
        <v>10</v>
      </c>
    </row>
    <row r="160" spans="1:26" s="14" customFormat="1" ht="16.5" customHeight="1">
      <c r="C160" s="14" t="s">
        <v>2954</v>
      </c>
      <c r="G160" s="4696" t="str">
        <f>cst_wskakunin_p4_1_KOUZOU1</f>
        <v/>
      </c>
      <c r="H160" s="4697"/>
      <c r="I160" s="4697"/>
      <c r="J160" s="4697"/>
      <c r="K160" s="4697"/>
      <c r="L160" s="4697"/>
      <c r="M160" s="4697"/>
      <c r="N160" s="4697"/>
      <c r="R160" s="506" t="s">
        <v>641</v>
      </c>
      <c r="S160" s="4696" t="str">
        <f>cst_wskakunin_p4_1_KOUZOU2</f>
        <v/>
      </c>
      <c r="T160" s="4697"/>
      <c r="U160" s="4697"/>
      <c r="V160" s="4697"/>
      <c r="W160" s="4697"/>
      <c r="X160" s="4697"/>
      <c r="Y160" s="4697"/>
      <c r="Z160" s="4697"/>
    </row>
    <row r="161" spans="1:31" s="14" customFormat="1" ht="4.5" customHeight="1"/>
    <row r="162" spans="1:31" s="14" customFormat="1" ht="16.5" customHeight="1">
      <c r="A162" s="520" t="s">
        <v>3223</v>
      </c>
      <c r="B162" s="521"/>
      <c r="C162" s="521"/>
      <c r="D162" s="521"/>
      <c r="E162" s="521"/>
    </row>
    <row r="163" spans="1:31" s="14" customFormat="1" ht="16.5" customHeight="1">
      <c r="A163" s="527"/>
      <c r="C163" s="524" t="s">
        <v>139</v>
      </c>
      <c r="D163" s="14" t="s">
        <v>3224</v>
      </c>
      <c r="G163" s="524" t="s">
        <v>139</v>
      </c>
      <c r="H163" s="14" t="s">
        <v>3225</v>
      </c>
      <c r="K163" s="524" t="s">
        <v>139</v>
      </c>
      <c r="L163" s="14" t="s">
        <v>3226</v>
      </c>
      <c r="P163" s="524" t="s">
        <v>139</v>
      </c>
      <c r="Q163" s="14" t="s">
        <v>3227</v>
      </c>
    </row>
    <row r="164" spans="1:31" s="14" customFormat="1" ht="4.5" customHeight="1"/>
    <row r="165" spans="1:31" s="14" customFormat="1" ht="16.5" customHeight="1">
      <c r="A165" s="520" t="s">
        <v>3228</v>
      </c>
      <c r="B165" s="521"/>
      <c r="C165" s="521"/>
      <c r="D165" s="521"/>
      <c r="E165" s="521"/>
      <c r="F165" s="521"/>
      <c r="G165" s="521"/>
      <c r="H165" s="521"/>
    </row>
    <row r="166" spans="1:31" s="14" customFormat="1" ht="17.25" customHeight="1">
      <c r="C166" s="4692"/>
      <c r="D166" s="4693"/>
      <c r="E166" s="4693"/>
      <c r="F166" s="4693"/>
      <c r="G166" s="4693"/>
      <c r="H166" s="4693"/>
      <c r="I166" s="4693"/>
      <c r="J166" s="4693"/>
      <c r="K166" s="4693"/>
      <c r="L166" s="4693"/>
      <c r="M166" s="4693"/>
      <c r="N166" s="4693"/>
      <c r="O166" s="4693"/>
      <c r="P166" s="4693"/>
      <c r="Q166" s="4693"/>
      <c r="R166" s="4693"/>
      <c r="S166" s="4693"/>
      <c r="T166" s="4693"/>
      <c r="U166" s="4693"/>
      <c r="V166" s="4693"/>
      <c r="W166" s="4693"/>
      <c r="X166" s="4693"/>
      <c r="Y166" s="4693"/>
      <c r="Z166" s="4693"/>
      <c r="AA166" s="4693"/>
      <c r="AB166" s="4693"/>
      <c r="AC166" s="4693"/>
      <c r="AD166" s="4693"/>
      <c r="AE166" s="4693"/>
    </row>
    <row r="167" spans="1:31" s="14" customFormat="1" ht="17.25" customHeight="1">
      <c r="C167" s="4694"/>
      <c r="D167" s="4694"/>
      <c r="E167" s="4694"/>
      <c r="F167" s="4694"/>
      <c r="G167" s="4694"/>
      <c r="H167" s="4694"/>
      <c r="I167" s="4694"/>
      <c r="J167" s="4694"/>
      <c r="K167" s="4694"/>
      <c r="L167" s="4694"/>
      <c r="M167" s="4694"/>
      <c r="N167" s="4694"/>
      <c r="O167" s="4694"/>
      <c r="P167" s="4694"/>
      <c r="Q167" s="4694"/>
      <c r="R167" s="4694"/>
      <c r="S167" s="4694"/>
      <c r="T167" s="4694"/>
      <c r="U167" s="4694"/>
      <c r="V167" s="4694"/>
      <c r="W167" s="4694"/>
      <c r="X167" s="4694"/>
      <c r="Y167" s="4694"/>
      <c r="Z167" s="4694"/>
      <c r="AA167" s="4694"/>
      <c r="AB167" s="4694"/>
      <c r="AC167" s="4694"/>
      <c r="AD167" s="4694"/>
      <c r="AE167" s="4694"/>
    </row>
    <row r="168" spans="1:31" s="14" customFormat="1" ht="4.5" customHeight="1"/>
    <row r="169" spans="1:31" s="14" customFormat="1" ht="16.5" customHeight="1">
      <c r="A169" s="520" t="s">
        <v>3229</v>
      </c>
      <c r="B169" s="521"/>
      <c r="C169" s="521"/>
      <c r="D169" s="521"/>
      <c r="E169" s="521"/>
    </row>
    <row r="170" spans="1:31" s="14" customFormat="1" ht="17.25" customHeight="1">
      <c r="C170" s="4692"/>
      <c r="D170" s="4693"/>
      <c r="E170" s="4693"/>
      <c r="F170" s="4693"/>
      <c r="G170" s="4693"/>
      <c r="H170" s="4693"/>
      <c r="I170" s="4693"/>
      <c r="J170" s="4693"/>
      <c r="K170" s="4693"/>
      <c r="L170" s="4693"/>
      <c r="M170" s="4693"/>
      <c r="N170" s="4693"/>
      <c r="O170" s="4693"/>
      <c r="P170" s="4693"/>
      <c r="Q170" s="4693"/>
      <c r="R170" s="4693"/>
      <c r="S170" s="4693"/>
      <c r="T170" s="4693"/>
      <c r="U170" s="4693"/>
      <c r="V170" s="4693"/>
      <c r="W170" s="4693"/>
      <c r="X170" s="4693"/>
      <c r="Y170" s="4693"/>
      <c r="Z170" s="4693"/>
      <c r="AA170" s="4693"/>
      <c r="AB170" s="4693"/>
      <c r="AC170" s="4693"/>
      <c r="AD170" s="4693"/>
      <c r="AE170" s="4693"/>
    </row>
    <row r="171" spans="1:31" ht="17.25" customHeight="1">
      <c r="C171" s="4694"/>
      <c r="D171" s="4694"/>
      <c r="E171" s="4694"/>
      <c r="F171" s="4694"/>
      <c r="G171" s="4694"/>
      <c r="H171" s="4694"/>
      <c r="I171" s="4694"/>
      <c r="J171" s="4694"/>
      <c r="K171" s="4694"/>
      <c r="L171" s="4694"/>
      <c r="M171" s="4694"/>
      <c r="N171" s="4694"/>
      <c r="O171" s="4694"/>
      <c r="P171" s="4694"/>
      <c r="Q171" s="4694"/>
      <c r="R171" s="4694"/>
      <c r="S171" s="4694"/>
      <c r="T171" s="4694"/>
      <c r="U171" s="4694"/>
      <c r="V171" s="4694"/>
      <c r="W171" s="4694"/>
      <c r="X171" s="4694"/>
      <c r="Y171" s="4694"/>
      <c r="Z171" s="4694"/>
      <c r="AA171" s="4694"/>
      <c r="AB171" s="4694"/>
      <c r="AC171" s="4694"/>
      <c r="AD171" s="4694"/>
      <c r="AE171" s="4694"/>
    </row>
    <row r="172" spans="1:31" ht="5.25" customHeight="1">
      <c r="A172" s="523"/>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row>
    <row r="173" spans="1:31" ht="4.5" customHeight="1"/>
    <row r="174" spans="1:31" ht="12.75" customHeight="1">
      <c r="A174" s="423" t="s">
        <v>3030</v>
      </c>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row>
    <row r="175" spans="1:31" ht="12.75" customHeight="1">
      <c r="A175" s="423"/>
      <c r="B175" s="423" t="s">
        <v>3118</v>
      </c>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row>
    <row r="176" spans="1:31" ht="12.75" customHeight="1">
      <c r="A176" s="423"/>
      <c r="B176" s="423" t="s">
        <v>3230</v>
      </c>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row>
    <row r="177" spans="1:31" ht="12.75" customHeight="1">
      <c r="A177" s="423"/>
      <c r="B177" s="423" t="s">
        <v>3231</v>
      </c>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row>
    <row r="178" spans="1:31" ht="12.75" customHeight="1">
      <c r="A178" s="423"/>
      <c r="B178" s="423" t="s">
        <v>3232</v>
      </c>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row>
    <row r="179" spans="1:31" ht="12.75" customHeight="1">
      <c r="A179" s="423"/>
      <c r="B179" s="423" t="s">
        <v>3233</v>
      </c>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row>
    <row r="180" spans="1:31" ht="12.75" customHeight="1">
      <c r="A180" s="423"/>
      <c r="B180" s="423" t="s">
        <v>3234</v>
      </c>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row>
    <row r="181" spans="1:31" ht="12.75" customHeight="1">
      <c r="A181" s="423"/>
      <c r="B181" s="423" t="s">
        <v>3235</v>
      </c>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row>
    <row r="182" spans="1:31" ht="12.75" customHeight="1">
      <c r="A182" s="423"/>
      <c r="B182" s="423" t="s">
        <v>3236</v>
      </c>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row>
    <row r="183" spans="1:31" ht="12.75" customHeight="1">
      <c r="A183" s="423"/>
      <c r="B183" s="423" t="s">
        <v>3237</v>
      </c>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row>
    <row r="184" spans="1:31" ht="12.75" customHeight="1">
      <c r="A184" s="423"/>
      <c r="B184" s="423" t="s">
        <v>3238</v>
      </c>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row>
    <row r="185" spans="1:31" ht="12.75" customHeight="1">
      <c r="A185" s="423"/>
      <c r="B185" s="423" t="s">
        <v>3239</v>
      </c>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row>
    <row r="186" spans="1:31" ht="12.75" customHeight="1">
      <c r="A186" s="423"/>
      <c r="B186" s="423" t="s">
        <v>3240</v>
      </c>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row>
    <row r="187" spans="1:31" ht="12.75" customHeight="1">
      <c r="A187" s="423"/>
      <c r="B187" s="423" t="s">
        <v>3241</v>
      </c>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row>
    <row r="188" spans="1:31" ht="12.75" customHeight="1">
      <c r="A188" s="423"/>
      <c r="B188" s="423" t="s">
        <v>3242</v>
      </c>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row>
    <row r="189" spans="1:31" ht="12.75" customHeight="1">
      <c r="A189" s="423"/>
      <c r="B189" s="423" t="s">
        <v>3243</v>
      </c>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row>
    <row r="190" spans="1:31" ht="12.75" customHeight="1">
      <c r="A190" s="423"/>
      <c r="B190" s="423" t="s">
        <v>3244</v>
      </c>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row>
    <row r="191" spans="1:31" ht="12.75" customHeight="1">
      <c r="A191" s="423"/>
      <c r="B191" s="423" t="s">
        <v>3245</v>
      </c>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row>
    <row r="192" spans="1:31" ht="12.75" customHeight="1">
      <c r="A192" s="423"/>
      <c r="B192" s="423" t="s">
        <v>3246</v>
      </c>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row>
    <row r="193" spans="1:31" ht="12.75" customHeight="1">
      <c r="A193" s="423"/>
      <c r="B193" s="423" t="s">
        <v>3247</v>
      </c>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6"/>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70" customWidth="1"/>
    <col min="2" max="31" width="2.875" style="1370" customWidth="1"/>
    <col min="32" max="32" width="2" style="1370" customWidth="1"/>
    <col min="33" max="33" width="9" style="1370" customWidth="1"/>
    <col min="34" max="16384" width="9" style="1370"/>
  </cols>
  <sheetData>
    <row r="1" spans="1:32" s="1369" customFormat="1" ht="18" customHeight="1">
      <c r="A1" s="1369" t="s">
        <v>4660</v>
      </c>
    </row>
    <row r="2" spans="1:32" s="1369" customFormat="1" ht="18" customHeight="1"/>
    <row r="3" spans="1:32" ht="21">
      <c r="A3" s="4716" t="s">
        <v>3110</v>
      </c>
      <c r="B3" s="4716"/>
      <c r="C3" s="4716"/>
      <c r="D3" s="4716"/>
      <c r="E3" s="4716"/>
      <c r="F3" s="4716"/>
      <c r="G3" s="4716"/>
      <c r="H3" s="4716"/>
      <c r="I3" s="4716"/>
      <c r="J3" s="4716"/>
      <c r="K3" s="4716"/>
      <c r="L3" s="4716"/>
      <c r="M3" s="4716"/>
      <c r="N3" s="4716"/>
      <c r="O3" s="4716"/>
      <c r="P3" s="4716"/>
      <c r="Q3" s="4716"/>
      <c r="R3" s="4716"/>
      <c r="S3" s="4716"/>
      <c r="T3" s="4716"/>
      <c r="U3" s="4716"/>
      <c r="V3" s="4716"/>
      <c r="W3" s="4716"/>
      <c r="X3" s="4716"/>
      <c r="Y3" s="4716"/>
      <c r="Z3" s="4716"/>
      <c r="AA3" s="4716"/>
      <c r="AB3" s="4716"/>
      <c r="AC3" s="4716"/>
      <c r="AD3" s="4716"/>
      <c r="AE3" s="4716"/>
      <c r="AF3" s="4716"/>
    </row>
    <row r="4" spans="1:32" s="1369" customFormat="1" ht="18" customHeight="1"/>
    <row r="5" spans="1:32" s="1369" customFormat="1" ht="18" customHeight="1">
      <c r="A5" s="4710" t="s">
        <v>15</v>
      </c>
      <c r="B5" s="4710"/>
      <c r="C5" s="4710"/>
      <c r="D5" s="4710"/>
      <c r="E5" s="4710"/>
      <c r="F5" s="4710"/>
      <c r="G5" s="4710"/>
      <c r="H5" s="4710"/>
      <c r="I5" s="4710"/>
      <c r="J5" s="4710"/>
      <c r="K5" s="4710"/>
      <c r="L5" s="4710"/>
      <c r="M5" s="4710"/>
      <c r="N5" s="4710"/>
      <c r="O5" s="4710"/>
      <c r="P5" s="4710"/>
      <c r="Q5" s="4710"/>
      <c r="R5" s="4710"/>
      <c r="S5" s="4710"/>
      <c r="T5" s="4710"/>
      <c r="U5" s="4710"/>
      <c r="V5" s="4710"/>
      <c r="W5" s="4710"/>
      <c r="X5" s="4710"/>
      <c r="Y5" s="4710"/>
      <c r="Z5" s="4710"/>
      <c r="AA5" s="4710"/>
      <c r="AB5" s="4710"/>
      <c r="AC5" s="4710"/>
      <c r="AD5" s="4710"/>
      <c r="AE5" s="4710"/>
      <c r="AF5" s="4710"/>
    </row>
    <row r="6" spans="1:32" ht="24" customHeight="1"/>
    <row r="7" spans="1:32" s="1369" customFormat="1" ht="24" customHeight="1">
      <c r="X7" s="4717"/>
      <c r="Y7" s="4718"/>
      <c r="Z7" s="4718"/>
      <c r="AA7" s="1369" t="s">
        <v>477</v>
      </c>
      <c r="AB7" s="1397"/>
      <c r="AC7" s="1369" t="s">
        <v>5</v>
      </c>
      <c r="AD7" s="1397"/>
      <c r="AE7" s="1369" t="s">
        <v>478</v>
      </c>
    </row>
    <row r="8" spans="1:32" s="1369" customFormat="1" ht="24" customHeight="1"/>
    <row r="9" spans="1:32" s="1369" customFormat="1" ht="24" customHeight="1">
      <c r="A9" s="1369" t="s">
        <v>4661</v>
      </c>
    </row>
    <row r="10" spans="1:32" s="1369" customFormat="1" ht="18" customHeight="1"/>
    <row r="11" spans="1:32" s="1369" customFormat="1" ht="24" customHeight="1">
      <c r="J11" s="1369" t="s">
        <v>3112</v>
      </c>
      <c r="R11" s="4719" t="s">
        <v>3248</v>
      </c>
      <c r="S11" s="4719"/>
      <c r="T11" s="4719"/>
      <c r="U11" s="4719"/>
      <c r="V11" s="4719"/>
      <c r="W11" s="4719"/>
      <c r="X11" s="4719"/>
      <c r="Y11" s="4719"/>
      <c r="Z11" s="4719"/>
      <c r="AA11" s="4719"/>
      <c r="AB11" s="4719"/>
      <c r="AC11" s="4719"/>
      <c r="AD11" s="4719"/>
      <c r="AE11" s="4719"/>
      <c r="AF11" s="4719"/>
    </row>
    <row r="12" spans="1:32" s="1369" customFormat="1" ht="18" customHeight="1"/>
    <row r="13" spans="1:32" s="1369" customFormat="1" ht="24" customHeight="1">
      <c r="J13" s="1369" t="s">
        <v>3113</v>
      </c>
      <c r="R13" s="4719" t="s">
        <v>3249</v>
      </c>
      <c r="S13" s="4719"/>
      <c r="T13" s="4719"/>
      <c r="U13" s="4719"/>
      <c r="V13" s="4719"/>
      <c r="W13" s="4719"/>
      <c r="X13" s="4719"/>
      <c r="Y13" s="4719"/>
      <c r="Z13" s="4719"/>
      <c r="AA13" s="4719"/>
      <c r="AB13" s="4719"/>
      <c r="AC13" s="4719"/>
      <c r="AD13" s="4719"/>
      <c r="AE13" s="4719"/>
      <c r="AF13" s="4719"/>
    </row>
    <row r="14" spans="1:32" s="1369" customFormat="1" ht="18" customHeight="1"/>
    <row r="15" spans="1:32" s="1369" customFormat="1" ht="24" customHeight="1">
      <c r="A15" s="1369" t="s">
        <v>4662</v>
      </c>
    </row>
    <row r="16" spans="1:32" s="1369" customFormat="1" ht="24" customHeight="1">
      <c r="A16" s="1369" t="s">
        <v>4663</v>
      </c>
    </row>
    <row r="17" spans="1:31" s="1369" customFormat="1" ht="18" customHeight="1"/>
    <row r="18" spans="1:31" s="1369" customFormat="1" ht="18" customHeight="1"/>
    <row r="19" spans="1:31" s="1369" customFormat="1" ht="18" customHeight="1"/>
    <row r="20" spans="1:31" ht="18" customHeight="1">
      <c r="A20" s="1371"/>
    </row>
    <row r="21" spans="1:31" ht="18" customHeight="1">
      <c r="B21" s="1372"/>
    </row>
    <row r="22" spans="1:31" ht="18" customHeight="1">
      <c r="B22" s="1372"/>
    </row>
    <row r="23" spans="1:31" ht="18" customHeight="1">
      <c r="B23" s="1372"/>
    </row>
    <row r="24" spans="1:31" ht="18" customHeight="1">
      <c r="B24" s="1372"/>
    </row>
    <row r="25" spans="1:31" s="1369" customFormat="1" ht="18" customHeight="1"/>
    <row r="26" spans="1:31" s="1369" customFormat="1" ht="18" customHeight="1"/>
    <row r="27" spans="1:31" s="1369" customFormat="1" ht="18" customHeight="1"/>
    <row r="28" spans="1:31" s="1369" customFormat="1" ht="18" customHeight="1"/>
    <row r="29" spans="1:31" s="1369" customFormat="1" ht="18" customHeight="1"/>
    <row r="30" spans="1:31" s="1369" customFormat="1" ht="26.25" customHeight="1">
      <c r="B30" s="1373" t="s">
        <v>3116</v>
      </c>
      <c r="C30" s="1374"/>
      <c r="D30" s="1374"/>
      <c r="E30" s="1374"/>
      <c r="F30" s="1374"/>
      <c r="G30" s="1374"/>
      <c r="H30" s="1374"/>
      <c r="I30" s="1374"/>
      <c r="J30" s="1374"/>
      <c r="K30" s="1374"/>
      <c r="L30" s="1374"/>
      <c r="M30" s="1374"/>
      <c r="N30" s="1374"/>
      <c r="O30" s="1374"/>
      <c r="P30" s="1375"/>
      <c r="Q30" s="1373" t="s">
        <v>3117</v>
      </c>
      <c r="R30" s="1374"/>
      <c r="S30" s="1374"/>
      <c r="T30" s="1374"/>
      <c r="U30" s="1374"/>
      <c r="V30" s="1374"/>
      <c r="W30" s="1374"/>
      <c r="X30" s="1374"/>
      <c r="Y30" s="1374"/>
      <c r="Z30" s="1374"/>
      <c r="AA30" s="1374"/>
      <c r="AB30" s="1374"/>
      <c r="AC30" s="1374"/>
      <c r="AD30" s="1374"/>
      <c r="AE30" s="1375"/>
    </row>
    <row r="31" spans="1:31" s="1369" customFormat="1" ht="26.25" customHeight="1">
      <c r="B31" s="1376"/>
      <c r="C31" s="1377"/>
      <c r="D31" s="1377"/>
      <c r="E31" s="1377"/>
      <c r="F31" s="1377" t="s">
        <v>477</v>
      </c>
      <c r="G31" s="1377"/>
      <c r="H31" s="1377"/>
      <c r="I31" s="1377" t="s">
        <v>5</v>
      </c>
      <c r="J31" s="1377"/>
      <c r="K31" s="1377"/>
      <c r="L31" s="1377" t="s">
        <v>478</v>
      </c>
      <c r="M31" s="1377"/>
      <c r="N31" s="1377"/>
      <c r="O31" s="1377"/>
      <c r="P31" s="1378"/>
      <c r="Q31" s="1379"/>
      <c r="AE31" s="1380"/>
    </row>
    <row r="32" spans="1:31" s="1369" customFormat="1" ht="26.25" customHeight="1">
      <c r="B32" s="1376"/>
      <c r="C32" s="1377" t="s">
        <v>6</v>
      </c>
      <c r="D32" s="1377"/>
      <c r="E32" s="1377"/>
      <c r="F32" s="1377"/>
      <c r="G32" s="1377"/>
      <c r="H32" s="1377"/>
      <c r="I32" s="1377"/>
      <c r="J32" s="1377"/>
      <c r="K32" s="1377"/>
      <c r="L32" s="1377" t="s">
        <v>7</v>
      </c>
      <c r="M32" s="1377"/>
      <c r="N32" s="1377"/>
      <c r="O32" s="1377"/>
      <c r="P32" s="1378"/>
      <c r="Q32" s="1379"/>
      <c r="AE32" s="1380"/>
    </row>
    <row r="33" spans="1:32" s="1369" customFormat="1" ht="26.25" customHeight="1">
      <c r="B33" s="1381"/>
      <c r="C33" s="1382" t="s">
        <v>3956</v>
      </c>
      <c r="D33" s="1382"/>
      <c r="E33" s="1382"/>
      <c r="F33" s="1382"/>
      <c r="G33" s="1382"/>
      <c r="H33" s="1382"/>
      <c r="I33" s="1382"/>
      <c r="J33" s="1382"/>
      <c r="K33" s="1382"/>
      <c r="L33" s="1382"/>
      <c r="M33" s="1382"/>
      <c r="N33" s="1382"/>
      <c r="O33" s="1382"/>
      <c r="P33" s="1383"/>
      <c r="Q33" s="1381"/>
      <c r="R33" s="1382"/>
      <c r="S33" s="1382"/>
      <c r="T33" s="1382"/>
      <c r="U33" s="1382"/>
      <c r="V33" s="1382"/>
      <c r="W33" s="1382"/>
      <c r="X33" s="1382"/>
      <c r="Y33" s="1382"/>
      <c r="Z33" s="1382"/>
      <c r="AA33" s="1382"/>
      <c r="AB33" s="1382"/>
      <c r="AC33" s="1382"/>
      <c r="AD33" s="1382"/>
      <c r="AE33" s="1383"/>
    </row>
    <row r="34" spans="1:32" s="1369" customFormat="1" ht="24" customHeight="1"/>
    <row r="35" spans="1:32" ht="18" customHeight="1"/>
    <row r="36" spans="1:32" s="1369" customFormat="1" ht="18" customHeight="1">
      <c r="A36" s="4710" t="s">
        <v>32</v>
      </c>
      <c r="B36" s="4710"/>
      <c r="C36" s="4710"/>
      <c r="D36" s="4710"/>
      <c r="E36" s="4710"/>
      <c r="F36" s="4710"/>
      <c r="G36" s="4710"/>
      <c r="H36" s="4710"/>
      <c r="I36" s="4710"/>
      <c r="J36" s="4710"/>
      <c r="K36" s="4710"/>
      <c r="L36" s="4710"/>
      <c r="M36" s="4710"/>
      <c r="N36" s="4710"/>
      <c r="O36" s="4710"/>
      <c r="P36" s="4710"/>
      <c r="Q36" s="4710"/>
      <c r="R36" s="4710"/>
      <c r="S36" s="4710"/>
      <c r="T36" s="4710"/>
      <c r="U36" s="4710"/>
      <c r="V36" s="4710"/>
      <c r="W36" s="4710"/>
      <c r="X36" s="4710"/>
      <c r="Y36" s="4710"/>
      <c r="Z36" s="4710"/>
      <c r="AA36" s="4710"/>
      <c r="AB36" s="4710"/>
      <c r="AC36" s="4710"/>
      <c r="AD36" s="4710"/>
      <c r="AE36" s="4710"/>
      <c r="AF36" s="4710"/>
    </row>
    <row r="37" spans="1:32" s="1369" customFormat="1" ht="24.75" customHeight="1">
      <c r="A37" s="1384" t="s">
        <v>3120</v>
      </c>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row>
    <row r="38" spans="1:32" s="1369" customFormat="1" ht="6" customHeight="1">
      <c r="A38" s="1385"/>
    </row>
    <row r="39" spans="1:32" s="1369" customFormat="1" ht="17.25" customHeight="1">
      <c r="A39" s="1385" t="s">
        <v>4664</v>
      </c>
    </row>
    <row r="40" spans="1:32" s="1369" customFormat="1" ht="17.25" customHeight="1">
      <c r="B40" s="1369" t="s">
        <v>3122</v>
      </c>
      <c r="J40" s="4714" t="s">
        <v>3250</v>
      </c>
      <c r="K40" s="4715"/>
      <c r="L40" s="4715"/>
      <c r="M40" s="4715"/>
      <c r="N40" s="4715"/>
      <c r="O40" s="4715"/>
      <c r="P40" s="4715"/>
      <c r="Q40" s="4715"/>
      <c r="R40" s="4715"/>
      <c r="S40" s="4715"/>
      <c r="T40" s="4715"/>
      <c r="U40" s="4715"/>
      <c r="V40" s="4715"/>
      <c r="W40" s="4715"/>
      <c r="X40" s="4715"/>
      <c r="Y40" s="4715"/>
      <c r="Z40" s="4715"/>
      <c r="AA40" s="4715"/>
      <c r="AB40" s="4715"/>
      <c r="AC40" s="4715"/>
      <c r="AD40" s="4715"/>
      <c r="AE40" s="4715"/>
    </row>
    <row r="41" spans="1:32" s="1369" customFormat="1" ht="17.25" customHeight="1">
      <c r="B41" s="1369" t="s">
        <v>3123</v>
      </c>
      <c r="J41" s="4714" t="s">
        <v>3251</v>
      </c>
      <c r="K41" s="4715"/>
      <c r="L41" s="4715"/>
      <c r="M41" s="4715"/>
      <c r="N41" s="4715"/>
      <c r="O41" s="4715"/>
      <c r="P41" s="4715"/>
      <c r="Q41" s="4715"/>
      <c r="R41" s="4715"/>
      <c r="S41" s="4715"/>
      <c r="T41" s="4715"/>
      <c r="U41" s="4715"/>
      <c r="V41" s="4715"/>
      <c r="W41" s="4715"/>
      <c r="X41" s="4715"/>
      <c r="Y41" s="4715"/>
      <c r="Z41" s="4715"/>
      <c r="AA41" s="4715"/>
      <c r="AB41" s="4715"/>
      <c r="AC41" s="4715"/>
      <c r="AD41" s="4715"/>
      <c r="AE41" s="4715"/>
    </row>
    <row r="42" spans="1:32" s="1369" customFormat="1" ht="17.25" customHeight="1">
      <c r="B42" s="1369" t="s">
        <v>3124</v>
      </c>
      <c r="I42" s="1369" t="s">
        <v>2595</v>
      </c>
      <c r="J42" s="4714" t="s">
        <v>3252</v>
      </c>
      <c r="K42" s="4715"/>
      <c r="L42" s="4715"/>
      <c r="M42" s="4715"/>
      <c r="N42" s="4715"/>
      <c r="O42" s="4715"/>
      <c r="P42" s="4715"/>
    </row>
    <row r="43" spans="1:32" s="1369" customFormat="1" ht="17.25" customHeight="1">
      <c r="B43" s="1369" t="s">
        <v>3125</v>
      </c>
      <c r="J43" s="4714" t="s">
        <v>3253</v>
      </c>
      <c r="K43" s="4715"/>
      <c r="L43" s="4715"/>
      <c r="M43" s="4715"/>
      <c r="N43" s="4715"/>
      <c r="O43" s="4715"/>
      <c r="P43" s="4715"/>
      <c r="Q43" s="4715"/>
      <c r="R43" s="4715"/>
      <c r="S43" s="4715"/>
      <c r="T43" s="4715"/>
      <c r="U43" s="4715"/>
      <c r="V43" s="4715"/>
      <c r="W43" s="4715"/>
      <c r="X43" s="4715"/>
      <c r="Y43" s="4715"/>
      <c r="Z43" s="4715"/>
      <c r="AA43" s="4715"/>
      <c r="AB43" s="4715"/>
      <c r="AC43" s="4715"/>
      <c r="AD43" s="4715"/>
      <c r="AE43" s="4715"/>
    </row>
    <row r="44" spans="1:32" s="1369" customFormat="1" ht="17.25" customHeight="1">
      <c r="B44" s="1369" t="s">
        <v>3126</v>
      </c>
      <c r="J44" s="4714" t="s">
        <v>3254</v>
      </c>
      <c r="K44" s="4715"/>
      <c r="L44" s="4715"/>
      <c r="M44" s="4715"/>
      <c r="N44" s="4715"/>
      <c r="O44" s="4715"/>
      <c r="P44" s="4715"/>
      <c r="Q44" s="4715"/>
      <c r="R44" s="4715"/>
      <c r="S44" s="4715"/>
    </row>
    <row r="45" spans="1:32" s="1369" customFormat="1" ht="6" customHeight="1">
      <c r="J45" s="1386"/>
      <c r="K45" s="1387"/>
      <c r="L45" s="1387"/>
      <c r="M45" s="1387"/>
      <c r="N45" s="1387"/>
      <c r="O45" s="1387"/>
      <c r="P45" s="1387"/>
      <c r="Q45" s="1387"/>
      <c r="R45" s="1387"/>
      <c r="S45" s="1387"/>
    </row>
    <row r="46" spans="1:32" s="1369" customFormat="1" ht="6" customHeight="1">
      <c r="A46" s="1374"/>
      <c r="B46" s="1374"/>
      <c r="C46" s="1374"/>
      <c r="D46" s="1374"/>
      <c r="E46" s="1374"/>
      <c r="F46" s="1374"/>
      <c r="G46" s="1374"/>
      <c r="H46" s="1374"/>
      <c r="I46" s="1374"/>
      <c r="J46" s="1388"/>
      <c r="K46" s="1389"/>
      <c r="L46" s="1389"/>
      <c r="M46" s="1389"/>
      <c r="N46" s="1389"/>
      <c r="O46" s="1389"/>
      <c r="P46" s="1389"/>
      <c r="Q46" s="1389"/>
      <c r="R46" s="1389"/>
      <c r="S46" s="1389"/>
      <c r="T46" s="1374"/>
      <c r="U46" s="1374"/>
      <c r="V46" s="1374"/>
      <c r="W46" s="1374"/>
      <c r="X46" s="1374"/>
      <c r="Y46" s="1374"/>
      <c r="Z46" s="1374"/>
      <c r="AA46" s="1374"/>
      <c r="AB46" s="1374"/>
      <c r="AC46" s="1374"/>
      <c r="AD46" s="1374"/>
      <c r="AE46" s="1374"/>
      <c r="AF46" s="1374"/>
    </row>
    <row r="47" spans="1:32" s="1369" customFormat="1" ht="16.5" customHeight="1">
      <c r="A47" s="1385" t="s">
        <v>4002</v>
      </c>
    </row>
    <row r="48" spans="1:32" s="1369" customFormat="1" ht="16.5" customHeight="1">
      <c r="B48" s="1369" t="s">
        <v>3122</v>
      </c>
      <c r="J48" s="1386"/>
      <c r="K48" s="1387"/>
      <c r="L48" s="1387"/>
      <c r="M48" s="1387"/>
      <c r="N48" s="1387"/>
      <c r="O48" s="1387"/>
      <c r="P48" s="1387"/>
      <c r="Q48" s="1387"/>
      <c r="R48" s="1387"/>
      <c r="S48" s="1387"/>
      <c r="T48" s="1387"/>
      <c r="U48" s="1387"/>
      <c r="V48" s="1387"/>
      <c r="W48" s="1387"/>
      <c r="X48" s="1387"/>
      <c r="Y48" s="1387"/>
      <c r="Z48" s="1387"/>
      <c r="AA48" s="1387"/>
      <c r="AB48" s="1387"/>
      <c r="AC48" s="1387"/>
      <c r="AD48" s="1387"/>
      <c r="AE48" s="1387"/>
    </row>
    <row r="49" spans="1:32" s="1369" customFormat="1" ht="16.5" customHeight="1">
      <c r="B49" s="1369" t="s">
        <v>3123</v>
      </c>
      <c r="J49" s="1386"/>
      <c r="K49" s="1387"/>
      <c r="L49" s="1387"/>
      <c r="M49" s="1387"/>
      <c r="N49" s="1387"/>
      <c r="O49" s="1387"/>
      <c r="P49" s="1387"/>
      <c r="Q49" s="1387"/>
      <c r="R49" s="1387"/>
      <c r="S49" s="1387"/>
      <c r="T49" s="1387"/>
      <c r="U49" s="1387"/>
      <c r="V49" s="1387"/>
      <c r="W49" s="1387"/>
      <c r="X49" s="1387"/>
      <c r="Y49" s="1387"/>
      <c r="Z49" s="1387"/>
      <c r="AA49" s="1387"/>
      <c r="AB49" s="1387"/>
      <c r="AC49" s="1387"/>
      <c r="AD49" s="1387"/>
      <c r="AE49" s="1387"/>
    </row>
    <row r="50" spans="1:32" s="1369" customFormat="1" ht="16.5" customHeight="1">
      <c r="B50" s="1369" t="s">
        <v>3124</v>
      </c>
      <c r="J50" s="1369" t="s">
        <v>3255</v>
      </c>
      <c r="K50" s="1387"/>
      <c r="L50" s="1387"/>
      <c r="M50" s="1387"/>
      <c r="N50" s="1387"/>
      <c r="O50" s="1387"/>
      <c r="P50" s="1387"/>
    </row>
    <row r="51" spans="1:32" s="1369" customFormat="1" ht="16.5" customHeight="1">
      <c r="B51" s="1369" t="s">
        <v>3125</v>
      </c>
      <c r="J51" s="1386"/>
      <c r="K51" s="1387"/>
      <c r="L51" s="1387"/>
      <c r="M51" s="1387"/>
      <c r="N51" s="1387"/>
      <c r="O51" s="1387"/>
      <c r="P51" s="1387"/>
      <c r="Q51" s="1387"/>
      <c r="R51" s="1387"/>
      <c r="S51" s="1387"/>
      <c r="T51" s="1387"/>
      <c r="U51" s="1387"/>
      <c r="V51" s="1387"/>
      <c r="W51" s="1387"/>
      <c r="X51" s="1387"/>
      <c r="Y51" s="1387"/>
      <c r="Z51" s="1387"/>
      <c r="AA51" s="1387"/>
      <c r="AB51" s="1387"/>
      <c r="AC51" s="1387"/>
      <c r="AD51" s="1387"/>
      <c r="AE51" s="1387"/>
    </row>
    <row r="52" spans="1:32" s="1369" customFormat="1" ht="16.5" customHeight="1">
      <c r="B52" s="1369" t="s">
        <v>3126</v>
      </c>
      <c r="J52" s="1386"/>
      <c r="K52" s="1387"/>
      <c r="L52" s="1387"/>
      <c r="M52" s="1387"/>
      <c r="N52" s="1387"/>
      <c r="O52" s="1387"/>
      <c r="P52" s="1387"/>
      <c r="Q52" s="1387"/>
      <c r="R52" s="1387"/>
      <c r="S52" s="1387"/>
    </row>
    <row r="53" spans="1:32" s="1369" customFormat="1" ht="6" customHeight="1">
      <c r="A53" s="1382"/>
      <c r="B53" s="1382"/>
      <c r="C53" s="1382"/>
      <c r="D53" s="1382"/>
      <c r="E53" s="1382"/>
      <c r="F53" s="1382"/>
      <c r="G53" s="1382"/>
      <c r="H53" s="1382"/>
      <c r="I53" s="1382"/>
      <c r="J53" s="1390"/>
      <c r="K53" s="1391"/>
      <c r="L53" s="1391"/>
      <c r="M53" s="1391"/>
      <c r="N53" s="1391"/>
      <c r="O53" s="1391"/>
      <c r="P53" s="1391"/>
      <c r="Q53" s="1391"/>
      <c r="R53" s="1391"/>
      <c r="S53" s="1391"/>
      <c r="T53" s="1382"/>
      <c r="U53" s="1382"/>
      <c r="V53" s="1382"/>
      <c r="W53" s="1382"/>
      <c r="X53" s="1382"/>
      <c r="Y53" s="1382"/>
      <c r="Z53" s="1382"/>
      <c r="AA53" s="1382"/>
      <c r="AB53" s="1382"/>
      <c r="AC53" s="1382"/>
      <c r="AD53" s="1382"/>
      <c r="AE53" s="1382"/>
      <c r="AF53" s="1382"/>
    </row>
    <row r="54" spans="1:32" s="1369" customFormat="1" ht="6" customHeight="1">
      <c r="J54" s="1386"/>
      <c r="K54" s="1387"/>
      <c r="L54" s="1387"/>
      <c r="M54" s="1387"/>
      <c r="N54" s="1387"/>
      <c r="O54" s="1387"/>
      <c r="P54" s="1387"/>
      <c r="Q54" s="1387"/>
      <c r="R54" s="1387"/>
      <c r="S54" s="1387"/>
    </row>
    <row r="55" spans="1:32" s="1369" customFormat="1" ht="17.25" customHeight="1">
      <c r="A55" s="1385" t="s">
        <v>4665</v>
      </c>
    </row>
    <row r="56" spans="1:32" s="1369" customFormat="1" ht="17.25" customHeight="1">
      <c r="B56" s="1369" t="s">
        <v>3122</v>
      </c>
      <c r="J56" s="4708" t="str">
        <f>cst_wskakunin_owner1__space_KANA</f>
        <v/>
      </c>
      <c r="K56" s="4709"/>
      <c r="L56" s="4709"/>
      <c r="M56" s="4709"/>
      <c r="N56" s="4709"/>
      <c r="O56" s="4709"/>
      <c r="P56" s="4709"/>
      <c r="Q56" s="4709"/>
      <c r="R56" s="4709"/>
      <c r="S56" s="4709"/>
      <c r="T56" s="4709"/>
      <c r="U56" s="4709"/>
      <c r="V56" s="4709"/>
      <c r="W56" s="4709"/>
      <c r="X56" s="4709"/>
      <c r="Y56" s="4709"/>
      <c r="Z56" s="4709"/>
      <c r="AA56" s="4709"/>
      <c r="AB56" s="4709"/>
      <c r="AC56" s="4709"/>
      <c r="AD56" s="4709"/>
      <c r="AE56" s="4709"/>
    </row>
    <row r="57" spans="1:32" s="1369" customFormat="1" ht="17.25" customHeight="1">
      <c r="B57" s="1369" t="s">
        <v>3123</v>
      </c>
      <c r="J57" s="4708" t="str">
        <f>cst_wskakunin_owner1__space</f>
        <v/>
      </c>
      <c r="K57" s="4709"/>
      <c r="L57" s="4709"/>
      <c r="M57" s="4709"/>
      <c r="N57" s="4709"/>
      <c r="O57" s="4709"/>
      <c r="P57" s="4709"/>
      <c r="Q57" s="4709"/>
      <c r="R57" s="4709"/>
      <c r="S57" s="4709"/>
      <c r="T57" s="4709"/>
      <c r="U57" s="4709"/>
      <c r="V57" s="4709"/>
      <c r="W57" s="4709"/>
      <c r="X57" s="4709"/>
      <c r="Y57" s="4709"/>
      <c r="Z57" s="4709"/>
      <c r="AA57" s="4709"/>
      <c r="AB57" s="4709"/>
      <c r="AC57" s="4709"/>
      <c r="AD57" s="4709"/>
      <c r="AE57" s="4709"/>
    </row>
    <row r="58" spans="1:32" s="1369" customFormat="1" ht="17.25" customHeight="1">
      <c r="B58" s="1369" t="s">
        <v>3124</v>
      </c>
      <c r="I58" s="1369" t="s">
        <v>2595</v>
      </c>
      <c r="J58" s="4708" t="str">
        <f>cst_wskakunin_owner1_ZIP</f>
        <v/>
      </c>
      <c r="K58" s="4709"/>
      <c r="L58" s="4709"/>
      <c r="M58" s="4709"/>
      <c r="N58" s="4709"/>
      <c r="O58" s="4709"/>
      <c r="P58" s="4709"/>
    </row>
    <row r="59" spans="1:32" s="1369" customFormat="1" ht="17.25" customHeight="1">
      <c r="B59" s="1369" t="s">
        <v>3125</v>
      </c>
      <c r="J59" s="4708" t="str">
        <f>cst_wskakunin_owner1__address</f>
        <v/>
      </c>
      <c r="K59" s="4709"/>
      <c r="L59" s="4709"/>
      <c r="M59" s="4709"/>
      <c r="N59" s="4709"/>
      <c r="O59" s="4709"/>
      <c r="P59" s="4709"/>
      <c r="Q59" s="4709"/>
      <c r="R59" s="4709"/>
      <c r="S59" s="4709"/>
      <c r="T59" s="4709"/>
      <c r="U59" s="4709"/>
      <c r="V59" s="4709"/>
      <c r="W59" s="4709"/>
      <c r="X59" s="4709"/>
      <c r="Y59" s="4709"/>
      <c r="Z59" s="4709"/>
      <c r="AA59" s="4709"/>
      <c r="AB59" s="4709"/>
      <c r="AC59" s="4709"/>
      <c r="AD59" s="4709"/>
      <c r="AE59" s="4709"/>
    </row>
    <row r="60" spans="1:32" s="1369" customFormat="1" ht="17.25" customHeight="1">
      <c r="B60" s="1369" t="s">
        <v>3126</v>
      </c>
      <c r="J60" s="4708" t="str">
        <f>cst_wskakunin_owner1_TEL</f>
        <v/>
      </c>
      <c r="K60" s="4709"/>
      <c r="L60" s="4709"/>
      <c r="M60" s="4709"/>
      <c r="N60" s="4709"/>
      <c r="O60" s="4709"/>
      <c r="P60" s="4709"/>
      <c r="Q60" s="4709"/>
      <c r="R60" s="4709"/>
      <c r="S60" s="4709"/>
    </row>
    <row r="61" spans="1:32" s="1369" customFormat="1" ht="6" customHeight="1">
      <c r="A61" s="1382"/>
      <c r="B61" s="1382"/>
      <c r="C61" s="1382"/>
      <c r="D61" s="1382"/>
      <c r="E61" s="1382"/>
      <c r="F61" s="1382"/>
      <c r="G61" s="1382"/>
      <c r="H61" s="1382"/>
      <c r="I61" s="1382"/>
      <c r="J61" s="1390"/>
      <c r="K61" s="1391"/>
      <c r="L61" s="1391"/>
      <c r="M61" s="1391"/>
      <c r="N61" s="1391"/>
      <c r="O61" s="1391"/>
      <c r="P61" s="1391"/>
      <c r="Q61" s="1391"/>
      <c r="R61" s="1391"/>
      <c r="S61" s="1391"/>
      <c r="T61" s="1382"/>
      <c r="U61" s="1382"/>
      <c r="V61" s="1382"/>
      <c r="W61" s="1382"/>
      <c r="X61" s="1382"/>
      <c r="Y61" s="1382"/>
      <c r="Z61" s="1382"/>
      <c r="AA61" s="1382"/>
      <c r="AB61" s="1382"/>
      <c r="AC61" s="1382"/>
      <c r="AD61" s="1382"/>
      <c r="AE61" s="1382"/>
      <c r="AF61" s="1382"/>
    </row>
    <row r="62" spans="1:32" s="1369" customFormat="1" ht="6" customHeight="1">
      <c r="J62" s="1386"/>
      <c r="K62" s="1387"/>
      <c r="L62" s="1387"/>
      <c r="M62" s="1387"/>
      <c r="N62" s="1387"/>
      <c r="O62" s="1387"/>
      <c r="P62" s="1387"/>
      <c r="Q62" s="1387"/>
      <c r="R62" s="1387"/>
      <c r="S62" s="1387"/>
    </row>
    <row r="63" spans="1:32" s="1369" customFormat="1" ht="17.25" customHeight="1">
      <c r="A63" s="1385" t="s">
        <v>4666</v>
      </c>
    </row>
    <row r="64" spans="1:32" s="1369" customFormat="1" ht="17.25" customHeight="1">
      <c r="B64" s="1369" t="s">
        <v>3129</v>
      </c>
      <c r="I64" s="1392" t="s">
        <v>11</v>
      </c>
      <c r="J64" s="4700" t="str">
        <f>cst_wskakunin_sekkei1_SIKAKU</f>
        <v/>
      </c>
      <c r="K64" s="4700"/>
      <c r="L64" s="4700"/>
      <c r="M64" s="1369" t="s">
        <v>4667</v>
      </c>
      <c r="Q64" s="1392" t="s">
        <v>11</v>
      </c>
      <c r="R64" s="4708" t="str">
        <f>cst_wskakunin_sekkei1_TOUROKU_KIKAN</f>
        <v/>
      </c>
      <c r="S64" s="4708"/>
      <c r="T64" s="4708"/>
      <c r="U64" s="4708"/>
      <c r="V64" s="4708"/>
      <c r="W64" s="4708"/>
      <c r="X64" s="1369" t="s">
        <v>4668</v>
      </c>
      <c r="AA64" s="4708" t="str">
        <f>cst_wskakunin_sekkei1_KENTIKUSI_NO</f>
        <v/>
      </c>
      <c r="AB64" s="4708"/>
      <c r="AC64" s="4708"/>
      <c r="AD64" s="4708"/>
      <c r="AE64" s="1369" t="s">
        <v>7</v>
      </c>
    </row>
    <row r="65" spans="1:32" s="1369" customFormat="1" ht="17.25" customHeight="1">
      <c r="B65" s="1369" t="s">
        <v>3130</v>
      </c>
      <c r="I65" s="4708" t="str">
        <f>cst_wskakunin_sekkei1_NAME</f>
        <v/>
      </c>
      <c r="J65" s="4708"/>
      <c r="K65" s="4708"/>
      <c r="L65" s="4708"/>
      <c r="M65" s="4708"/>
      <c r="N65" s="4708"/>
      <c r="O65" s="4708"/>
      <c r="P65" s="4708"/>
      <c r="Q65" s="4708"/>
      <c r="R65" s="4708"/>
      <c r="S65" s="4708"/>
      <c r="T65" s="4708"/>
      <c r="U65" s="4708"/>
      <c r="V65" s="4708"/>
      <c r="W65" s="4708"/>
      <c r="X65" s="4708"/>
      <c r="Y65" s="4708"/>
      <c r="Z65" s="4708"/>
      <c r="AA65" s="4708"/>
      <c r="AB65" s="4708"/>
      <c r="AC65" s="4708"/>
      <c r="AD65" s="4708"/>
      <c r="AE65" s="4708"/>
    </row>
    <row r="66" spans="1:32" s="1369" customFormat="1" ht="17.25" customHeight="1">
      <c r="B66" s="1369" t="s">
        <v>3131</v>
      </c>
      <c r="I66" s="1392" t="s">
        <v>11</v>
      </c>
      <c r="J66" s="4700" t="str">
        <f>cst_wskakunin_sekkei1_JIMU_SIKAKU</f>
        <v/>
      </c>
      <c r="K66" s="4700"/>
      <c r="L66" s="4700"/>
      <c r="M66" s="1369" t="s">
        <v>4669</v>
      </c>
      <c r="R66" s="1392" t="s">
        <v>11</v>
      </c>
      <c r="S66" s="4708" t="str">
        <f>cst_wskakunin_sekkei1_JIMU_TOUROKU_KIKAN</f>
        <v/>
      </c>
      <c r="T66" s="4708"/>
      <c r="U66" s="4708"/>
      <c r="V66" s="4708"/>
      <c r="W66" s="1369" t="s">
        <v>4670</v>
      </c>
      <c r="AB66" s="4708" t="str">
        <f>cst_wskakunin_sekkei1_JIMU_NO</f>
        <v/>
      </c>
      <c r="AC66" s="4708"/>
      <c r="AD66" s="4708"/>
      <c r="AE66" s="1369" t="s">
        <v>7</v>
      </c>
    </row>
    <row r="67" spans="1:32" s="1369" customFormat="1" ht="17.25" customHeight="1">
      <c r="I67" s="4713" t="str">
        <f>cst_wskakunin_sekkei1_JIMU_NAME</f>
        <v/>
      </c>
      <c r="J67" s="4713"/>
      <c r="K67" s="4713"/>
      <c r="L67" s="4713"/>
      <c r="M67" s="4713"/>
      <c r="N67" s="4713"/>
      <c r="O67" s="4713"/>
      <c r="P67" s="4713"/>
      <c r="Q67" s="4713"/>
      <c r="R67" s="4713"/>
      <c r="S67" s="4713"/>
      <c r="T67" s="4713"/>
      <c r="U67" s="4713"/>
      <c r="V67" s="4713"/>
      <c r="W67" s="4713"/>
      <c r="X67" s="4713"/>
      <c r="Y67" s="4713"/>
      <c r="Z67" s="4713"/>
      <c r="AA67" s="4713"/>
      <c r="AB67" s="4713"/>
      <c r="AC67" s="4713"/>
      <c r="AD67" s="4713"/>
      <c r="AE67" s="4713"/>
    </row>
    <row r="68" spans="1:32" s="1369" customFormat="1" ht="17.25" customHeight="1">
      <c r="B68" s="1369" t="s">
        <v>3124</v>
      </c>
      <c r="I68" s="1369" t="s">
        <v>2595</v>
      </c>
      <c r="J68" s="4708" t="str">
        <f>cst_wskakunin_sekkei1_ZIP</f>
        <v/>
      </c>
      <c r="K68" s="4709"/>
      <c r="L68" s="4709"/>
      <c r="M68" s="4709"/>
      <c r="N68" s="4709"/>
      <c r="O68" s="4709"/>
      <c r="P68" s="4709"/>
    </row>
    <row r="69" spans="1:32" s="1369" customFormat="1" ht="17.25" customHeight="1">
      <c r="B69" s="1369" t="s">
        <v>3066</v>
      </c>
      <c r="J69" s="4708" t="str">
        <f>cst_wskakunin_sekkei1__address</f>
        <v/>
      </c>
      <c r="K69" s="4709"/>
      <c r="L69" s="4709"/>
      <c r="M69" s="4709"/>
      <c r="N69" s="4709"/>
      <c r="O69" s="4709"/>
      <c r="P69" s="4709"/>
      <c r="Q69" s="4709"/>
      <c r="R69" s="4709"/>
      <c r="S69" s="4709"/>
      <c r="T69" s="4709"/>
      <c r="U69" s="4709"/>
      <c r="V69" s="4709"/>
      <c r="W69" s="4709"/>
      <c r="X69" s="4709"/>
      <c r="Y69" s="4709"/>
      <c r="Z69" s="4709"/>
      <c r="AA69" s="4709"/>
      <c r="AB69" s="4709"/>
      <c r="AC69" s="4709"/>
      <c r="AD69" s="4709"/>
      <c r="AE69" s="4709"/>
    </row>
    <row r="70" spans="1:32" s="1369" customFormat="1" ht="17.25" customHeight="1">
      <c r="B70" s="1369" t="s">
        <v>3126</v>
      </c>
      <c r="J70" s="4708" t="str">
        <f>cst_wskakunin_sekkei1_TEL</f>
        <v/>
      </c>
      <c r="K70" s="4709"/>
      <c r="L70" s="4709"/>
      <c r="M70" s="4709"/>
      <c r="N70" s="4709"/>
      <c r="O70" s="4709"/>
      <c r="P70" s="4709"/>
      <c r="Q70" s="4709"/>
      <c r="R70" s="4709"/>
      <c r="S70" s="4709"/>
    </row>
    <row r="71" spans="1:32" s="1369" customFormat="1" ht="6" customHeight="1">
      <c r="A71" s="1382"/>
      <c r="B71" s="1382"/>
      <c r="C71" s="1382"/>
      <c r="D71" s="1382"/>
      <c r="E71" s="1382"/>
      <c r="F71" s="1382"/>
      <c r="G71" s="1382"/>
      <c r="H71" s="1382"/>
      <c r="I71" s="1382"/>
      <c r="J71" s="1390"/>
      <c r="K71" s="1391"/>
      <c r="L71" s="1391"/>
      <c r="M71" s="1391"/>
      <c r="N71" s="1391"/>
      <c r="O71" s="1391"/>
      <c r="P71" s="1391"/>
      <c r="Q71" s="1391"/>
      <c r="R71" s="1391"/>
      <c r="S71" s="1391"/>
      <c r="T71" s="1382"/>
      <c r="U71" s="1382"/>
      <c r="V71" s="1382"/>
      <c r="W71" s="1382"/>
      <c r="X71" s="1382"/>
      <c r="Y71" s="1382"/>
      <c r="Z71" s="1382"/>
      <c r="AA71" s="1382"/>
      <c r="AB71" s="1382"/>
      <c r="AC71" s="1382"/>
      <c r="AD71" s="1382"/>
      <c r="AE71" s="1382"/>
      <c r="AF71" s="1382"/>
    </row>
    <row r="72" spans="1:32" s="1369" customFormat="1" ht="6" customHeight="1">
      <c r="J72" s="1386"/>
      <c r="K72" s="1387"/>
      <c r="L72" s="1387"/>
      <c r="M72" s="1387"/>
      <c r="N72" s="1387"/>
      <c r="O72" s="1387"/>
      <c r="P72" s="1387"/>
      <c r="Q72" s="1387"/>
      <c r="R72" s="1387"/>
      <c r="S72" s="1387"/>
    </row>
    <row r="73" spans="1:32" s="1369" customFormat="1" ht="17.25" customHeight="1">
      <c r="A73" s="1385" t="s">
        <v>4671</v>
      </c>
    </row>
    <row r="74" spans="1:32" s="14" customFormat="1" ht="17.25" customHeight="1">
      <c r="A74" s="526"/>
      <c r="B74" s="14" t="s">
        <v>3256</v>
      </c>
      <c r="C74" s="527"/>
      <c r="F74" s="14" t="s">
        <v>3257</v>
      </c>
      <c r="J74" s="525"/>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91" t="s">
        <v>3168</v>
      </c>
      <c r="E75" s="4691"/>
      <c r="F75" s="14" t="s">
        <v>3169</v>
      </c>
      <c r="J75" s="525"/>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91" t="s">
        <v>3170</v>
      </c>
      <c r="E76" s="4691"/>
      <c r="F76" s="14" t="s">
        <v>3171</v>
      </c>
      <c r="J76" s="525"/>
      <c r="K76" s="193"/>
      <c r="L76" s="193"/>
      <c r="M76" s="193"/>
      <c r="N76" s="193"/>
      <c r="O76" s="193"/>
      <c r="P76" s="193"/>
    </row>
    <row r="77" spans="1:32" s="14" customFormat="1" ht="13.5" customHeight="1">
      <c r="D77" s="536"/>
      <c r="E77" s="536"/>
      <c r="J77" s="525"/>
      <c r="K77" s="193"/>
      <c r="L77" s="193"/>
      <c r="M77" s="193"/>
      <c r="N77" s="193"/>
      <c r="O77" s="193"/>
      <c r="P77" s="193"/>
    </row>
    <row r="78" spans="1:32" s="14" customFormat="1" ht="17.25" customHeight="1">
      <c r="B78" s="14" t="s">
        <v>3258</v>
      </c>
    </row>
    <row r="79" spans="1:32" s="14" customFormat="1" ht="17.25" customHeight="1">
      <c r="C79" s="14" t="s">
        <v>597</v>
      </c>
      <c r="D79" s="526" t="s">
        <v>3259</v>
      </c>
      <c r="E79" s="536"/>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91" t="s">
        <v>3151</v>
      </c>
      <c r="F80" s="4691"/>
      <c r="G80" s="14" t="s">
        <v>3152</v>
      </c>
      <c r="K80" s="525"/>
      <c r="L80" s="193"/>
      <c r="M80" s="193"/>
      <c r="N80"/>
      <c r="O80" s="193"/>
      <c r="P80" s="193"/>
      <c r="Q80" s="193"/>
      <c r="R80" s="193"/>
      <c r="S80" s="193"/>
      <c r="T80" s="193"/>
      <c r="U80" s="193"/>
      <c r="V80" s="193"/>
      <c r="W80" s="193"/>
      <c r="X80" s="193"/>
      <c r="Y80" s="193"/>
      <c r="Z80" s="193"/>
      <c r="AA80" s="193"/>
      <c r="AB80" s="193"/>
      <c r="AC80" s="193"/>
      <c r="AD80" s="193"/>
      <c r="AE80" s="193"/>
    </row>
    <row r="81" spans="1:32" s="1369" customFormat="1" ht="6" customHeight="1">
      <c r="A81" s="1382"/>
      <c r="B81" s="1382"/>
      <c r="C81" s="1382"/>
      <c r="D81" s="1382"/>
      <c r="E81" s="1382"/>
      <c r="F81" s="1382"/>
      <c r="G81" s="1382"/>
      <c r="H81" s="1382"/>
      <c r="I81" s="1382"/>
      <c r="J81" s="1382"/>
      <c r="K81" s="1382"/>
      <c r="L81" s="1382"/>
      <c r="M81" s="1382"/>
      <c r="N81" s="1382"/>
      <c r="O81" s="1382"/>
      <c r="P81" s="1382"/>
      <c r="Q81" s="1382"/>
      <c r="R81" s="1382"/>
      <c r="S81" s="1382"/>
      <c r="T81" s="1382"/>
      <c r="U81" s="1382"/>
      <c r="V81" s="1382"/>
      <c r="W81" s="1382"/>
      <c r="X81" s="1382"/>
      <c r="Y81" s="1382"/>
      <c r="Z81" s="1382"/>
      <c r="AA81" s="1382"/>
      <c r="AB81" s="1382"/>
      <c r="AC81" s="1382"/>
      <c r="AD81" s="1382"/>
      <c r="AE81" s="1382"/>
      <c r="AF81" s="1382"/>
    </row>
    <row r="82" spans="1:32" s="1369" customFormat="1" ht="6" customHeight="1"/>
    <row r="83" spans="1:32" s="1369" customFormat="1" ht="17.25" customHeight="1">
      <c r="A83" s="1385" t="s">
        <v>4672</v>
      </c>
      <c r="S83" s="1399" t="s">
        <v>139</v>
      </c>
      <c r="T83" s="1369" t="s">
        <v>4673</v>
      </c>
      <c r="V83" s="1399" t="s">
        <v>139</v>
      </c>
      <c r="W83" s="1369" t="s">
        <v>4674</v>
      </c>
    </row>
    <row r="84" spans="1:32" s="1369" customFormat="1" ht="6" customHeight="1">
      <c r="A84" s="1382"/>
      <c r="B84" s="1382"/>
      <c r="C84" s="1382"/>
      <c r="D84" s="1382"/>
      <c r="E84" s="1382"/>
      <c r="F84" s="1382"/>
      <c r="G84" s="1382"/>
      <c r="H84" s="1382"/>
      <c r="I84" s="138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2"/>
      <c r="AF84" s="1382"/>
    </row>
    <row r="85" spans="1:32" s="1369" customFormat="1" ht="6" customHeight="1"/>
    <row r="86" spans="1:32" s="1369" customFormat="1" ht="17.25" customHeight="1">
      <c r="A86" s="1385" t="s">
        <v>4675</v>
      </c>
    </row>
    <row r="87" spans="1:32" s="1369" customFormat="1" ht="17.25" customHeight="1">
      <c r="B87" s="14" t="s">
        <v>3145</v>
      </c>
      <c r="C87" s="537"/>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row>
    <row r="88" spans="1:32" s="1369" customFormat="1" ht="17.25" customHeight="1">
      <c r="B88" s="537"/>
      <c r="C88" s="14" t="s">
        <v>597</v>
      </c>
      <c r="D88" s="526" t="s">
        <v>3260</v>
      </c>
      <c r="E88" s="1386"/>
      <c r="F88" s="1386"/>
      <c r="G88" s="1386"/>
      <c r="H88" s="1386"/>
      <c r="I88" s="1386"/>
      <c r="J88" s="1386"/>
      <c r="K88" s="1386"/>
      <c r="L88" s="1386"/>
      <c r="M88" s="1386"/>
      <c r="N88" s="1386"/>
      <c r="O88" s="1386"/>
      <c r="P88" s="1386"/>
      <c r="Q88" s="1386"/>
      <c r="R88" s="1386"/>
      <c r="S88" s="1386"/>
      <c r="T88" s="1386"/>
      <c r="U88" s="1386"/>
      <c r="V88" s="1386"/>
      <c r="W88" s="1386"/>
      <c r="X88" s="1386"/>
      <c r="Y88" s="1386"/>
      <c r="Z88" s="1386"/>
      <c r="AA88" s="1386"/>
      <c r="AB88" s="1386"/>
      <c r="AC88" s="1386"/>
      <c r="AD88" s="1386"/>
      <c r="AE88" s="1386"/>
    </row>
    <row r="89" spans="1:32" s="1369" customFormat="1" ht="17.25" customHeight="1">
      <c r="B89" s="537"/>
      <c r="C89" s="14"/>
      <c r="D89" s="526"/>
      <c r="E89" s="1386"/>
      <c r="F89" s="1386"/>
      <c r="G89" s="1386"/>
      <c r="H89" s="1386"/>
      <c r="I89" s="1386"/>
      <c r="J89" s="1386"/>
      <c r="K89" s="1386"/>
      <c r="L89" s="1386"/>
      <c r="M89" s="1386"/>
      <c r="N89" s="1386"/>
      <c r="O89" s="1386"/>
      <c r="P89" s="1386"/>
      <c r="Q89" s="1386"/>
      <c r="R89" s="1386"/>
      <c r="S89" s="1386"/>
      <c r="T89" s="1386"/>
      <c r="U89" s="1386"/>
      <c r="V89" s="1386"/>
      <c r="W89" s="1386"/>
      <c r="X89" s="1386"/>
      <c r="Y89" s="1386"/>
      <c r="Z89" s="1386"/>
      <c r="AA89" s="1386"/>
      <c r="AB89" s="1386"/>
      <c r="AC89" s="1386"/>
      <c r="AD89" s="1386"/>
      <c r="AE89" s="1386"/>
    </row>
    <row r="90" spans="1:32" s="1369" customFormat="1" ht="14.25" customHeight="1">
      <c r="A90" s="1369" t="s">
        <v>4676</v>
      </c>
      <c r="C90" s="1393"/>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row>
    <row r="91" spans="1:32" s="1369" customFormat="1" ht="14.25" customHeight="1">
      <c r="B91" s="1369" t="s">
        <v>4677</v>
      </c>
      <c r="C91" s="1393"/>
      <c r="D91" s="1393"/>
      <c r="E91" s="1393"/>
      <c r="F91" s="1393"/>
      <c r="G91" s="1393"/>
      <c r="H91" s="4712"/>
      <c r="I91" s="4712"/>
      <c r="J91" s="1393" t="s">
        <v>477</v>
      </c>
      <c r="K91" s="1400"/>
      <c r="L91" s="1393" t="s">
        <v>5</v>
      </c>
      <c r="M91" s="1401"/>
      <c r="N91" s="1393" t="s">
        <v>478</v>
      </c>
      <c r="O91" s="1393"/>
      <c r="Q91" s="1369" t="s">
        <v>4678</v>
      </c>
      <c r="S91" s="1393"/>
      <c r="T91" s="1393"/>
      <c r="U91" s="1393"/>
      <c r="V91" s="1393"/>
      <c r="W91" s="1393"/>
      <c r="X91" s="4712"/>
      <c r="Y91" s="4712"/>
      <c r="Z91" s="1393" t="s">
        <v>477</v>
      </c>
      <c r="AA91" s="1400"/>
      <c r="AB91" s="1393" t="s">
        <v>5</v>
      </c>
      <c r="AC91" s="1401"/>
      <c r="AD91" s="1394" t="s">
        <v>478</v>
      </c>
      <c r="AE91" s="1393"/>
    </row>
    <row r="92" spans="1:32" ht="6" customHeight="1">
      <c r="A92" s="1395"/>
      <c r="B92" s="1395"/>
      <c r="C92" s="1395"/>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1395"/>
      <c r="Z92" s="1395"/>
      <c r="AA92" s="1395"/>
      <c r="AB92" s="1395"/>
      <c r="AC92" s="1395"/>
      <c r="AD92" s="1395"/>
      <c r="AE92" s="1395"/>
      <c r="AF92" s="1395"/>
    </row>
    <row r="93" spans="1:32" ht="15.75" customHeight="1"/>
    <row r="94" spans="1:32" s="1369" customFormat="1" ht="6" customHeight="1">
      <c r="B94" s="1385"/>
    </row>
    <row r="95" spans="1:32" s="1369" customFormat="1" ht="18" customHeight="1">
      <c r="A95" s="4710" t="s">
        <v>85</v>
      </c>
      <c r="B95" s="4710"/>
      <c r="C95" s="4710"/>
      <c r="D95" s="4710"/>
      <c r="E95" s="4710"/>
      <c r="F95" s="4710"/>
      <c r="G95" s="4710"/>
      <c r="H95" s="4710"/>
      <c r="I95" s="4710"/>
      <c r="J95" s="4710"/>
      <c r="K95" s="4710"/>
      <c r="L95" s="4710"/>
      <c r="M95" s="4710"/>
      <c r="N95" s="4710"/>
      <c r="O95" s="4710"/>
      <c r="P95" s="4710"/>
      <c r="Q95" s="4710"/>
      <c r="R95" s="4710"/>
      <c r="S95" s="4710"/>
      <c r="T95" s="4710"/>
      <c r="U95" s="4710"/>
      <c r="V95" s="4710"/>
      <c r="W95" s="4710"/>
      <c r="X95" s="4710"/>
      <c r="Y95" s="4710"/>
      <c r="Z95" s="4710"/>
      <c r="AA95" s="4710"/>
      <c r="AB95" s="4710"/>
      <c r="AC95" s="4710"/>
      <c r="AD95" s="4710"/>
      <c r="AE95" s="4710"/>
      <c r="AF95" s="4710"/>
    </row>
    <row r="96" spans="1:32" s="1369" customFormat="1" ht="27" customHeight="1">
      <c r="A96" s="1384" t="s">
        <v>3203</v>
      </c>
      <c r="B96" s="1382"/>
      <c r="C96" s="1382"/>
      <c r="D96" s="1382"/>
      <c r="E96" s="1382"/>
      <c r="F96" s="1382"/>
      <c r="G96" s="1382"/>
      <c r="H96" s="1382"/>
      <c r="I96" s="138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2"/>
      <c r="AF96" s="1382"/>
    </row>
    <row r="97" spans="1:32" s="1369" customFormat="1" ht="6" customHeight="1">
      <c r="A97" s="1385"/>
    </row>
    <row r="98" spans="1:32" s="1369" customFormat="1" ht="16.5" customHeight="1">
      <c r="A98" s="1385" t="s">
        <v>3645</v>
      </c>
    </row>
    <row r="99" spans="1:32" s="1369" customFormat="1" ht="16.5" customHeight="1">
      <c r="B99" s="4708" t="str">
        <f>cst_wskakunin_BUILD__address</f>
        <v>埼玉県さいたま市浦和区仲町</v>
      </c>
      <c r="C99" s="4708"/>
      <c r="D99" s="4708"/>
      <c r="E99" s="4708"/>
      <c r="F99" s="4708"/>
      <c r="G99" s="4708"/>
      <c r="H99" s="4708"/>
      <c r="I99" s="4708"/>
      <c r="J99" s="4708"/>
      <c r="K99" s="4708"/>
      <c r="L99" s="4708"/>
      <c r="M99" s="4708"/>
      <c r="N99" s="4708"/>
      <c r="O99" s="4708"/>
      <c r="P99" s="4708"/>
      <c r="Q99" s="4708"/>
      <c r="R99" s="4708"/>
      <c r="S99" s="4708"/>
      <c r="T99" s="4708"/>
      <c r="U99" s="4708"/>
      <c r="V99" s="4708"/>
      <c r="W99" s="4708"/>
      <c r="X99" s="4708"/>
      <c r="Y99" s="4708"/>
      <c r="Z99" s="4708"/>
      <c r="AA99" s="4708"/>
      <c r="AB99" s="4708"/>
      <c r="AC99" s="4708"/>
      <c r="AD99" s="4708"/>
      <c r="AE99" s="4708"/>
    </row>
    <row r="100" spans="1:32" s="1369" customFormat="1" ht="6" customHeight="1">
      <c r="A100" s="1382"/>
      <c r="B100" s="1382"/>
      <c r="C100" s="1382"/>
      <c r="D100" s="1382"/>
      <c r="E100" s="1382"/>
      <c r="F100" s="1382"/>
      <c r="G100" s="1382"/>
      <c r="H100" s="1382"/>
      <c r="I100" s="1382"/>
      <c r="J100" s="1382"/>
      <c r="K100" s="1382"/>
      <c r="L100" s="1382"/>
      <c r="M100" s="1382"/>
      <c r="N100" s="1382"/>
      <c r="O100" s="1382"/>
      <c r="P100" s="1382"/>
      <c r="Q100" s="1382"/>
      <c r="R100" s="1382"/>
      <c r="S100" s="1382"/>
      <c r="T100" s="1382"/>
      <c r="U100" s="1382"/>
      <c r="V100" s="1382"/>
      <c r="W100" s="1382"/>
      <c r="X100" s="1382"/>
      <c r="Y100" s="1382"/>
      <c r="Z100" s="1382"/>
      <c r="AA100" s="1382"/>
      <c r="AB100" s="1382"/>
      <c r="AC100" s="1382"/>
      <c r="AD100" s="1382"/>
      <c r="AE100" s="1382"/>
      <c r="AF100" s="1382"/>
    </row>
    <row r="101" spans="1:32" s="1369" customFormat="1" ht="6" customHeight="1"/>
    <row r="102" spans="1:32" s="1369" customFormat="1" ht="16.5" customHeight="1">
      <c r="A102" s="1385" t="s">
        <v>4679</v>
      </c>
    </row>
    <row r="103" spans="1:32" s="1369" customFormat="1" ht="16.5" customHeight="1">
      <c r="C103" s="1398" t="str">
        <f>cst_wskakunin_KUIKI_TOSI</f>
        <v>□</v>
      </c>
      <c r="D103" s="1369" t="s">
        <v>462</v>
      </c>
      <c r="J103" s="1369" t="s">
        <v>9</v>
      </c>
      <c r="K103" s="1398" t="str">
        <f>cst_wskakunin_KUIKI_SIGAIKA</f>
        <v>□</v>
      </c>
      <c r="L103" s="1369" t="s">
        <v>466</v>
      </c>
      <c r="Q103" s="1398" t="str">
        <f>cst_wskakunin_KUIKI_TYOSEI</f>
        <v>□</v>
      </c>
      <c r="R103" s="1369" t="s">
        <v>467</v>
      </c>
      <c r="X103" s="1398" t="str">
        <f>cst_wskakunin_KUIKI_HISETTEI</f>
        <v>□</v>
      </c>
      <c r="Y103" s="1369" t="s">
        <v>3206</v>
      </c>
    </row>
    <row r="104" spans="1:32" s="1369" customFormat="1" ht="16.5" customHeight="1">
      <c r="C104" s="1398" t="str">
        <f>cst_wskakunin_KUIKI_JYUN_TOSHI</f>
        <v>□</v>
      </c>
      <c r="D104" s="1369" t="s">
        <v>463</v>
      </c>
      <c r="K104" s="1398" t="str">
        <f>cst_wskakunin_KUIKI_KUIKIGAI</f>
        <v>□</v>
      </c>
      <c r="L104" s="1369" t="s">
        <v>3207</v>
      </c>
    </row>
    <row r="105" spans="1:32" s="1369" customFormat="1" ht="6" customHeight="1">
      <c r="A105" s="1382"/>
      <c r="B105" s="1382"/>
      <c r="C105" s="1382"/>
      <c r="D105" s="1382"/>
      <c r="E105" s="1382"/>
      <c r="F105" s="1382"/>
      <c r="G105" s="1382"/>
      <c r="H105" s="1382"/>
      <c r="I105" s="1382"/>
      <c r="J105" s="1382"/>
      <c r="K105" s="1382"/>
      <c r="L105" s="1382"/>
      <c r="M105" s="1382"/>
      <c r="N105" s="1382"/>
      <c r="O105" s="1382"/>
      <c r="P105" s="1382"/>
      <c r="Q105" s="1382"/>
      <c r="R105" s="1382"/>
      <c r="S105" s="1382"/>
      <c r="T105" s="1382"/>
      <c r="U105" s="1382"/>
      <c r="V105" s="1382"/>
      <c r="W105" s="1382"/>
      <c r="X105" s="1382"/>
      <c r="Y105" s="1382"/>
      <c r="Z105" s="1382"/>
      <c r="AA105" s="1382"/>
      <c r="AB105" s="1382"/>
      <c r="AC105" s="1382"/>
      <c r="AD105" s="1382"/>
      <c r="AE105" s="1382"/>
      <c r="AF105" s="1382"/>
    </row>
    <row r="106" spans="1:32" s="1369" customFormat="1" ht="6" customHeight="1"/>
    <row r="107" spans="1:32" s="1369" customFormat="1" ht="16.5" customHeight="1">
      <c r="A107" s="1385" t="s">
        <v>4680</v>
      </c>
      <c r="H107" s="1398" t="str">
        <f>cst_wskakunin_BOUKA_BOUKA</f>
        <v>□</v>
      </c>
      <c r="I107" s="1369" t="s">
        <v>469</v>
      </c>
      <c r="N107" s="1398" t="str">
        <f>cst_wskakunin_BOUKA_JYUN_BOUKA</f>
        <v>□</v>
      </c>
      <c r="O107" s="1369" t="s">
        <v>470</v>
      </c>
      <c r="T107" s="1398" t="str">
        <f>cst_wskakunin_BOUKA_NASI</f>
        <v>□</v>
      </c>
      <c r="U107" s="1369" t="s">
        <v>230</v>
      </c>
    </row>
    <row r="108" spans="1:32" s="1369" customFormat="1" ht="6" customHeight="1">
      <c r="A108" s="1382"/>
      <c r="B108" s="1382"/>
      <c r="C108" s="1382"/>
      <c r="D108" s="1382"/>
      <c r="E108" s="1382"/>
      <c r="F108" s="1382"/>
      <c r="G108" s="1382"/>
      <c r="H108" s="1382"/>
      <c r="I108" s="1382"/>
      <c r="J108" s="1382"/>
      <c r="K108" s="1382"/>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2"/>
    </row>
    <row r="109" spans="1:32" s="1369" customFormat="1" ht="6" customHeight="1"/>
    <row r="110" spans="1:32" s="1369" customFormat="1" ht="16.5" customHeight="1">
      <c r="A110" s="1385" t="s">
        <v>4681</v>
      </c>
      <c r="H110" s="4711" t="str">
        <f>cst_wskakunin_SHIKITI_MENSEKI_1_TOTAL</f>
        <v/>
      </c>
      <c r="I110" s="4711"/>
      <c r="J110" s="4711"/>
      <c r="K110" s="4711"/>
      <c r="L110" s="1369" t="s">
        <v>114</v>
      </c>
    </row>
    <row r="111" spans="1:32" s="1369" customFormat="1" ht="6" customHeight="1">
      <c r="A111" s="1382"/>
      <c r="B111" s="1382"/>
      <c r="C111" s="1382"/>
      <c r="D111" s="1382"/>
      <c r="E111" s="1382"/>
      <c r="F111" s="1382"/>
      <c r="G111" s="1382"/>
      <c r="H111" s="1382"/>
      <c r="I111" s="1382"/>
      <c r="J111" s="1382"/>
      <c r="K111" s="1382"/>
      <c r="L111" s="1382"/>
      <c r="M111" s="1382"/>
      <c r="N111" s="1382"/>
      <c r="O111" s="1382"/>
      <c r="P111" s="1382"/>
      <c r="Q111" s="1382"/>
      <c r="R111" s="1382"/>
      <c r="S111" s="1382"/>
      <c r="T111" s="1382"/>
      <c r="U111" s="1382"/>
      <c r="V111" s="1382"/>
      <c r="W111" s="1382"/>
      <c r="X111" s="1382"/>
      <c r="Y111" s="1382"/>
      <c r="Z111" s="1382"/>
      <c r="AA111" s="1382"/>
      <c r="AB111" s="1382"/>
      <c r="AC111" s="1382"/>
      <c r="AD111" s="1382"/>
      <c r="AE111" s="1382"/>
      <c r="AF111" s="1382"/>
    </row>
    <row r="112" spans="1:32" s="1369" customFormat="1" ht="6" customHeight="1"/>
    <row r="113" spans="1:32" s="1369" customFormat="1" ht="16.5" customHeight="1">
      <c r="A113" s="1385" t="s">
        <v>4682</v>
      </c>
      <c r="H113" s="1369" t="s">
        <v>597</v>
      </c>
      <c r="I113" s="1369" t="s">
        <v>154</v>
      </c>
      <c r="P113" s="1369" t="s">
        <v>139</v>
      </c>
      <c r="Q113" s="1369" t="s">
        <v>3211</v>
      </c>
    </row>
    <row r="114" spans="1:32" s="1369" customFormat="1" ht="6" customHeight="1">
      <c r="A114" s="1382"/>
      <c r="B114" s="1382"/>
      <c r="C114" s="1382"/>
      <c r="D114" s="1382"/>
      <c r="E114" s="1382"/>
      <c r="F114" s="1382"/>
      <c r="G114" s="1382"/>
      <c r="H114" s="1382"/>
      <c r="I114" s="1382"/>
      <c r="J114" s="1382"/>
      <c r="K114" s="1382"/>
      <c r="L114" s="1382"/>
      <c r="M114" s="1382"/>
      <c r="N114" s="1382"/>
      <c r="O114" s="1382"/>
      <c r="P114" s="1382"/>
      <c r="Q114" s="1382"/>
      <c r="R114" s="1382"/>
      <c r="S114" s="1382"/>
      <c r="T114" s="1382"/>
      <c r="U114" s="1382"/>
      <c r="V114" s="1382"/>
      <c r="W114" s="1382"/>
      <c r="X114" s="1382"/>
      <c r="Y114" s="1382"/>
      <c r="Z114" s="1382"/>
      <c r="AA114" s="1382"/>
      <c r="AB114" s="1382"/>
      <c r="AC114" s="1382"/>
      <c r="AD114" s="1382"/>
      <c r="AE114" s="1382"/>
      <c r="AF114" s="1382"/>
    </row>
    <row r="115" spans="1:32" s="1369" customFormat="1" ht="6" customHeight="1"/>
    <row r="116" spans="1:32" s="1369" customFormat="1" ht="16.5" customHeight="1">
      <c r="A116" s="1385" t="s">
        <v>4683</v>
      </c>
      <c r="H116" s="4711" t="str">
        <f>IF(cst_wsjob_JOB_INPUT_VERSION="","",IF(cst_wsjob_JOB_INPUT_VERSION&gt;=6,cst_wskakunin_KENTIKU_MENSEKI_ZENTAI_SHINSEI,cst_wskakunin_KENTIKU_MENSEKI_SHINSEI))</f>
        <v/>
      </c>
      <c r="I116" s="4711"/>
      <c r="J116" s="4711"/>
      <c r="K116" s="4711"/>
      <c r="L116" s="1369" t="s">
        <v>114</v>
      </c>
    </row>
    <row r="117" spans="1:32" s="1369" customFormat="1" ht="6" customHeight="1">
      <c r="A117" s="1382"/>
      <c r="B117" s="1382"/>
      <c r="C117" s="1382"/>
      <c r="D117" s="1382"/>
      <c r="E117" s="1382"/>
      <c r="F117" s="1382"/>
      <c r="G117" s="1382"/>
      <c r="H117" s="1382"/>
      <c r="I117" s="1382"/>
      <c r="J117" s="1382"/>
      <c r="K117" s="1382"/>
      <c r="L117" s="1382"/>
      <c r="M117" s="1382"/>
      <c r="N117" s="1382"/>
      <c r="O117" s="1382"/>
      <c r="P117" s="1382"/>
      <c r="Q117" s="1382"/>
      <c r="R117" s="1382"/>
      <c r="S117" s="1382"/>
      <c r="T117" s="1382"/>
      <c r="U117" s="1382"/>
      <c r="V117" s="1382"/>
      <c r="W117" s="1382"/>
      <c r="X117" s="1382"/>
      <c r="Y117" s="1382"/>
      <c r="Z117" s="1382"/>
      <c r="AA117" s="1382"/>
      <c r="AB117" s="1382"/>
      <c r="AC117" s="1382"/>
      <c r="AD117" s="1382"/>
      <c r="AE117" s="1382"/>
      <c r="AF117" s="1382"/>
    </row>
    <row r="118" spans="1:32" s="1369" customFormat="1" ht="6" customHeight="1"/>
    <row r="119" spans="1:32" s="1369" customFormat="1" ht="16.5" customHeight="1">
      <c r="A119" s="1385" t="s">
        <v>4684</v>
      </c>
      <c r="H119" s="4711" t="str">
        <f>cst_wskakunin_NOBE_MENSEKI_BUILD_SHINSEI</f>
        <v/>
      </c>
      <c r="I119" s="4711"/>
      <c r="J119" s="4711"/>
      <c r="K119" s="4711"/>
      <c r="L119" s="1369" t="s">
        <v>114</v>
      </c>
    </row>
    <row r="120" spans="1:32" s="1369" customFormat="1" ht="16.5" customHeight="1">
      <c r="A120" s="1369" t="s">
        <v>4685</v>
      </c>
      <c r="H120" s="1396"/>
      <c r="I120" s="1396"/>
      <c r="J120" s="1369" t="s">
        <v>4686</v>
      </c>
      <c r="L120" s="4707"/>
      <c r="M120" s="4707"/>
      <c r="N120" s="4707"/>
      <c r="O120" s="1369" t="s">
        <v>114</v>
      </c>
      <c r="P120" s="1399"/>
      <c r="Q120" s="1369" t="s">
        <v>4687</v>
      </c>
      <c r="S120" s="4707"/>
      <c r="T120" s="4707"/>
      <c r="U120" s="4707"/>
      <c r="V120" s="1369" t="s">
        <v>114</v>
      </c>
      <c r="W120" s="1399"/>
      <c r="X120" s="1369" t="s">
        <v>4687</v>
      </c>
      <c r="Z120" s="4707"/>
      <c r="AA120" s="4707"/>
      <c r="AB120" s="4707"/>
      <c r="AC120" s="1369" t="s">
        <v>114</v>
      </c>
    </row>
    <row r="121" spans="1:32" s="1369" customFormat="1" ht="6" customHeight="1">
      <c r="A121" s="1382"/>
      <c r="B121" s="1382"/>
      <c r="C121" s="1382"/>
      <c r="D121" s="1382"/>
      <c r="E121" s="1382"/>
      <c r="F121" s="1382"/>
      <c r="G121" s="1382"/>
      <c r="H121" s="1382"/>
      <c r="I121" s="1382"/>
      <c r="J121" s="1382"/>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row>
    <row r="122" spans="1:32" s="1369" customFormat="1" ht="6" customHeight="1"/>
    <row r="123" spans="1:32" s="1369" customFormat="1" ht="16.5" customHeight="1">
      <c r="A123" s="1385" t="s">
        <v>4688</v>
      </c>
    </row>
    <row r="124" spans="1:32" s="1369" customFormat="1" ht="16.5" customHeight="1">
      <c r="C124" s="1369" t="s">
        <v>3215</v>
      </c>
      <c r="J124" s="4705">
        <v>1</v>
      </c>
      <c r="K124" s="4705"/>
      <c r="L124" s="4705"/>
      <c r="M124" s="1369" t="s">
        <v>108</v>
      </c>
    </row>
    <row r="125" spans="1:32" s="1369" customFormat="1" ht="16.5" customHeight="1">
      <c r="C125" s="1369" t="s">
        <v>3216</v>
      </c>
      <c r="J125" s="4705">
        <v>1</v>
      </c>
      <c r="K125" s="4705"/>
      <c r="L125" s="4705"/>
      <c r="M125" s="1369" t="s">
        <v>108</v>
      </c>
    </row>
    <row r="126" spans="1:32" s="1369" customFormat="1" ht="6" customHeight="1">
      <c r="A126" s="1382"/>
      <c r="B126" s="1382"/>
      <c r="C126" s="1382"/>
      <c r="D126" s="1382"/>
      <c r="E126" s="1382"/>
      <c r="F126" s="1382"/>
      <c r="G126" s="1382"/>
      <c r="H126" s="1382"/>
      <c r="I126" s="1382"/>
      <c r="J126" s="1382"/>
      <c r="K126" s="1382"/>
      <c r="L126" s="1382"/>
      <c r="M126" s="1382"/>
      <c r="N126" s="1382"/>
      <c r="O126" s="1382"/>
      <c r="P126" s="1382"/>
      <c r="Q126" s="1382"/>
      <c r="R126" s="1382"/>
      <c r="S126" s="1382"/>
      <c r="T126" s="1382"/>
      <c r="U126" s="1382"/>
      <c r="V126" s="1382"/>
      <c r="W126" s="1382"/>
      <c r="X126" s="1382"/>
      <c r="Y126" s="1382"/>
      <c r="Z126" s="1382"/>
      <c r="AA126" s="1382"/>
      <c r="AB126" s="1382"/>
      <c r="AC126" s="1382"/>
      <c r="AD126" s="1382"/>
      <c r="AE126" s="1382"/>
      <c r="AF126" s="1382"/>
    </row>
    <row r="127" spans="1:32" s="1369" customFormat="1" ht="6" customHeight="1"/>
    <row r="128" spans="1:32" s="1369" customFormat="1" ht="16.5" customHeight="1">
      <c r="A128" s="1385" t="s">
        <v>4689</v>
      </c>
    </row>
    <row r="129" spans="1:32" s="1369" customFormat="1" ht="16.5" customHeight="1">
      <c r="C129" s="1369" t="s">
        <v>3218</v>
      </c>
      <c r="J129" s="4706" t="str">
        <f>cst_wskakunin_p4_1_TAKASA_MAX</f>
        <v/>
      </c>
      <c r="K129" s="4706"/>
      <c r="L129" s="4706"/>
      <c r="M129" s="4706"/>
      <c r="N129" s="1369" t="s">
        <v>674</v>
      </c>
    </row>
    <row r="130" spans="1:32" s="1369" customFormat="1" ht="16.5" customHeight="1">
      <c r="C130" s="1369" t="s">
        <v>3219</v>
      </c>
      <c r="J130" s="4706" t="str">
        <f>cst_wskakunin_p4_1_TAKASA_KEN_MAX</f>
        <v/>
      </c>
      <c r="K130" s="4706"/>
      <c r="L130" s="4706"/>
      <c r="M130" s="4706"/>
      <c r="N130" s="1369" t="s">
        <v>674</v>
      </c>
    </row>
    <row r="131" spans="1:32" s="1369" customFormat="1" ht="16.5" customHeight="1">
      <c r="C131" s="1369" t="s">
        <v>3220</v>
      </c>
      <c r="I131" s="1392" t="s">
        <v>3221</v>
      </c>
      <c r="J131" s="4701" t="str">
        <f>cst_wskakunin_p4_1_KAISU_TIKAI_NOZOKU</f>
        <v/>
      </c>
      <c r="K131" s="4701"/>
      <c r="L131" s="4701"/>
      <c r="M131" s="1369" t="s">
        <v>481</v>
      </c>
      <c r="N131" s="1369" t="s">
        <v>10</v>
      </c>
    </row>
    <row r="132" spans="1:32" s="1369" customFormat="1" ht="16.5" customHeight="1">
      <c r="I132" s="1392" t="s">
        <v>3222</v>
      </c>
      <c r="J132" s="4701" t="str">
        <f>cst_wskakunin_p4_1_KAISU_TIKAI</f>
        <v/>
      </c>
      <c r="K132" s="4701"/>
      <c r="L132" s="4701"/>
      <c r="M132" s="1369" t="s">
        <v>481</v>
      </c>
      <c r="N132" s="1369" t="s">
        <v>10</v>
      </c>
    </row>
    <row r="133" spans="1:32" s="1369" customFormat="1" ht="16.5" customHeight="1">
      <c r="C133" s="1369" t="s">
        <v>2954</v>
      </c>
      <c r="G133" s="4700" t="str">
        <f>cst_wskakunin_p4_1_KOUZOU1</f>
        <v/>
      </c>
      <c r="H133" s="4700"/>
      <c r="I133" s="4700"/>
      <c r="J133" s="4700"/>
      <c r="K133" s="4700"/>
      <c r="L133" s="4700"/>
      <c r="M133" s="4700"/>
      <c r="N133" s="4700"/>
      <c r="O133" s="4700"/>
      <c r="P133" s="1369" t="s">
        <v>641</v>
      </c>
      <c r="R133" s="4701" t="str">
        <f>cst_wskakunin_p4_1_KOUZOU2</f>
        <v/>
      </c>
      <c r="S133" s="4701"/>
      <c r="T133" s="4701"/>
      <c r="U133" s="4701"/>
      <c r="V133" s="4701"/>
      <c r="W133" s="4701"/>
      <c r="X133" s="4701"/>
      <c r="Y133" s="4701"/>
      <c r="Z133" s="4701"/>
    </row>
    <row r="134" spans="1:32" s="1369" customFormat="1" ht="6" customHeight="1">
      <c r="A134" s="1382"/>
      <c r="B134" s="1382"/>
      <c r="C134" s="1382"/>
      <c r="D134" s="1382"/>
      <c r="E134" s="1382"/>
      <c r="F134" s="1382"/>
      <c r="G134" s="1382"/>
      <c r="H134" s="1382"/>
      <c r="I134" s="1382"/>
      <c r="J134" s="1382"/>
      <c r="K134" s="1382"/>
      <c r="L134" s="1382"/>
      <c r="M134" s="1382"/>
      <c r="N134" s="1382"/>
      <c r="O134" s="1382"/>
      <c r="P134" s="1382"/>
      <c r="Q134" s="1382"/>
      <c r="R134" s="1382"/>
      <c r="S134" s="1382"/>
      <c r="T134" s="1382"/>
      <c r="U134" s="1382"/>
      <c r="V134" s="1382"/>
      <c r="W134" s="1382"/>
      <c r="X134" s="1382"/>
      <c r="Y134" s="1382"/>
      <c r="Z134" s="1382"/>
      <c r="AA134" s="1382"/>
      <c r="AB134" s="1382"/>
      <c r="AC134" s="1382"/>
      <c r="AD134" s="1382"/>
      <c r="AE134" s="1382"/>
      <c r="AF134" s="1382"/>
    </row>
    <row r="135" spans="1:32" s="1369" customFormat="1" ht="6" customHeight="1"/>
    <row r="136" spans="1:32" s="1369" customFormat="1" ht="16.5" customHeight="1">
      <c r="A136" s="1385" t="s">
        <v>4690</v>
      </c>
    </row>
    <row r="137" spans="1:32" s="1369" customFormat="1" ht="16.5" customHeight="1">
      <c r="A137" s="1385"/>
      <c r="C137" s="1369" t="s">
        <v>139</v>
      </c>
      <c r="D137" s="1369" t="s">
        <v>3224</v>
      </c>
      <c r="G137" s="1369" t="s">
        <v>139</v>
      </c>
      <c r="H137" s="1369" t="s">
        <v>3225</v>
      </c>
      <c r="K137" s="1369" t="s">
        <v>139</v>
      </c>
      <c r="L137" s="1369" t="s">
        <v>3226</v>
      </c>
      <c r="P137" s="1369" t="s">
        <v>597</v>
      </c>
      <c r="Q137" s="1369" t="s">
        <v>3227</v>
      </c>
    </row>
    <row r="138" spans="1:32" s="1369" customFormat="1" ht="6" customHeight="1">
      <c r="A138" s="1382"/>
      <c r="B138" s="1382"/>
      <c r="C138" s="1382"/>
      <c r="D138" s="1382"/>
      <c r="E138" s="1382"/>
      <c r="F138" s="1382"/>
      <c r="G138" s="1382"/>
      <c r="H138" s="1382"/>
      <c r="I138" s="1382"/>
      <c r="J138" s="1382"/>
      <c r="K138" s="1382"/>
      <c r="L138" s="1382"/>
      <c r="M138" s="1382"/>
      <c r="N138" s="1382"/>
      <c r="O138" s="1382"/>
      <c r="P138" s="1382"/>
      <c r="Q138" s="1382"/>
      <c r="R138" s="1382"/>
      <c r="S138" s="1382"/>
      <c r="T138" s="1382"/>
      <c r="U138" s="1382"/>
      <c r="V138" s="1382"/>
      <c r="W138" s="1382"/>
      <c r="X138" s="1382"/>
      <c r="Y138" s="1382"/>
      <c r="Z138" s="1382"/>
      <c r="AA138" s="1382"/>
      <c r="AB138" s="1382"/>
      <c r="AC138" s="1382"/>
      <c r="AD138" s="1382"/>
      <c r="AE138" s="1382"/>
      <c r="AF138" s="1382"/>
    </row>
    <row r="139" spans="1:32" s="1369" customFormat="1" ht="6" customHeight="1"/>
    <row r="140" spans="1:32" s="1369" customFormat="1" ht="16.5" customHeight="1">
      <c r="A140" s="1385" t="s">
        <v>4691</v>
      </c>
    </row>
    <row r="141" spans="1:32" s="1369" customFormat="1" ht="17.25" customHeight="1">
      <c r="C141" s="4702"/>
      <c r="D141" s="4703"/>
      <c r="E141" s="4703"/>
      <c r="F141" s="4703"/>
      <c r="G141" s="4703"/>
      <c r="H141" s="4703"/>
      <c r="I141" s="4703"/>
      <c r="J141" s="4703"/>
      <c r="K141" s="4703"/>
      <c r="L141" s="4703"/>
      <c r="M141" s="4703"/>
      <c r="N141" s="4703"/>
      <c r="O141" s="4703"/>
      <c r="P141" s="4703"/>
      <c r="Q141" s="4703"/>
      <c r="R141" s="4703"/>
      <c r="S141" s="4703"/>
      <c r="T141" s="4703"/>
      <c r="U141" s="4703"/>
      <c r="V141" s="4703"/>
      <c r="W141" s="4703"/>
      <c r="X141" s="4703"/>
      <c r="Y141" s="4703"/>
      <c r="Z141" s="4703"/>
      <c r="AA141" s="4703"/>
      <c r="AB141" s="4703"/>
      <c r="AC141" s="4703"/>
      <c r="AD141" s="4703"/>
      <c r="AE141" s="4703"/>
    </row>
    <row r="142" spans="1:32" s="1369" customFormat="1" ht="17.25" customHeight="1">
      <c r="C142" s="4704"/>
      <c r="D142" s="4704"/>
      <c r="E142" s="4704"/>
      <c r="F142" s="4704"/>
      <c r="G142" s="4704"/>
      <c r="H142" s="4704"/>
      <c r="I142" s="4704"/>
      <c r="J142" s="4704"/>
      <c r="K142" s="4704"/>
      <c r="L142" s="4704"/>
      <c r="M142" s="4704"/>
      <c r="N142" s="4704"/>
      <c r="O142" s="4704"/>
      <c r="P142" s="4704"/>
      <c r="Q142" s="4704"/>
      <c r="R142" s="4704"/>
      <c r="S142" s="4704"/>
      <c r="T142" s="4704"/>
      <c r="U142" s="4704"/>
      <c r="V142" s="4704"/>
      <c r="W142" s="4704"/>
      <c r="X142" s="4704"/>
      <c r="Y142" s="4704"/>
      <c r="Z142" s="4704"/>
      <c r="AA142" s="4704"/>
      <c r="AB142" s="4704"/>
      <c r="AC142" s="4704"/>
      <c r="AD142" s="4704"/>
      <c r="AE142" s="4704"/>
    </row>
    <row r="143" spans="1:32" s="1369" customFormat="1" ht="6" customHeight="1">
      <c r="A143" s="1382"/>
      <c r="B143" s="1382"/>
      <c r="C143" s="1382"/>
      <c r="D143" s="1382"/>
      <c r="E143" s="1382"/>
      <c r="F143" s="1382"/>
      <c r="G143" s="1382"/>
      <c r="H143" s="1382"/>
      <c r="I143" s="1382"/>
      <c r="J143" s="1382"/>
      <c r="K143" s="1382"/>
      <c r="L143" s="1382"/>
      <c r="M143" s="1382"/>
      <c r="N143" s="1382"/>
      <c r="O143" s="1382"/>
      <c r="P143" s="1382"/>
      <c r="Q143" s="1382"/>
      <c r="R143" s="1382"/>
      <c r="S143" s="1382"/>
      <c r="T143" s="1382"/>
      <c r="U143" s="1382"/>
      <c r="V143" s="1382"/>
      <c r="W143" s="1382"/>
      <c r="X143" s="1382"/>
      <c r="Y143" s="1382"/>
      <c r="Z143" s="1382"/>
      <c r="AA143" s="1382"/>
      <c r="AB143" s="1382"/>
      <c r="AC143" s="1382"/>
      <c r="AD143" s="1382"/>
      <c r="AE143" s="1382"/>
      <c r="AF143" s="1382"/>
    </row>
    <row r="144" spans="1:32" s="1369" customFormat="1" ht="6" customHeight="1"/>
    <row r="145" spans="1:32" s="1369" customFormat="1" ht="16.5" customHeight="1">
      <c r="A145" s="1385" t="s">
        <v>4692</v>
      </c>
    </row>
    <row r="146" spans="1:32" s="1369" customFormat="1" ht="17.25" customHeight="1">
      <c r="C146" s="4702"/>
      <c r="D146" s="4703"/>
      <c r="E146" s="4703"/>
      <c r="F146" s="4703"/>
      <c r="G146" s="4703"/>
      <c r="H146" s="4703"/>
      <c r="I146" s="4703"/>
      <c r="J146" s="4703"/>
      <c r="K146" s="4703"/>
      <c r="L146" s="4703"/>
      <c r="M146" s="4703"/>
      <c r="N146" s="4703"/>
      <c r="O146" s="4703"/>
      <c r="P146" s="4703"/>
      <c r="Q146" s="4703"/>
      <c r="R146" s="4703"/>
      <c r="S146" s="4703"/>
      <c r="T146" s="4703"/>
      <c r="U146" s="4703"/>
      <c r="V146" s="4703"/>
      <c r="W146" s="4703"/>
      <c r="X146" s="4703"/>
      <c r="Y146" s="4703"/>
      <c r="Z146" s="4703"/>
      <c r="AA146" s="4703"/>
      <c r="AB146" s="4703"/>
      <c r="AC146" s="4703"/>
      <c r="AD146" s="4703"/>
      <c r="AE146" s="4703"/>
    </row>
    <row r="147" spans="1:32" ht="17.25" customHeight="1">
      <c r="C147" s="4704"/>
      <c r="D147" s="4704"/>
      <c r="E147" s="4704"/>
      <c r="F147" s="4704"/>
      <c r="G147" s="4704"/>
      <c r="H147" s="4704"/>
      <c r="I147" s="4704"/>
      <c r="J147" s="4704"/>
      <c r="K147" s="4704"/>
      <c r="L147" s="4704"/>
      <c r="M147" s="4704"/>
      <c r="N147" s="4704"/>
      <c r="O147" s="4704"/>
      <c r="P147" s="4704"/>
      <c r="Q147" s="4704"/>
      <c r="R147" s="4704"/>
      <c r="S147" s="4704"/>
      <c r="T147" s="4704"/>
      <c r="U147" s="4704"/>
      <c r="V147" s="4704"/>
      <c r="W147" s="4704"/>
      <c r="X147" s="4704"/>
      <c r="Y147" s="4704"/>
      <c r="Z147" s="4704"/>
      <c r="AA147" s="4704"/>
      <c r="AB147" s="4704"/>
      <c r="AC147" s="4704"/>
      <c r="AD147" s="4704"/>
      <c r="AE147" s="4704"/>
    </row>
    <row r="148" spans="1:32" ht="17.25" customHeight="1">
      <c r="B148" s="1370" t="s">
        <v>5959</v>
      </c>
      <c r="C148" s="2225"/>
      <c r="D148" s="2225"/>
      <c r="E148" s="2225"/>
      <c r="F148" s="2225"/>
      <c r="G148" s="2225"/>
      <c r="H148" s="2225"/>
      <c r="I148" s="2225"/>
      <c r="J148" s="2225"/>
      <c r="K148" s="2225"/>
      <c r="L148" s="1369" t="s">
        <v>139</v>
      </c>
      <c r="M148" s="2225" t="s">
        <v>497</v>
      </c>
      <c r="N148" s="2225"/>
      <c r="O148" s="2225"/>
      <c r="P148" s="1369" t="s">
        <v>139</v>
      </c>
      <c r="Q148" s="2225" t="s">
        <v>498</v>
      </c>
      <c r="R148" s="2225"/>
      <c r="S148" s="2225"/>
      <c r="T148" s="2225"/>
      <c r="U148" s="2225"/>
      <c r="V148" s="2225"/>
      <c r="W148" s="2225"/>
      <c r="X148" s="2225"/>
      <c r="Y148" s="2225"/>
      <c r="Z148" s="2225"/>
      <c r="AA148" s="2225"/>
      <c r="AB148" s="2225"/>
      <c r="AC148" s="2225"/>
      <c r="AD148" s="2225"/>
      <c r="AE148" s="2225"/>
    </row>
    <row r="149" spans="1:32" ht="6" customHeight="1">
      <c r="A149" s="1395"/>
      <c r="B149" s="1395"/>
      <c r="C149" s="1395"/>
      <c r="D149" s="1395"/>
      <c r="E149" s="1395"/>
      <c r="F149" s="1395"/>
      <c r="G149" s="1395"/>
      <c r="H149" s="1395"/>
      <c r="I149" s="1395"/>
      <c r="J149" s="1395"/>
      <c r="K149" s="1395"/>
      <c r="L149" s="1395"/>
      <c r="M149" s="1395"/>
      <c r="N149" s="1395"/>
      <c r="O149" s="1395"/>
      <c r="P149" s="1395"/>
      <c r="Q149" s="1395"/>
      <c r="R149" s="1395"/>
      <c r="S149" s="1395"/>
      <c r="T149" s="1395"/>
      <c r="U149" s="1395"/>
      <c r="V149" s="1395"/>
      <c r="W149" s="1395"/>
      <c r="X149" s="1395"/>
      <c r="Y149" s="1395"/>
      <c r="Z149" s="1395"/>
      <c r="AA149" s="1395"/>
      <c r="AB149" s="1395"/>
      <c r="AC149" s="1395"/>
      <c r="AD149" s="1395"/>
      <c r="AE149" s="1395"/>
      <c r="AF149" s="1395"/>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72" t="s">
        <v>3030</v>
      </c>
      <c r="B163" s="1372"/>
      <c r="C163" s="1372"/>
      <c r="D163" s="1372"/>
      <c r="E163" s="1372"/>
      <c r="F163" s="1372"/>
      <c r="G163" s="1372"/>
      <c r="H163" s="1372"/>
      <c r="I163" s="1372"/>
      <c r="J163" s="1372"/>
      <c r="K163" s="1372"/>
      <c r="L163" s="1372"/>
      <c r="M163" s="1372"/>
      <c r="N163" s="1372"/>
      <c r="O163" s="1372"/>
      <c r="P163" s="1372"/>
      <c r="Q163" s="1372"/>
      <c r="R163" s="1372"/>
      <c r="S163" s="1372"/>
      <c r="T163" s="1372"/>
      <c r="U163" s="1372"/>
      <c r="V163" s="1372"/>
      <c r="W163" s="1372"/>
      <c r="X163" s="1372"/>
      <c r="Y163" s="1372"/>
      <c r="Z163" s="1372"/>
      <c r="AA163" s="1372"/>
      <c r="AB163" s="1372"/>
      <c r="AC163" s="1372"/>
      <c r="AD163" s="1372"/>
      <c r="AE163" s="1372"/>
    </row>
    <row r="164" spans="1:31" ht="13.5" customHeight="1">
      <c r="A164" s="1372" t="s">
        <v>4693</v>
      </c>
      <c r="B164" s="1372"/>
      <c r="C164" s="1372"/>
      <c r="D164" s="1372"/>
      <c r="E164" s="1372"/>
      <c r="F164" s="1372"/>
      <c r="G164" s="1372"/>
      <c r="H164" s="1372"/>
      <c r="I164" s="1372"/>
      <c r="J164" s="1372"/>
      <c r="K164" s="1372"/>
      <c r="L164" s="1372"/>
      <c r="M164" s="1372"/>
      <c r="N164" s="1372"/>
      <c r="O164" s="1372"/>
      <c r="P164" s="1372"/>
      <c r="Q164" s="1372"/>
      <c r="R164" s="1372"/>
      <c r="S164" s="1372"/>
      <c r="T164" s="1372"/>
      <c r="U164" s="1372"/>
      <c r="V164" s="1372"/>
      <c r="W164" s="1372"/>
      <c r="X164" s="1372"/>
      <c r="Y164" s="1372"/>
      <c r="Z164" s="1372"/>
      <c r="AA164" s="1372"/>
      <c r="AB164" s="1372"/>
      <c r="AC164" s="1372"/>
      <c r="AD164" s="1372"/>
      <c r="AE164" s="1372"/>
    </row>
    <row r="165" spans="1:31" ht="13.5" customHeight="1">
      <c r="A165" s="1372" t="s">
        <v>4694</v>
      </c>
      <c r="C165" s="1372"/>
      <c r="D165" s="1372"/>
      <c r="E165" s="1372"/>
      <c r="F165" s="1372"/>
      <c r="G165" s="1372"/>
      <c r="H165" s="1372"/>
      <c r="I165" s="1372"/>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row>
    <row r="166" spans="1:31" ht="13.5" customHeight="1">
      <c r="A166" s="1372" t="s">
        <v>4277</v>
      </c>
      <c r="C166" s="1372"/>
      <c r="D166" s="1372"/>
      <c r="E166" s="1372"/>
      <c r="F166" s="1372"/>
      <c r="G166" s="1372"/>
      <c r="H166" s="1372"/>
      <c r="I166" s="1372"/>
      <c r="J166" s="1372"/>
      <c r="K166" s="1372"/>
      <c r="L166" s="1372"/>
      <c r="M166" s="1372"/>
      <c r="N166" s="1372"/>
      <c r="O166" s="1372"/>
      <c r="P166" s="1372"/>
      <c r="Q166" s="1372"/>
      <c r="R166" s="1372"/>
      <c r="S166" s="1372"/>
      <c r="T166" s="1372"/>
      <c r="U166" s="1372"/>
      <c r="V166" s="1372"/>
      <c r="W166" s="1372"/>
      <c r="X166" s="1372"/>
      <c r="Y166" s="1372"/>
      <c r="Z166" s="1372"/>
      <c r="AA166" s="1372"/>
      <c r="AB166" s="1372"/>
      <c r="AC166" s="1372"/>
      <c r="AD166" s="1372"/>
      <c r="AE166" s="1372"/>
    </row>
    <row r="167" spans="1:31" ht="13.5" customHeight="1">
      <c r="A167" s="1372" t="s">
        <v>4695</v>
      </c>
      <c r="C167" s="1372"/>
      <c r="D167" s="1372"/>
      <c r="E167" s="1372"/>
      <c r="F167" s="1372"/>
      <c r="G167" s="1372"/>
      <c r="H167" s="1372"/>
      <c r="I167" s="1372"/>
      <c r="J167" s="1372"/>
      <c r="K167" s="1372"/>
      <c r="L167" s="1372"/>
      <c r="M167" s="1372"/>
      <c r="N167" s="1372"/>
      <c r="O167" s="1372"/>
      <c r="P167" s="1372"/>
      <c r="Q167" s="1372"/>
      <c r="R167" s="1372"/>
      <c r="S167" s="1372"/>
      <c r="T167" s="1372"/>
      <c r="U167" s="1372"/>
      <c r="V167" s="1372"/>
      <c r="W167" s="1372"/>
      <c r="X167" s="1372"/>
      <c r="Y167" s="1372"/>
      <c r="Z167" s="1372"/>
      <c r="AA167" s="1372"/>
      <c r="AB167" s="1372"/>
      <c r="AC167" s="1372"/>
      <c r="AD167" s="1372"/>
      <c r="AE167" s="1372"/>
    </row>
    <row r="168" spans="1:31" ht="13.5" customHeight="1">
      <c r="A168" s="1372" t="s">
        <v>4279</v>
      </c>
      <c r="C168" s="1372"/>
      <c r="D168" s="1372"/>
      <c r="E168" s="1372"/>
      <c r="F168" s="1372"/>
      <c r="G168" s="1372"/>
      <c r="H168" s="1372"/>
      <c r="I168" s="1372"/>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row>
    <row r="169" spans="1:31" ht="13.5" customHeight="1">
      <c r="A169" s="1372" t="s">
        <v>4696</v>
      </c>
      <c r="C169" s="1372"/>
      <c r="D169" s="1372"/>
      <c r="E169" s="1372"/>
      <c r="F169" s="1372"/>
      <c r="G169" s="1372"/>
      <c r="H169" s="1372"/>
      <c r="I169" s="1372"/>
      <c r="J169" s="1372"/>
      <c r="K169" s="1372"/>
      <c r="L169" s="1372"/>
      <c r="M169" s="1372"/>
      <c r="N169" s="1372"/>
      <c r="O169" s="1372"/>
      <c r="P169" s="1372"/>
      <c r="Q169" s="1372"/>
      <c r="R169" s="1372"/>
      <c r="S169" s="1372"/>
      <c r="T169" s="1372"/>
      <c r="U169" s="1372"/>
      <c r="V169" s="1372"/>
      <c r="W169" s="1372"/>
      <c r="X169" s="1372"/>
      <c r="Y169" s="1372"/>
      <c r="Z169" s="1372"/>
      <c r="AA169" s="1372"/>
      <c r="AB169" s="1372"/>
      <c r="AC169" s="1372"/>
      <c r="AD169" s="1372"/>
      <c r="AE169" s="1372"/>
    </row>
    <row r="170" spans="1:31" ht="13.5" customHeight="1">
      <c r="A170" s="1372" t="s">
        <v>4697</v>
      </c>
      <c r="C170" s="1372"/>
      <c r="D170" s="1372"/>
      <c r="E170" s="1372"/>
      <c r="F170" s="1372"/>
      <c r="G170" s="1372"/>
      <c r="H170" s="1372"/>
      <c r="I170" s="1372"/>
      <c r="J170" s="1372"/>
      <c r="K170" s="1372"/>
      <c r="L170" s="1372"/>
      <c r="M170" s="1372"/>
      <c r="N170" s="1372"/>
      <c r="O170" s="1372"/>
      <c r="P170" s="1372"/>
      <c r="Q170" s="1372"/>
      <c r="R170" s="1372"/>
      <c r="S170" s="1372"/>
      <c r="T170" s="1372"/>
      <c r="U170" s="1372"/>
      <c r="V170" s="1372"/>
      <c r="W170" s="1372"/>
      <c r="X170" s="1372"/>
      <c r="Y170" s="1372"/>
      <c r="Z170" s="1372"/>
      <c r="AA170" s="1372"/>
      <c r="AB170" s="1372"/>
      <c r="AC170" s="1372"/>
      <c r="AD170" s="1372"/>
      <c r="AE170" s="1372"/>
    </row>
    <row r="171" spans="1:31" ht="13.5" customHeight="1">
      <c r="A171" s="1372" t="s">
        <v>4698</v>
      </c>
      <c r="C171" s="1372"/>
      <c r="D171" s="1372"/>
      <c r="E171" s="1372"/>
      <c r="F171" s="1372"/>
      <c r="G171" s="1372"/>
      <c r="H171" s="1372"/>
      <c r="I171" s="1372"/>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row>
    <row r="172" spans="1:31" ht="13.5" customHeight="1">
      <c r="A172" s="1372" t="s">
        <v>4699</v>
      </c>
      <c r="B172" s="1372"/>
      <c r="C172" s="1372"/>
      <c r="D172" s="1372"/>
      <c r="E172" s="1372"/>
      <c r="F172" s="1372"/>
      <c r="G172" s="1372"/>
      <c r="H172" s="1372"/>
      <c r="I172" s="1372"/>
      <c r="J172" s="1372"/>
      <c r="K172" s="1372"/>
      <c r="L172" s="1372"/>
      <c r="M172" s="1372"/>
      <c r="N172" s="1372"/>
      <c r="O172" s="1372"/>
      <c r="P172" s="1372"/>
      <c r="Q172" s="1372"/>
      <c r="R172" s="1372"/>
      <c r="S172" s="1372"/>
      <c r="T172" s="1372"/>
      <c r="U172" s="1372"/>
      <c r="V172" s="1372"/>
      <c r="W172" s="1372"/>
      <c r="X172" s="1372"/>
      <c r="Y172" s="1372"/>
      <c r="Z172" s="1372"/>
      <c r="AA172" s="1372"/>
      <c r="AB172" s="1372"/>
      <c r="AC172" s="1372"/>
      <c r="AD172" s="1372"/>
      <c r="AE172" s="1372"/>
    </row>
    <row r="173" spans="1:31" ht="13.5" customHeight="1">
      <c r="A173" s="1372" t="s">
        <v>4700</v>
      </c>
      <c r="B173" s="1372"/>
      <c r="C173" s="1372"/>
      <c r="D173" s="1372"/>
      <c r="E173" s="1372"/>
      <c r="F173" s="1372"/>
      <c r="G173" s="1372"/>
      <c r="H173" s="1372"/>
      <c r="I173" s="1372"/>
      <c r="J173" s="1372"/>
      <c r="K173" s="1372"/>
      <c r="L173" s="1372"/>
      <c r="M173" s="1372"/>
      <c r="N173" s="1372"/>
      <c r="O173" s="1372"/>
      <c r="P173" s="1372"/>
      <c r="Q173" s="1372"/>
      <c r="R173" s="1372"/>
      <c r="S173" s="1372"/>
      <c r="T173" s="1372"/>
      <c r="U173" s="1372"/>
      <c r="V173" s="1372"/>
      <c r="W173" s="1372"/>
      <c r="X173" s="1372"/>
      <c r="Y173" s="1372"/>
      <c r="Z173" s="1372"/>
      <c r="AA173" s="1372"/>
      <c r="AB173" s="1372"/>
      <c r="AC173" s="1372"/>
      <c r="AD173" s="1372"/>
      <c r="AE173" s="1372"/>
    </row>
    <row r="174" spans="1:31" ht="13.5" customHeight="1">
      <c r="A174" s="1372" t="s">
        <v>4701</v>
      </c>
      <c r="B174" s="1372"/>
      <c r="C174" s="1372"/>
      <c r="D174" s="1372"/>
      <c r="E174" s="1372"/>
      <c r="F174" s="1372"/>
      <c r="G174" s="1372"/>
      <c r="H174" s="1372"/>
      <c r="I174" s="1372"/>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row>
    <row r="175" spans="1:31" ht="13.5" customHeight="1">
      <c r="A175" s="1372" t="s">
        <v>4702</v>
      </c>
      <c r="B175" s="1372"/>
      <c r="C175" s="1372"/>
      <c r="D175" s="1372"/>
      <c r="E175" s="1372"/>
      <c r="F175" s="1372"/>
      <c r="G175" s="1372"/>
      <c r="H175" s="1372"/>
      <c r="I175" s="1372"/>
      <c r="J175" s="1372"/>
      <c r="K175" s="1372"/>
      <c r="L175" s="1372"/>
      <c r="M175" s="1372"/>
      <c r="N175" s="1372"/>
      <c r="O175" s="1372"/>
      <c r="P175" s="1372"/>
      <c r="Q175" s="1372"/>
      <c r="R175" s="1372"/>
      <c r="S175" s="1372"/>
      <c r="T175" s="1372"/>
      <c r="U175" s="1372"/>
      <c r="V175" s="1372"/>
      <c r="W175" s="1372"/>
      <c r="X175" s="1372"/>
      <c r="Y175" s="1372"/>
      <c r="Z175" s="1372"/>
      <c r="AA175" s="1372"/>
      <c r="AB175" s="1372"/>
      <c r="AC175" s="1372"/>
      <c r="AD175" s="1372"/>
      <c r="AE175" s="1372"/>
    </row>
    <row r="176" spans="1:31" ht="13.5" customHeight="1">
      <c r="A176" s="1372" t="s">
        <v>4703</v>
      </c>
      <c r="B176" s="1372"/>
      <c r="C176" s="1372"/>
      <c r="D176" s="1372"/>
      <c r="E176" s="1372"/>
      <c r="F176" s="1372"/>
      <c r="G176" s="1372"/>
      <c r="H176" s="1372"/>
      <c r="I176" s="1372"/>
      <c r="J176" s="1372"/>
      <c r="K176" s="1372"/>
      <c r="L176" s="1372"/>
      <c r="M176" s="1372"/>
      <c r="N176" s="1372"/>
      <c r="O176" s="1372"/>
      <c r="P176" s="1372"/>
      <c r="Q176" s="1372"/>
      <c r="R176" s="1372"/>
      <c r="S176" s="1372"/>
      <c r="T176" s="1372"/>
      <c r="U176" s="1372"/>
      <c r="V176" s="1372"/>
      <c r="W176" s="1372"/>
      <c r="X176" s="1372"/>
      <c r="Y176" s="1372"/>
      <c r="Z176" s="1372"/>
      <c r="AA176" s="1372"/>
      <c r="AB176" s="1372"/>
      <c r="AC176" s="1372"/>
      <c r="AD176" s="1372"/>
      <c r="AE176" s="1372"/>
    </row>
    <row r="177" spans="1:31" ht="13.5" customHeight="1">
      <c r="A177" s="1372" t="s">
        <v>4704</v>
      </c>
      <c r="C177" s="1372"/>
      <c r="D177" s="1372"/>
      <c r="E177" s="1372"/>
      <c r="F177" s="1372"/>
      <c r="G177" s="1372"/>
      <c r="H177" s="1372"/>
      <c r="I177" s="1372"/>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row>
    <row r="178" spans="1:31" ht="13.5" customHeight="1">
      <c r="A178" s="1372" t="s">
        <v>4705</v>
      </c>
      <c r="C178" s="1372"/>
      <c r="D178" s="1372"/>
      <c r="E178" s="1372"/>
      <c r="F178" s="1372"/>
      <c r="G178" s="1372"/>
      <c r="H178" s="1372"/>
      <c r="I178" s="1372"/>
      <c r="J178" s="1372"/>
      <c r="K178" s="1372"/>
      <c r="L178" s="1372"/>
      <c r="M178" s="1372"/>
      <c r="N178" s="1372"/>
      <c r="O178" s="1372"/>
      <c r="P178" s="1372"/>
      <c r="Q178" s="1372"/>
      <c r="R178" s="1372"/>
      <c r="S178" s="1372"/>
      <c r="T178" s="1372"/>
      <c r="U178" s="1372"/>
      <c r="V178" s="1372"/>
      <c r="W178" s="1372"/>
      <c r="X178" s="1372"/>
      <c r="Y178" s="1372"/>
      <c r="Z178" s="1372"/>
      <c r="AA178" s="1372"/>
      <c r="AB178" s="1372"/>
      <c r="AC178" s="1372"/>
      <c r="AD178" s="1372"/>
      <c r="AE178" s="1372"/>
    </row>
    <row r="179" spans="1:31" ht="13.5" customHeight="1">
      <c r="A179" s="1372" t="s">
        <v>4706</v>
      </c>
      <c r="C179" s="1372"/>
      <c r="D179" s="1372"/>
      <c r="E179" s="1372"/>
      <c r="F179" s="1372"/>
      <c r="G179" s="1372"/>
      <c r="H179" s="1372"/>
      <c r="I179" s="1372"/>
      <c r="J179" s="1372"/>
      <c r="K179" s="1372"/>
      <c r="L179" s="1372"/>
      <c r="M179" s="1372"/>
      <c r="N179" s="1372"/>
      <c r="O179" s="1372"/>
      <c r="P179" s="1372"/>
      <c r="Q179" s="1372"/>
      <c r="R179" s="1372"/>
      <c r="S179" s="1372"/>
      <c r="T179" s="1372"/>
      <c r="U179" s="1372"/>
      <c r="V179" s="1372"/>
      <c r="W179" s="1372"/>
      <c r="X179" s="1372"/>
      <c r="Y179" s="1372"/>
      <c r="Z179" s="1372"/>
      <c r="AA179" s="1372"/>
      <c r="AB179" s="1372"/>
      <c r="AC179" s="1372"/>
      <c r="AD179" s="1372"/>
      <c r="AE179" s="1372"/>
    </row>
    <row r="180" spans="1:31" ht="13.5" customHeight="1">
      <c r="A180" s="1372" t="s">
        <v>4707</v>
      </c>
      <c r="C180" s="1372"/>
      <c r="D180" s="1372"/>
      <c r="E180" s="1372"/>
      <c r="F180" s="1372"/>
      <c r="G180" s="1372"/>
      <c r="H180" s="1372"/>
      <c r="I180" s="1372"/>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row>
    <row r="181" spans="1:31" ht="13.5" customHeight="1">
      <c r="A181" s="1372" t="s">
        <v>4708</v>
      </c>
      <c r="C181" s="1372"/>
      <c r="D181" s="1372"/>
      <c r="E181" s="1372"/>
      <c r="F181" s="1372"/>
      <c r="G181" s="1372"/>
      <c r="H181" s="1372"/>
      <c r="I181" s="1372"/>
      <c r="J181" s="1372"/>
      <c r="K181" s="1372"/>
      <c r="L181" s="1372"/>
      <c r="M181" s="1372"/>
      <c r="N181" s="1372"/>
      <c r="O181" s="1372"/>
      <c r="P181" s="1372"/>
      <c r="Q181" s="1372"/>
      <c r="R181" s="1372"/>
      <c r="S181" s="1372"/>
      <c r="T181" s="1372"/>
      <c r="U181" s="1372"/>
      <c r="V181" s="1372"/>
      <c r="W181" s="1372"/>
      <c r="X181" s="1372"/>
      <c r="Y181" s="1372"/>
      <c r="Z181" s="1372"/>
      <c r="AA181" s="1372"/>
      <c r="AB181" s="1372"/>
      <c r="AC181" s="1372"/>
      <c r="AD181" s="1372"/>
      <c r="AE181" s="1372"/>
    </row>
    <row r="182" spans="1:31" ht="13.5" customHeight="1">
      <c r="A182" s="1372" t="s">
        <v>4709</v>
      </c>
      <c r="C182" s="1372"/>
      <c r="D182" s="1372"/>
      <c r="E182" s="1372"/>
      <c r="F182" s="1372"/>
      <c r="G182" s="1372"/>
      <c r="H182" s="1372"/>
      <c r="I182" s="1372"/>
      <c r="J182" s="1372"/>
      <c r="K182" s="1372"/>
      <c r="L182" s="1372"/>
      <c r="M182" s="1372"/>
      <c r="N182" s="1372"/>
      <c r="O182" s="1372"/>
      <c r="P182" s="1372"/>
      <c r="Q182" s="1372"/>
      <c r="R182" s="1372"/>
      <c r="S182" s="1372"/>
      <c r="T182" s="1372"/>
      <c r="U182" s="1372"/>
      <c r="V182" s="1372"/>
      <c r="W182" s="1372"/>
      <c r="X182" s="1372"/>
      <c r="Y182" s="1372"/>
      <c r="Z182" s="1372"/>
      <c r="AA182" s="1372"/>
      <c r="AB182" s="1372"/>
      <c r="AC182" s="1372"/>
      <c r="AD182" s="1372"/>
      <c r="AE182" s="1372"/>
    </row>
    <row r="183" spans="1:31" ht="13.5" customHeight="1">
      <c r="A183" s="1372" t="s">
        <v>4300</v>
      </c>
      <c r="B183" s="1372"/>
      <c r="C183" s="1372"/>
      <c r="D183" s="1372"/>
      <c r="E183" s="1372"/>
      <c r="F183" s="1372"/>
      <c r="G183" s="1372"/>
      <c r="H183" s="1372"/>
      <c r="I183" s="1372"/>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row>
    <row r="184" spans="1:31" ht="13.5" customHeight="1">
      <c r="A184" s="1372" t="s">
        <v>4710</v>
      </c>
      <c r="B184" s="1372"/>
      <c r="C184" s="1372"/>
      <c r="D184" s="1372"/>
      <c r="E184" s="1372"/>
      <c r="F184" s="1372"/>
      <c r="G184" s="1372"/>
      <c r="H184" s="1372"/>
      <c r="I184" s="1372"/>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row>
    <row r="185" spans="1:31" ht="13.5" customHeight="1">
      <c r="A185" s="1372" t="s">
        <v>4711</v>
      </c>
      <c r="C185" s="1372"/>
      <c r="D185" s="1372"/>
      <c r="E185" s="1372"/>
      <c r="F185" s="1372"/>
      <c r="G185" s="1372"/>
      <c r="H185" s="1372"/>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row>
    <row r="186" spans="1:31" ht="13.5" customHeight="1">
      <c r="A186" s="1372" t="s">
        <v>4712</v>
      </c>
      <c r="C186" s="1372"/>
      <c r="D186" s="1372"/>
      <c r="E186" s="1372"/>
      <c r="F186" s="1372"/>
      <c r="G186" s="1372"/>
      <c r="H186" s="1372"/>
      <c r="I186" s="1372"/>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row>
    <row r="187" spans="1:31" ht="13.5" customHeight="1">
      <c r="A187" s="1372" t="s">
        <v>4713</v>
      </c>
      <c r="C187" s="1372"/>
      <c r="D187" s="1372"/>
      <c r="E187" s="1372"/>
      <c r="F187" s="1372"/>
      <c r="G187" s="1372"/>
      <c r="H187" s="1372"/>
      <c r="I187" s="1372"/>
      <c r="J187" s="1372"/>
      <c r="K187" s="1372"/>
      <c r="L187" s="1372"/>
      <c r="M187" s="1372"/>
      <c r="N187" s="1372"/>
      <c r="O187" s="1372"/>
      <c r="P187" s="1372"/>
      <c r="Q187" s="1372"/>
      <c r="R187" s="1372"/>
      <c r="S187" s="1372"/>
      <c r="T187" s="1372"/>
      <c r="U187" s="1372"/>
      <c r="V187" s="1372"/>
      <c r="W187" s="1372"/>
      <c r="X187" s="1372"/>
      <c r="Y187" s="1372"/>
      <c r="Z187" s="1372"/>
      <c r="AA187" s="1372"/>
      <c r="AB187" s="1372"/>
      <c r="AC187" s="1372"/>
      <c r="AD187" s="1372"/>
      <c r="AE187" s="1372"/>
    </row>
    <row r="188" spans="1:31" ht="13.5" customHeight="1">
      <c r="A188" s="1402" t="s">
        <v>4714</v>
      </c>
      <c r="B188" s="1372"/>
      <c r="C188" s="1372"/>
      <c r="D188" s="1372"/>
      <c r="E188" s="1372"/>
      <c r="F188" s="1372"/>
      <c r="G188" s="1372"/>
      <c r="H188" s="1372"/>
      <c r="I188" s="1372"/>
      <c r="J188" s="1372"/>
      <c r="K188" s="1372"/>
      <c r="L188" s="1372"/>
      <c r="M188" s="1372"/>
      <c r="N188" s="1372"/>
      <c r="O188" s="1372"/>
      <c r="P188" s="1372"/>
      <c r="Q188" s="1372"/>
      <c r="R188" s="1372"/>
      <c r="S188" s="1372"/>
      <c r="T188" s="1372"/>
      <c r="U188" s="1372"/>
      <c r="V188" s="1372"/>
      <c r="W188" s="1372"/>
      <c r="X188" s="1372"/>
      <c r="Y188" s="1372"/>
      <c r="Z188" s="1372"/>
      <c r="AA188" s="1372"/>
      <c r="AB188" s="1372"/>
      <c r="AC188" s="1372"/>
      <c r="AD188" s="1372"/>
      <c r="AE188" s="1372"/>
    </row>
    <row r="189" spans="1:31" ht="13.5" customHeight="1">
      <c r="A189" s="1372" t="s">
        <v>4715</v>
      </c>
      <c r="B189" s="1372"/>
      <c r="C189" s="1372"/>
      <c r="D189" s="1372"/>
      <c r="E189" s="1372"/>
      <c r="F189" s="1372"/>
      <c r="G189" s="1372"/>
      <c r="H189" s="1372"/>
      <c r="I189" s="1372"/>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row>
    <row r="190" spans="1:31" ht="13.5" customHeight="1">
      <c r="A190" s="1372" t="s">
        <v>4716</v>
      </c>
      <c r="B190" s="1372"/>
      <c r="C190" s="1372"/>
      <c r="D190" s="1372"/>
      <c r="E190" s="1372"/>
      <c r="F190" s="1372"/>
      <c r="G190" s="1372"/>
      <c r="H190" s="1372"/>
      <c r="I190" s="1372"/>
      <c r="J190" s="1372"/>
      <c r="K190" s="1372"/>
      <c r="L190" s="1372"/>
      <c r="M190" s="1372"/>
      <c r="N190" s="1372"/>
      <c r="O190" s="1372"/>
      <c r="P190" s="1372"/>
      <c r="Q190" s="1372"/>
      <c r="R190" s="1372"/>
      <c r="S190" s="1372"/>
      <c r="T190" s="1372"/>
      <c r="U190" s="1372"/>
      <c r="V190" s="1372"/>
      <c r="W190" s="1372"/>
      <c r="X190" s="1372"/>
      <c r="Y190" s="1372"/>
      <c r="Z190" s="1372"/>
      <c r="AA190" s="1372"/>
      <c r="AB190" s="1372"/>
      <c r="AC190" s="1372"/>
      <c r="AD190" s="1372"/>
      <c r="AE190" s="1372"/>
    </row>
    <row r="191" spans="1:31" ht="13.5" customHeight="1">
      <c r="A191" s="1372" t="s">
        <v>4717</v>
      </c>
      <c r="B191" s="1372"/>
      <c r="D191" s="1372"/>
      <c r="E191" s="1372"/>
      <c r="F191" s="1372"/>
      <c r="G191" s="1372"/>
      <c r="H191" s="1372"/>
      <c r="I191" s="1372"/>
      <c r="J191" s="1372"/>
      <c r="K191" s="1372"/>
      <c r="L191" s="1372"/>
      <c r="M191" s="1372"/>
      <c r="N191" s="1372"/>
      <c r="O191" s="1372"/>
      <c r="P191" s="1372"/>
      <c r="Q191" s="1372"/>
      <c r="R191" s="1372"/>
      <c r="S191" s="1372"/>
      <c r="T191" s="1372"/>
      <c r="U191" s="1372"/>
      <c r="V191" s="1372"/>
      <c r="W191" s="1372"/>
      <c r="X191" s="1372"/>
      <c r="Y191" s="1372"/>
      <c r="Z191" s="1372"/>
      <c r="AA191" s="1372"/>
      <c r="AB191" s="1372"/>
      <c r="AC191" s="1372"/>
      <c r="AD191" s="1372"/>
      <c r="AE191" s="1372"/>
    </row>
    <row r="192" spans="1:31" ht="13.5" customHeight="1">
      <c r="A192" s="1372" t="s">
        <v>4718</v>
      </c>
      <c r="B192" s="1372"/>
      <c r="D192" s="1372"/>
      <c r="E192" s="1372"/>
      <c r="F192" s="1372"/>
      <c r="G192" s="1372"/>
      <c r="H192" s="1372"/>
      <c r="I192" s="1372"/>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row>
    <row r="193" spans="1:31" ht="13.5" customHeight="1">
      <c r="A193" s="1372" t="s">
        <v>4719</v>
      </c>
      <c r="B193" s="1372"/>
      <c r="D193" s="1372"/>
      <c r="E193" s="1372"/>
      <c r="F193" s="1372"/>
      <c r="G193" s="1372"/>
      <c r="H193" s="1372"/>
      <c r="I193" s="1372"/>
      <c r="J193" s="1372"/>
      <c r="K193" s="1372"/>
      <c r="L193" s="1372"/>
      <c r="M193" s="1372"/>
      <c r="N193" s="1372"/>
      <c r="O193" s="1372"/>
      <c r="P193" s="1372"/>
      <c r="Q193" s="1372"/>
      <c r="R193" s="1372"/>
      <c r="S193" s="1372"/>
      <c r="T193" s="1372"/>
      <c r="U193" s="1372"/>
      <c r="V193" s="1372"/>
      <c r="W193" s="1372"/>
      <c r="X193" s="1372"/>
      <c r="Y193" s="1372"/>
      <c r="Z193" s="1372"/>
      <c r="AA193" s="1372"/>
      <c r="AB193" s="1372"/>
      <c r="AC193" s="1372"/>
      <c r="AD193" s="1372"/>
      <c r="AE193" s="1372"/>
    </row>
    <row r="194" spans="1:31" ht="13.5" customHeight="1">
      <c r="A194" s="1372" t="s">
        <v>4720</v>
      </c>
      <c r="B194" s="1372"/>
      <c r="D194" s="1372"/>
      <c r="E194" s="1372"/>
      <c r="F194" s="1372"/>
      <c r="G194" s="1372"/>
      <c r="H194" s="1372"/>
      <c r="I194" s="1372"/>
      <c r="J194" s="1372"/>
      <c r="K194" s="1372"/>
      <c r="L194" s="1372"/>
      <c r="M194" s="1372"/>
      <c r="N194" s="1372"/>
      <c r="O194" s="1372"/>
      <c r="P194" s="1372"/>
      <c r="Q194" s="1372"/>
      <c r="R194" s="1372"/>
      <c r="S194" s="1372"/>
      <c r="T194" s="1372"/>
      <c r="U194" s="1372"/>
      <c r="V194" s="1372"/>
      <c r="W194" s="1372"/>
      <c r="X194" s="1372"/>
      <c r="Y194" s="1372"/>
      <c r="Z194" s="1372"/>
      <c r="AA194" s="1372"/>
      <c r="AB194" s="1372"/>
      <c r="AC194" s="1372"/>
      <c r="AD194" s="1372"/>
      <c r="AE194" s="1372"/>
    </row>
    <row r="195" spans="1:31" ht="13.5" customHeight="1">
      <c r="A195" s="1372" t="s">
        <v>4721</v>
      </c>
      <c r="B195" s="1372"/>
      <c r="D195" s="1372"/>
      <c r="E195" s="1372"/>
      <c r="F195" s="1372"/>
      <c r="G195" s="1372"/>
      <c r="H195" s="1372"/>
      <c r="I195" s="1372"/>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row>
    <row r="196" spans="1:31" ht="13.5" customHeight="1">
      <c r="A196" s="1372" t="s">
        <v>4722</v>
      </c>
      <c r="B196" s="1372"/>
      <c r="D196" s="1372"/>
      <c r="E196" s="1372"/>
      <c r="F196" s="1372"/>
      <c r="G196" s="1372"/>
      <c r="H196" s="1372"/>
      <c r="I196" s="1372"/>
      <c r="J196" s="1372"/>
      <c r="K196" s="1372"/>
      <c r="L196" s="1372"/>
      <c r="M196" s="1372"/>
      <c r="N196" s="1372"/>
      <c r="O196" s="1372"/>
      <c r="P196" s="1372"/>
      <c r="Q196" s="1372"/>
      <c r="R196" s="1372"/>
      <c r="S196" s="1372"/>
      <c r="T196" s="1372"/>
      <c r="U196" s="1372"/>
      <c r="V196" s="1372"/>
      <c r="W196" s="1372"/>
      <c r="X196" s="1372"/>
      <c r="Y196" s="1372"/>
      <c r="Z196" s="1372"/>
      <c r="AA196" s="1372"/>
      <c r="AB196" s="1372"/>
      <c r="AC196" s="1372"/>
      <c r="AD196" s="1372"/>
      <c r="AE196" s="1372"/>
    </row>
    <row r="197" spans="1:31" ht="13.5" customHeight="1">
      <c r="A197" s="1372" t="s">
        <v>4723</v>
      </c>
      <c r="B197" s="1372"/>
      <c r="D197" s="1372"/>
      <c r="E197" s="1372"/>
      <c r="F197" s="1372"/>
      <c r="G197" s="1372"/>
      <c r="H197" s="1372"/>
      <c r="I197" s="1372"/>
      <c r="J197" s="1372"/>
      <c r="K197" s="1372"/>
      <c r="L197" s="1372"/>
      <c r="M197" s="1372"/>
      <c r="N197" s="1372"/>
      <c r="O197" s="1372"/>
      <c r="P197" s="1372"/>
      <c r="Q197" s="1372"/>
      <c r="R197" s="1372"/>
      <c r="S197" s="1372"/>
      <c r="T197" s="1372"/>
      <c r="U197" s="1372"/>
      <c r="V197" s="1372"/>
      <c r="W197" s="1372"/>
      <c r="X197" s="1372"/>
      <c r="Y197" s="1372"/>
      <c r="Z197" s="1372"/>
      <c r="AA197" s="1372"/>
      <c r="AB197" s="1372"/>
      <c r="AC197" s="1372"/>
      <c r="AD197" s="1372"/>
      <c r="AE197" s="1372"/>
    </row>
    <row r="198" spans="1:31" ht="13.5" customHeight="1">
      <c r="A198" s="1372" t="s">
        <v>3242</v>
      </c>
      <c r="B198" s="1372"/>
      <c r="D198" s="1372"/>
      <c r="E198" s="1372"/>
      <c r="F198" s="1372"/>
      <c r="G198" s="1372"/>
      <c r="H198" s="1372"/>
      <c r="I198" s="1372"/>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row>
    <row r="199" spans="1:31" ht="13.5" customHeight="1">
      <c r="A199" s="1372" t="s">
        <v>3243</v>
      </c>
      <c r="B199" s="1372"/>
      <c r="D199" s="1372"/>
      <c r="E199" s="1372"/>
      <c r="F199" s="1372"/>
      <c r="G199" s="1372"/>
      <c r="H199" s="1372"/>
      <c r="I199" s="1372"/>
      <c r="J199" s="1372"/>
      <c r="K199" s="1372"/>
      <c r="L199" s="1372"/>
      <c r="M199" s="1372"/>
      <c r="N199" s="1372"/>
      <c r="O199" s="1372"/>
      <c r="P199" s="1372"/>
      <c r="Q199" s="1372"/>
      <c r="R199" s="1372"/>
      <c r="S199" s="1372"/>
      <c r="T199" s="1372"/>
      <c r="U199" s="1372"/>
      <c r="V199" s="1372"/>
      <c r="W199" s="1372"/>
      <c r="X199" s="1372"/>
      <c r="Y199" s="1372"/>
      <c r="Z199" s="1372"/>
      <c r="AA199" s="1372"/>
      <c r="AB199" s="1372"/>
      <c r="AC199" s="1372"/>
      <c r="AD199" s="1372"/>
      <c r="AE199" s="1372"/>
    </row>
    <row r="200" spans="1:31" ht="13.5" customHeight="1">
      <c r="A200" s="1372" t="s">
        <v>3244</v>
      </c>
      <c r="B200" s="1372"/>
      <c r="D200" s="1372"/>
      <c r="E200" s="1372"/>
      <c r="F200" s="1372"/>
      <c r="G200" s="1372"/>
      <c r="H200" s="1372"/>
      <c r="I200" s="1372"/>
      <c r="J200" s="1372"/>
      <c r="K200" s="1372"/>
      <c r="L200" s="1372"/>
      <c r="M200" s="1372"/>
      <c r="N200" s="1372"/>
      <c r="O200" s="1372"/>
      <c r="P200" s="1372"/>
      <c r="Q200" s="1372"/>
      <c r="R200" s="1372"/>
      <c r="S200" s="1372"/>
      <c r="T200" s="1372"/>
      <c r="U200" s="1372"/>
      <c r="V200" s="1372"/>
      <c r="W200" s="1372"/>
      <c r="X200" s="1372"/>
      <c r="Y200" s="1372"/>
      <c r="Z200" s="1372"/>
      <c r="AA200" s="1372"/>
      <c r="AB200" s="1372"/>
      <c r="AC200" s="1372"/>
      <c r="AD200" s="1372"/>
      <c r="AE200" s="1372"/>
    </row>
    <row r="201" spans="1:31" ht="13.5" customHeight="1">
      <c r="A201" s="1372" t="s">
        <v>3245</v>
      </c>
      <c r="B201" s="1372"/>
      <c r="D201" s="1372"/>
      <c r="E201" s="1372"/>
      <c r="F201" s="1372"/>
      <c r="G201" s="1372"/>
      <c r="H201" s="1372"/>
      <c r="I201" s="1372"/>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row>
    <row r="202" spans="1:31" ht="13.5" customHeight="1">
      <c r="A202" s="1372" t="s">
        <v>4724</v>
      </c>
      <c r="B202" s="1372"/>
      <c r="D202" s="1372"/>
      <c r="E202" s="1372"/>
      <c r="F202" s="1372"/>
      <c r="G202" s="1372"/>
      <c r="H202" s="1372"/>
      <c r="I202" s="1372"/>
      <c r="J202" s="1372"/>
      <c r="K202" s="1372"/>
      <c r="L202" s="1372"/>
      <c r="M202" s="1372"/>
      <c r="N202" s="1372"/>
      <c r="O202" s="1372"/>
      <c r="P202" s="1372"/>
      <c r="Q202" s="1372"/>
      <c r="R202" s="1372"/>
      <c r="S202" s="1372"/>
      <c r="T202" s="1372"/>
      <c r="U202" s="1372"/>
      <c r="V202" s="1372"/>
      <c r="W202" s="1372"/>
      <c r="X202" s="1372"/>
      <c r="Y202" s="1372"/>
      <c r="Z202" s="1372"/>
      <c r="AA202" s="1372"/>
      <c r="AB202" s="1372"/>
      <c r="AC202" s="1372"/>
      <c r="AD202" s="1372"/>
      <c r="AE202" s="1372"/>
    </row>
    <row r="203" spans="1:31" ht="13.5" customHeight="1">
      <c r="A203" s="1372" t="s">
        <v>4725</v>
      </c>
      <c r="B203" s="1372"/>
      <c r="D203" s="1372"/>
      <c r="E203" s="1372"/>
      <c r="F203" s="1372"/>
      <c r="G203" s="1372"/>
      <c r="H203" s="1372"/>
      <c r="I203" s="1372"/>
      <c r="J203" s="1372"/>
      <c r="K203" s="1372"/>
      <c r="L203" s="1372"/>
      <c r="M203" s="1372"/>
      <c r="N203" s="1372"/>
      <c r="O203" s="1372"/>
      <c r="P203" s="1372"/>
      <c r="Q203" s="1372"/>
      <c r="R203" s="1372"/>
      <c r="S203" s="1372"/>
      <c r="T203" s="1372"/>
      <c r="U203" s="1372"/>
      <c r="V203" s="1372"/>
      <c r="W203" s="1372"/>
      <c r="X203" s="1372"/>
      <c r="Y203" s="1372"/>
      <c r="Z203" s="1372"/>
      <c r="AA203" s="1372"/>
      <c r="AB203" s="1372"/>
      <c r="AC203" s="1372"/>
      <c r="AD203" s="1372"/>
      <c r="AE203" s="1372"/>
    </row>
    <row r="204" spans="1:31" ht="13.5" customHeight="1">
      <c r="A204" s="1372" t="s">
        <v>4726</v>
      </c>
      <c r="B204" s="1372"/>
      <c r="D204" s="1372"/>
      <c r="E204" s="1372"/>
      <c r="F204" s="1372"/>
      <c r="G204" s="1372"/>
      <c r="H204" s="1372"/>
      <c r="I204" s="1372"/>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row>
    <row r="205" spans="1:31" ht="18" customHeight="1">
      <c r="A205" s="1372"/>
      <c r="B205" s="1372"/>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6"/>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6"/>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3109</v>
      </c>
    </row>
    <row r="2" spans="1:31" s="14" customFormat="1" ht="18" customHeight="1"/>
    <row r="3" spans="1:31" s="14" customFormat="1" ht="18" customHeight="1">
      <c r="AE3" s="506" t="s">
        <v>667</v>
      </c>
    </row>
    <row r="4" spans="1:31" s="14" customFormat="1" ht="18" customHeight="1"/>
    <row r="5" spans="1:31" ht="21">
      <c r="A5" s="4683" t="s">
        <v>3110</v>
      </c>
      <c r="B5" s="4683"/>
      <c r="C5" s="4683"/>
      <c r="D5" s="4683"/>
      <c r="E5" s="4683"/>
      <c r="F5" s="4683"/>
      <c r="G5" s="4683"/>
      <c r="H5" s="4683"/>
      <c r="I5" s="4683"/>
      <c r="J5" s="4683"/>
      <c r="K5" s="4683"/>
      <c r="L5" s="4683"/>
      <c r="M5" s="4683"/>
      <c r="N5" s="4683"/>
      <c r="O5" s="4683"/>
      <c r="P5" s="4683"/>
      <c r="Q5" s="4683"/>
      <c r="R5" s="4683"/>
      <c r="S5" s="4683"/>
      <c r="T5" s="4683"/>
      <c r="U5" s="4683"/>
      <c r="V5" s="4683"/>
      <c r="W5" s="4683"/>
      <c r="X5" s="4683"/>
      <c r="Y5" s="4683"/>
      <c r="Z5" s="4683"/>
      <c r="AA5" s="4683"/>
      <c r="AB5" s="4683"/>
      <c r="AC5" s="4683"/>
      <c r="AD5" s="4683"/>
      <c r="AE5" s="4683"/>
    </row>
    <row r="6" spans="1:31" ht="24" customHeight="1"/>
    <row r="7" spans="1:31" s="14" customFormat="1" ht="24" customHeight="1">
      <c r="W7" s="2395" t="s">
        <v>2542</v>
      </c>
      <c r="X7" s="4138"/>
      <c r="Y7" s="4720"/>
      <c r="Z7" s="4138"/>
      <c r="AA7" s="14" t="s">
        <v>477</v>
      </c>
      <c r="AB7" s="535"/>
      <c r="AC7" s="14" t="s">
        <v>5</v>
      </c>
      <c r="AD7" s="535"/>
      <c r="AE7" s="14" t="s">
        <v>478</v>
      </c>
    </row>
    <row r="8" spans="1:31" s="14" customFormat="1" ht="24" customHeight="1"/>
    <row r="9" spans="1:31" s="14" customFormat="1" ht="24" customHeight="1">
      <c r="A9" s="14" t="s">
        <v>3111</v>
      </c>
    </row>
    <row r="10" spans="1:31" s="14" customFormat="1" ht="18" customHeight="1"/>
    <row r="11" spans="1:31" s="14" customFormat="1" ht="24" customHeight="1">
      <c r="J11" s="14" t="s">
        <v>3112</v>
      </c>
      <c r="R11" s="4721" t="s">
        <v>3248</v>
      </c>
      <c r="S11" s="4721"/>
      <c r="T11" s="4721"/>
      <c r="U11" s="4721"/>
      <c r="V11" s="4721"/>
      <c r="W11" s="4721"/>
      <c r="X11" s="4721"/>
      <c r="Y11" s="4721"/>
      <c r="Z11" s="4721"/>
      <c r="AA11" s="4721"/>
      <c r="AB11" s="4721"/>
      <c r="AC11" s="4721"/>
      <c r="AD11" s="4721"/>
    </row>
    <row r="12" spans="1:31" s="14" customFormat="1" ht="18" customHeight="1"/>
    <row r="13" spans="1:31" s="14" customFormat="1" ht="24" customHeight="1">
      <c r="J13" s="14" t="s">
        <v>3113</v>
      </c>
      <c r="R13" s="4721" t="s">
        <v>3249</v>
      </c>
      <c r="S13" s="4721"/>
      <c r="T13" s="4721"/>
      <c r="U13" s="4721"/>
      <c r="V13" s="4721"/>
      <c r="W13" s="4721"/>
      <c r="X13" s="4721"/>
      <c r="Y13" s="4721"/>
      <c r="Z13" s="4721"/>
      <c r="AA13" s="4721"/>
      <c r="AB13" s="4721"/>
      <c r="AC13" s="4721"/>
      <c r="AD13" s="4721"/>
    </row>
    <row r="14" spans="1:31" s="14" customFormat="1" ht="18" customHeight="1"/>
    <row r="15" spans="1:31" s="14" customFormat="1" ht="24" customHeight="1">
      <c r="B15" s="14" t="s">
        <v>3114</v>
      </c>
    </row>
    <row r="16" spans="1:31" s="14" customFormat="1" ht="24" customHeight="1">
      <c r="A16" s="14" t="s">
        <v>3115</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508" t="s">
        <v>3116</v>
      </c>
      <c r="C25" s="509"/>
      <c r="D25" s="509"/>
      <c r="E25" s="509"/>
      <c r="F25" s="509"/>
      <c r="G25" s="509"/>
      <c r="H25" s="509"/>
      <c r="I25" s="509"/>
      <c r="J25" s="509"/>
      <c r="K25" s="509"/>
      <c r="L25" s="509"/>
      <c r="M25" s="509"/>
      <c r="N25" s="509"/>
      <c r="O25" s="509"/>
      <c r="P25" s="510"/>
      <c r="Q25" s="508" t="s">
        <v>3117</v>
      </c>
      <c r="R25" s="509"/>
      <c r="S25" s="509"/>
      <c r="T25" s="509"/>
      <c r="U25" s="509"/>
      <c r="V25" s="509"/>
      <c r="W25" s="509"/>
      <c r="X25" s="509"/>
      <c r="Y25" s="509"/>
      <c r="Z25" s="509"/>
      <c r="AA25" s="509"/>
      <c r="AB25" s="509"/>
      <c r="AC25" s="509"/>
      <c r="AD25" s="510"/>
    </row>
    <row r="26" spans="1:30" s="14" customFormat="1" ht="25.5" customHeight="1">
      <c r="B26" s="511"/>
      <c r="C26" s="512"/>
      <c r="D26" s="512"/>
      <c r="E26" s="512"/>
      <c r="F26" s="512" t="s">
        <v>477</v>
      </c>
      <c r="G26" s="512"/>
      <c r="H26" s="512"/>
      <c r="I26" s="512" t="s">
        <v>5</v>
      </c>
      <c r="J26" s="512"/>
      <c r="K26" s="512"/>
      <c r="L26" s="512" t="s">
        <v>478</v>
      </c>
      <c r="M26" s="512"/>
      <c r="N26" s="512"/>
      <c r="O26" s="512"/>
      <c r="P26" s="513"/>
      <c r="Q26" s="514"/>
      <c r="AD26" s="515"/>
    </row>
    <row r="27" spans="1:30" s="14" customFormat="1" ht="25.5" customHeight="1">
      <c r="B27" s="511"/>
      <c r="C27" s="512" t="s">
        <v>6</v>
      </c>
      <c r="D27" s="512"/>
      <c r="E27" s="512"/>
      <c r="F27" s="512"/>
      <c r="G27" s="512"/>
      <c r="H27" s="512"/>
      <c r="I27" s="512"/>
      <c r="J27" s="512"/>
      <c r="K27" s="512"/>
      <c r="L27" s="512" t="s">
        <v>7</v>
      </c>
      <c r="M27" s="512"/>
      <c r="N27" s="512"/>
      <c r="O27" s="512"/>
      <c r="P27" s="513"/>
      <c r="Q27" s="514"/>
      <c r="AD27" s="515"/>
    </row>
    <row r="28" spans="1:30" s="14" customFormat="1" ht="25.5" customHeight="1">
      <c r="B28" s="516"/>
      <c r="C28" s="517" t="s">
        <v>3956</v>
      </c>
      <c r="D28" s="517"/>
      <c r="E28" s="517"/>
      <c r="F28" s="517"/>
      <c r="G28" s="517"/>
      <c r="H28" s="517"/>
      <c r="I28" s="517"/>
      <c r="J28" s="517"/>
      <c r="K28" s="517"/>
      <c r="L28" s="517"/>
      <c r="M28" s="517"/>
      <c r="N28" s="517"/>
      <c r="O28" s="517"/>
      <c r="P28" s="518"/>
      <c r="Q28" s="516"/>
      <c r="R28" s="517"/>
      <c r="S28" s="517"/>
      <c r="T28" s="517"/>
      <c r="U28" s="517"/>
      <c r="V28" s="517"/>
      <c r="W28" s="517"/>
      <c r="X28" s="517"/>
      <c r="Y28" s="517"/>
      <c r="Z28" s="517"/>
      <c r="AA28" s="517"/>
      <c r="AB28" s="517"/>
      <c r="AC28" s="517"/>
      <c r="AD28" s="518"/>
    </row>
    <row r="29" spans="1:30" s="14" customFormat="1" ht="24" customHeight="1"/>
    <row r="30" spans="1:30" ht="18" customHeight="1">
      <c r="A30" s="414" t="s">
        <v>3030</v>
      </c>
    </row>
    <row r="31" spans="1:30" ht="18" customHeight="1">
      <c r="B31" s="423" t="s">
        <v>3118</v>
      </c>
    </row>
    <row r="32" spans="1:30" ht="18" customHeight="1">
      <c r="B32" s="423" t="s">
        <v>3119</v>
      </c>
    </row>
    <row r="33" spans="1:31" ht="18" customHeight="1">
      <c r="B33" s="423"/>
    </row>
    <row r="34" spans="1:31" ht="18" customHeight="1">
      <c r="B34" s="423"/>
    </row>
    <row r="35" spans="1:31" ht="18" customHeight="1"/>
    <row r="36" spans="1:31" s="14" customFormat="1" ht="18" customHeight="1">
      <c r="AE36" s="506" t="s">
        <v>668</v>
      </c>
    </row>
    <row r="37" spans="1:31" s="14" customFormat="1" ht="24.75" customHeight="1">
      <c r="A37" s="517"/>
      <c r="B37" s="519" t="s">
        <v>3120</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row>
    <row r="38" spans="1:31" s="14" customFormat="1" ht="6.75" customHeight="1"/>
    <row r="39" spans="1:31" s="14" customFormat="1" ht="17.25" customHeight="1">
      <c r="A39" s="520" t="s">
        <v>3121</v>
      </c>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row>
    <row r="40" spans="1:31" s="14" customFormat="1" ht="17.25" customHeight="1">
      <c r="B40" s="14" t="s">
        <v>3122</v>
      </c>
      <c r="J40" s="4721" t="s">
        <v>3250</v>
      </c>
      <c r="K40" s="2439"/>
      <c r="L40" s="2439"/>
      <c r="M40" s="2439"/>
      <c r="N40" s="2439"/>
      <c r="O40" s="2439"/>
      <c r="P40" s="2439"/>
      <c r="Q40" s="2439"/>
      <c r="R40" s="2439"/>
      <c r="S40" s="2439"/>
      <c r="T40" s="2439"/>
      <c r="U40" s="2439"/>
      <c r="V40" s="2439"/>
      <c r="W40" s="2439"/>
      <c r="X40" s="2439"/>
      <c r="Y40" s="2439"/>
      <c r="Z40" s="2439"/>
      <c r="AA40" s="2439"/>
      <c r="AB40" s="2439"/>
      <c r="AC40" s="2439"/>
      <c r="AD40" s="2439"/>
      <c r="AE40" s="2439"/>
    </row>
    <row r="41" spans="1:31" s="14" customFormat="1" ht="17.25" customHeight="1">
      <c r="B41" s="14" t="s">
        <v>3123</v>
      </c>
      <c r="J41" s="4721" t="s">
        <v>3251</v>
      </c>
      <c r="K41" s="2439"/>
      <c r="L41" s="2439"/>
      <c r="M41" s="2439"/>
      <c r="N41" s="2439"/>
      <c r="O41" s="2439"/>
      <c r="P41" s="2439"/>
      <c r="Q41" s="2439"/>
      <c r="R41" s="2439"/>
      <c r="S41" s="2439"/>
      <c r="T41" s="2439"/>
      <c r="U41" s="2439"/>
      <c r="V41" s="2439"/>
      <c r="W41" s="2439"/>
      <c r="X41" s="2439"/>
      <c r="Y41" s="2439"/>
      <c r="Z41" s="2439"/>
      <c r="AA41" s="2439"/>
      <c r="AB41" s="2439"/>
      <c r="AC41" s="2439"/>
      <c r="AD41" s="2439"/>
      <c r="AE41" s="2439"/>
    </row>
    <row r="42" spans="1:31" s="14" customFormat="1" ht="17.25" customHeight="1">
      <c r="B42" s="14" t="s">
        <v>3124</v>
      </c>
      <c r="I42" s="14" t="s">
        <v>2595</v>
      </c>
      <c r="J42" s="4721" t="s">
        <v>3252</v>
      </c>
      <c r="K42" s="2439"/>
      <c r="L42" s="2439"/>
      <c r="M42" s="2439"/>
      <c r="N42" s="2439"/>
      <c r="O42" s="2439"/>
      <c r="P42" s="2439"/>
    </row>
    <row r="43" spans="1:31" s="14" customFormat="1" ht="17.25" customHeight="1">
      <c r="B43" s="14" t="s">
        <v>3125</v>
      </c>
      <c r="J43" s="4721" t="s">
        <v>3253</v>
      </c>
      <c r="K43" s="2439"/>
      <c r="L43" s="2439"/>
      <c r="M43" s="2439"/>
      <c r="N43" s="2439"/>
      <c r="O43" s="2439"/>
      <c r="P43" s="2439"/>
      <c r="Q43" s="2439"/>
      <c r="R43" s="2439"/>
      <c r="S43" s="2439"/>
      <c r="T43" s="2439"/>
      <c r="U43" s="2439"/>
      <c r="V43" s="2439"/>
      <c r="W43" s="2439"/>
      <c r="X43" s="2439"/>
      <c r="Y43" s="2439"/>
      <c r="Z43" s="2439"/>
      <c r="AA43" s="2439"/>
      <c r="AB43" s="2439"/>
      <c r="AC43" s="2439"/>
      <c r="AD43" s="2439"/>
      <c r="AE43" s="2439"/>
    </row>
    <row r="44" spans="1:31" s="14" customFormat="1" ht="17.25" customHeight="1">
      <c r="B44" s="14" t="s">
        <v>3126</v>
      </c>
      <c r="J44" s="4721" t="s">
        <v>3254</v>
      </c>
      <c r="K44" s="2439"/>
      <c r="L44" s="2439"/>
      <c r="M44" s="2439"/>
      <c r="N44" s="2439"/>
      <c r="O44" s="2439"/>
      <c r="P44" s="2439"/>
      <c r="Q44" s="2439"/>
      <c r="R44" s="2439"/>
      <c r="S44" s="2439"/>
    </row>
    <row r="45" spans="1:31" s="14" customFormat="1" ht="17.25" customHeight="1">
      <c r="A45" s="520" t="s">
        <v>120</v>
      </c>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row>
    <row r="46" spans="1:31" s="14" customFormat="1" ht="17.25" customHeight="1">
      <c r="B46" s="14" t="s">
        <v>3122</v>
      </c>
      <c r="K46"/>
      <c r="L46"/>
      <c r="M46"/>
      <c r="N46"/>
      <c r="O46"/>
      <c r="P46"/>
      <c r="Q46"/>
      <c r="R46"/>
      <c r="S46"/>
      <c r="T46"/>
      <c r="U46"/>
      <c r="V46"/>
      <c r="W46"/>
      <c r="X46"/>
      <c r="Y46"/>
      <c r="Z46"/>
      <c r="AA46"/>
      <c r="AB46"/>
      <c r="AC46"/>
      <c r="AD46"/>
      <c r="AE46"/>
    </row>
    <row r="47" spans="1:31" s="14" customFormat="1" ht="17.25" customHeight="1">
      <c r="B47" s="14" t="s">
        <v>3123</v>
      </c>
      <c r="K47"/>
      <c r="L47"/>
      <c r="M47"/>
      <c r="N47"/>
      <c r="O47"/>
      <c r="P47"/>
      <c r="Q47"/>
      <c r="R47"/>
      <c r="S47"/>
      <c r="T47"/>
      <c r="U47"/>
      <c r="V47"/>
      <c r="W47"/>
      <c r="X47"/>
      <c r="Y47"/>
      <c r="Z47"/>
      <c r="AA47"/>
      <c r="AB47"/>
      <c r="AC47"/>
      <c r="AD47"/>
      <c r="AE47"/>
    </row>
    <row r="48" spans="1:31" s="14" customFormat="1" ht="17.25" customHeight="1">
      <c r="B48" s="14" t="s">
        <v>3124</v>
      </c>
      <c r="J48" s="14" t="s">
        <v>3255</v>
      </c>
      <c r="K48"/>
      <c r="L48"/>
      <c r="M48"/>
      <c r="N48"/>
      <c r="O48"/>
      <c r="P48"/>
    </row>
    <row r="49" spans="1:31" s="14" customFormat="1" ht="17.25" customHeight="1">
      <c r="B49" s="14" t="s">
        <v>3125</v>
      </c>
      <c r="K49"/>
      <c r="L49"/>
      <c r="M49"/>
      <c r="N49"/>
      <c r="O49"/>
      <c r="P49"/>
      <c r="Q49"/>
      <c r="R49"/>
      <c r="S49"/>
      <c r="T49"/>
      <c r="U49"/>
      <c r="V49"/>
      <c r="W49"/>
      <c r="X49"/>
      <c r="Y49"/>
      <c r="Z49"/>
      <c r="AA49"/>
      <c r="AB49"/>
      <c r="AC49"/>
      <c r="AD49"/>
      <c r="AE49"/>
    </row>
    <row r="50" spans="1:31" s="14" customFormat="1" ht="17.25" customHeight="1">
      <c r="B50" s="14" t="s">
        <v>3126</v>
      </c>
      <c r="K50"/>
      <c r="L50"/>
      <c r="M50"/>
      <c r="N50"/>
      <c r="O50"/>
      <c r="P50"/>
      <c r="Q50"/>
      <c r="R50"/>
      <c r="S50"/>
    </row>
    <row r="51" spans="1:31" s="14" customFormat="1" ht="17.25" customHeight="1">
      <c r="A51" s="520" t="s">
        <v>3127</v>
      </c>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row>
    <row r="52" spans="1:31" s="14" customFormat="1" ht="17.25" customHeight="1">
      <c r="B52" s="14" t="s">
        <v>3122</v>
      </c>
      <c r="J52" s="4681" t="str">
        <f>cst_wskakunin_owner1__space_KANA</f>
        <v/>
      </c>
      <c r="K52" s="4682"/>
      <c r="L52" s="4682"/>
      <c r="M52" s="4682"/>
      <c r="N52" s="4682"/>
      <c r="O52" s="4682"/>
      <c r="P52" s="4682"/>
      <c r="Q52" s="4682"/>
      <c r="R52" s="4682"/>
      <c r="S52" s="4682"/>
      <c r="T52" s="4682"/>
      <c r="U52" s="4682"/>
      <c r="V52" s="4682"/>
      <c r="W52" s="4682"/>
      <c r="X52" s="4682"/>
      <c r="Y52" s="4682"/>
      <c r="Z52" s="4682"/>
      <c r="AA52" s="4682"/>
      <c r="AB52" s="4682"/>
      <c r="AC52" s="4682"/>
      <c r="AD52" s="4682"/>
      <c r="AE52" s="4682"/>
    </row>
    <row r="53" spans="1:31" s="14" customFormat="1" ht="17.25" customHeight="1">
      <c r="B53" s="14" t="s">
        <v>3123</v>
      </c>
      <c r="J53" s="4681" t="str">
        <f>cst_wskakunin_owner1__space</f>
        <v/>
      </c>
      <c r="K53" s="4682"/>
      <c r="L53" s="4682"/>
      <c r="M53" s="4682"/>
      <c r="N53" s="4682"/>
      <c r="O53" s="4682"/>
      <c r="P53" s="4682"/>
      <c r="Q53" s="4682"/>
      <c r="R53" s="4682"/>
      <c r="S53" s="4682"/>
      <c r="T53" s="4682"/>
      <c r="U53" s="4682"/>
      <c r="V53" s="4682"/>
      <c r="W53" s="4682"/>
      <c r="X53" s="4682"/>
      <c r="Y53" s="4682"/>
      <c r="Z53" s="4682"/>
      <c r="AA53" s="4682"/>
      <c r="AB53" s="4682"/>
      <c r="AC53" s="4682"/>
      <c r="AD53" s="4682"/>
      <c r="AE53" s="4682"/>
    </row>
    <row r="54" spans="1:31" s="14" customFormat="1" ht="17.25" customHeight="1">
      <c r="B54" s="14" t="s">
        <v>3124</v>
      </c>
      <c r="I54" s="14" t="s">
        <v>2595</v>
      </c>
      <c r="J54" s="4681" t="str">
        <f>cst_wskakunin_owner1_ZIP</f>
        <v/>
      </c>
      <c r="K54" s="4682"/>
      <c r="L54" s="4682"/>
      <c r="M54" s="4682"/>
      <c r="N54" s="4682"/>
      <c r="O54" s="4682"/>
      <c r="P54" s="4682"/>
    </row>
    <row r="55" spans="1:31" s="14" customFormat="1" ht="17.25" customHeight="1">
      <c r="B55" s="14" t="s">
        <v>3125</v>
      </c>
      <c r="J55" s="4681" t="str">
        <f>cst_wskakunin_owner1__address</f>
        <v/>
      </c>
      <c r="K55" s="4682"/>
      <c r="L55" s="4682"/>
      <c r="M55" s="4682"/>
      <c r="N55" s="4682"/>
      <c r="O55" s="4682"/>
      <c r="P55" s="4682"/>
      <c r="Q55" s="4682"/>
      <c r="R55" s="4682"/>
      <c r="S55" s="4682"/>
      <c r="T55" s="4682"/>
      <c r="U55" s="4682"/>
      <c r="V55" s="4682"/>
      <c r="W55" s="4682"/>
      <c r="X55" s="4682"/>
      <c r="Y55" s="4682"/>
      <c r="Z55" s="4682"/>
      <c r="AA55" s="4682"/>
      <c r="AB55" s="4682"/>
      <c r="AC55" s="4682"/>
      <c r="AD55" s="4682"/>
      <c r="AE55" s="4682"/>
    </row>
    <row r="56" spans="1:31" s="14" customFormat="1" ht="17.25" customHeight="1">
      <c r="B56" s="14" t="s">
        <v>3126</v>
      </c>
      <c r="J56" s="4681" t="str">
        <f>cst_wskakunin_owner1_TEL</f>
        <v/>
      </c>
      <c r="K56" s="4682"/>
      <c r="L56" s="4682"/>
      <c r="M56" s="4682"/>
      <c r="N56" s="4682"/>
      <c r="O56" s="4682"/>
      <c r="P56" s="4682"/>
      <c r="Q56" s="4682"/>
      <c r="R56" s="4682"/>
      <c r="S56" s="4682"/>
    </row>
    <row r="57" spans="1:31" s="14" customFormat="1" ht="17.25" customHeight="1">
      <c r="A57" s="520" t="s">
        <v>3128</v>
      </c>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row>
    <row r="58" spans="1:31" s="14" customFormat="1" ht="17.25" customHeight="1">
      <c r="B58" s="14" t="s">
        <v>3129</v>
      </c>
      <c r="H58" s="368" t="s">
        <v>9</v>
      </c>
      <c r="I58" s="4690" t="str">
        <f>cst_wskakunin_sekkei1_SIKAKU</f>
        <v/>
      </c>
      <c r="J58" s="4690"/>
      <c r="K58" s="369" t="s">
        <v>10</v>
      </c>
      <c r="L58" s="2438" t="s">
        <v>3061</v>
      </c>
      <c r="M58" s="2438"/>
      <c r="N58" s="2438"/>
      <c r="O58" s="2438"/>
      <c r="P58" s="368" t="s">
        <v>9</v>
      </c>
      <c r="Q58" s="4690" t="str">
        <f>cst_wskakunin_sekkei1_TOUROKU_KIKAN</f>
        <v/>
      </c>
      <c r="R58" s="4690"/>
      <c r="S58" s="4690"/>
      <c r="T58" s="4690"/>
      <c r="U58" s="369" t="s">
        <v>10</v>
      </c>
      <c r="V58" s="2438" t="s">
        <v>4425</v>
      </c>
      <c r="W58" s="2438"/>
      <c r="X58" s="2438"/>
      <c r="Y58" s="2438"/>
      <c r="Z58" s="4690" t="str">
        <f>cst_wskakunin_sekkei1_KENTIKUSI_NO</f>
        <v/>
      </c>
      <c r="AA58" s="4690"/>
      <c r="AB58" s="4690"/>
      <c r="AC58" s="4690"/>
      <c r="AD58" s="4690"/>
      <c r="AE58" s="493" t="s">
        <v>7</v>
      </c>
    </row>
    <row r="59" spans="1:31" s="14" customFormat="1" ht="17.25" customHeight="1">
      <c r="B59" s="14" t="s">
        <v>3130</v>
      </c>
      <c r="I59" s="4681" t="str">
        <f>cst_wskakunin_sekkei1_NAME</f>
        <v/>
      </c>
      <c r="J59" s="4681"/>
      <c r="K59" s="4681"/>
      <c r="L59" s="4681"/>
      <c r="M59" s="4681"/>
      <c r="N59" s="4681"/>
      <c r="O59" s="4681"/>
      <c r="P59" s="4681"/>
      <c r="Q59" s="4681"/>
      <c r="R59" s="4681"/>
      <c r="S59" s="4681"/>
      <c r="T59" s="4681"/>
      <c r="U59" s="4681"/>
      <c r="V59" s="4681"/>
      <c r="W59" s="4681"/>
      <c r="X59" s="4681"/>
      <c r="Y59" s="4681"/>
      <c r="Z59" s="4681"/>
      <c r="AA59" s="4681"/>
      <c r="AB59" s="4681"/>
      <c r="AC59" s="4681"/>
      <c r="AD59" s="4681"/>
      <c r="AE59" s="4681"/>
    </row>
    <row r="60" spans="1:31" s="14" customFormat="1" ht="17.25" customHeight="1">
      <c r="B60" s="14" t="s">
        <v>3131</v>
      </c>
      <c r="H60" s="368" t="s">
        <v>9</v>
      </c>
      <c r="I60" s="4687" t="str">
        <f>cst_wskakunin_sekkei1_JIMU_SIKAKU</f>
        <v/>
      </c>
      <c r="J60" s="4687"/>
      <c r="K60" s="369" t="s">
        <v>10</v>
      </c>
      <c r="L60" s="2438" t="s">
        <v>3064</v>
      </c>
      <c r="M60" s="2438"/>
      <c r="N60" s="2438"/>
      <c r="O60" s="2438"/>
      <c r="P60" s="376" t="s">
        <v>9</v>
      </c>
      <c r="Q60" s="4690" t="str">
        <f>cst_wskakunin_sekkei1_JIMU_TOUROKU_KIKAN</f>
        <v/>
      </c>
      <c r="R60" s="4690"/>
      <c r="S60" s="4690"/>
      <c r="T60" s="4690"/>
      <c r="U60" s="369" t="s">
        <v>10</v>
      </c>
      <c r="V60" s="2438" t="s">
        <v>4005</v>
      </c>
      <c r="W60" s="2438"/>
      <c r="X60" s="2438"/>
      <c r="Y60" s="2438"/>
      <c r="Z60" s="4687" t="str">
        <f>cst_wskakunin_sekkei1_JIMU_NO</f>
        <v/>
      </c>
      <c r="AA60" s="4687"/>
      <c r="AB60" s="4687"/>
      <c r="AC60" s="4687"/>
      <c r="AD60" s="4687"/>
      <c r="AE60" s="493" t="s">
        <v>7</v>
      </c>
    </row>
    <row r="61" spans="1:31" s="14" customFormat="1" ht="17.25" customHeight="1">
      <c r="I61" s="4688" t="str">
        <f>cst_wskakunin_sekkei1_JIMU_NAME</f>
        <v/>
      </c>
      <c r="J61" s="4688"/>
      <c r="K61" s="4688"/>
      <c r="L61" s="4688"/>
      <c r="M61" s="4688"/>
      <c r="N61" s="4688"/>
      <c r="O61" s="4688"/>
      <c r="P61" s="4688"/>
      <c r="Q61" s="4688"/>
      <c r="R61" s="4688"/>
      <c r="S61" s="4688"/>
      <c r="T61" s="4688"/>
      <c r="U61" s="4688"/>
      <c r="V61" s="4688"/>
      <c r="W61" s="4688"/>
      <c r="X61" s="4688"/>
      <c r="Y61" s="4688"/>
      <c r="Z61" s="4688"/>
      <c r="AA61" s="4688"/>
      <c r="AB61" s="4688"/>
      <c r="AC61" s="4688"/>
      <c r="AD61" s="4688"/>
      <c r="AE61" s="4688"/>
    </row>
    <row r="62" spans="1:31" s="14" customFormat="1" ht="17.25" customHeight="1">
      <c r="B62" s="14" t="s">
        <v>3124</v>
      </c>
      <c r="I62" s="14" t="s">
        <v>2595</v>
      </c>
      <c r="J62" s="4681" t="str">
        <f>cst_wskakunin_sekkei1_ZIP</f>
        <v/>
      </c>
      <c r="K62" s="4682"/>
      <c r="L62" s="4682"/>
      <c r="M62" s="4682"/>
      <c r="N62" s="4682"/>
      <c r="O62" s="4682"/>
      <c r="P62" s="4682"/>
    </row>
    <row r="63" spans="1:31" s="14" customFormat="1" ht="17.25" customHeight="1">
      <c r="B63" s="14" t="s">
        <v>3066</v>
      </c>
      <c r="J63" s="4681" t="str">
        <f>cst_wskakunin_sekkei1__address</f>
        <v/>
      </c>
      <c r="K63" s="4682"/>
      <c r="L63" s="4682"/>
      <c r="M63" s="4682"/>
      <c r="N63" s="4682"/>
      <c r="O63" s="4682"/>
      <c r="P63" s="4682"/>
      <c r="Q63" s="4682"/>
      <c r="R63" s="4682"/>
      <c r="S63" s="4682"/>
      <c r="T63" s="4682"/>
      <c r="U63" s="4682"/>
      <c r="V63" s="4682"/>
      <c r="W63" s="4682"/>
      <c r="X63" s="4682"/>
      <c r="Y63" s="4682"/>
      <c r="Z63" s="4682"/>
      <c r="AA63" s="4682"/>
      <c r="AB63" s="4682"/>
      <c r="AC63" s="4682"/>
      <c r="AD63" s="4682"/>
      <c r="AE63" s="4682"/>
    </row>
    <row r="64" spans="1:31" s="14" customFormat="1" ht="17.25" customHeight="1">
      <c r="B64" s="14" t="s">
        <v>3126</v>
      </c>
      <c r="J64" s="4681" t="str">
        <f>cst_wskakunin_sekkei1_TEL</f>
        <v/>
      </c>
      <c r="K64" s="4682"/>
      <c r="L64" s="4682"/>
      <c r="M64" s="4682"/>
      <c r="N64" s="4682"/>
      <c r="O64" s="4682"/>
      <c r="P64" s="4682"/>
      <c r="Q64" s="4682"/>
      <c r="R64" s="4682"/>
      <c r="S64" s="4682"/>
    </row>
    <row r="65" spans="1:31" s="14" customFormat="1" ht="17.25" customHeight="1">
      <c r="A65" s="520" t="s">
        <v>3132</v>
      </c>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row>
    <row r="66" spans="1:31" s="14" customFormat="1" ht="17.25" customHeight="1">
      <c r="A66" s="526"/>
      <c r="B66" s="14" t="s">
        <v>3256</v>
      </c>
      <c r="C66" s="527"/>
      <c r="F66" s="14" t="s">
        <v>3257</v>
      </c>
      <c r="J66" s="525"/>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91" t="s">
        <v>3168</v>
      </c>
      <c r="E67" s="4691"/>
      <c r="F67" s="14" t="s">
        <v>3169</v>
      </c>
      <c r="J67" s="525"/>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91" t="s">
        <v>3170</v>
      </c>
      <c r="E68" s="4691"/>
      <c r="F68" s="14" t="s">
        <v>3171</v>
      </c>
      <c r="J68" s="525"/>
      <c r="K68" s="193"/>
      <c r="L68" s="193"/>
      <c r="M68" s="193"/>
      <c r="N68" s="193"/>
      <c r="O68" s="193"/>
      <c r="P68" s="193"/>
    </row>
    <row r="69" spans="1:31" s="14" customFormat="1" ht="17.25" customHeight="1">
      <c r="D69" s="536"/>
      <c r="E69" s="536"/>
      <c r="J69" s="525"/>
      <c r="K69" s="193"/>
      <c r="L69" s="193"/>
      <c r="M69" s="193"/>
      <c r="N69" s="193"/>
      <c r="O69" s="193"/>
      <c r="P69" s="193"/>
    </row>
    <row r="70" spans="1:31" s="14" customFormat="1" ht="17.25" customHeight="1">
      <c r="B70" s="14" t="s">
        <v>3258</v>
      </c>
    </row>
    <row r="71" spans="1:31" s="14" customFormat="1" ht="17.25" customHeight="1">
      <c r="C71" s="14" t="s">
        <v>597</v>
      </c>
      <c r="D71" s="526" t="s">
        <v>3259</v>
      </c>
      <c r="E71" s="536"/>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91" t="s">
        <v>3151</v>
      </c>
      <c r="F72" s="4691"/>
      <c r="G72" s="14" t="s">
        <v>3152</v>
      </c>
      <c r="K72" s="525"/>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520" t="s">
        <v>3133</v>
      </c>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row>
    <row r="74" spans="1:31" s="14" customFormat="1" ht="17.25" customHeight="1">
      <c r="B74" s="14" t="s">
        <v>3145</v>
      </c>
      <c r="C74" s="537"/>
      <c r="D74" s="537"/>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c r="AD74" s="537"/>
      <c r="AE74" s="537"/>
    </row>
    <row r="75" spans="1:31" s="14" customFormat="1" ht="17.25" customHeight="1">
      <c r="B75" s="537"/>
      <c r="C75" s="14" t="s">
        <v>597</v>
      </c>
      <c r="D75" s="526" t="s">
        <v>3260</v>
      </c>
      <c r="E75" s="536"/>
      <c r="J75" s="537"/>
      <c r="K75" s="537"/>
      <c r="L75" s="537"/>
      <c r="M75" s="537"/>
      <c r="N75" s="537"/>
      <c r="O75" s="537"/>
      <c r="P75" s="537"/>
      <c r="Q75" s="537"/>
      <c r="R75" s="537"/>
      <c r="S75" s="537"/>
      <c r="T75" s="537"/>
      <c r="U75" s="537"/>
      <c r="V75" s="537"/>
      <c r="W75" s="537"/>
      <c r="X75" s="537"/>
      <c r="Y75" s="537"/>
      <c r="Z75" s="537"/>
      <c r="AA75" s="537"/>
      <c r="AB75" s="537"/>
      <c r="AC75" s="537"/>
      <c r="AD75" s="537"/>
      <c r="AE75" s="537"/>
    </row>
    <row r="76" spans="1:31" s="14" customFormat="1" ht="14.25" customHeight="1">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c r="AB76" s="522"/>
      <c r="AC76" s="522"/>
      <c r="AD76" s="522"/>
      <c r="AE76" s="522"/>
    </row>
    <row r="77" spans="1:31" s="14" customFormat="1" ht="24.75" customHeight="1">
      <c r="A77" s="517"/>
      <c r="B77" s="519"/>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row>
    <row r="78" spans="1:31" s="14" customFormat="1" ht="15" customHeight="1">
      <c r="AE78" s="506" t="s">
        <v>127</v>
      </c>
    </row>
    <row r="79" spans="1:31" s="14" customFormat="1" ht="21" customHeight="1">
      <c r="A79" s="517"/>
      <c r="B79" s="519" t="s">
        <v>3203</v>
      </c>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row>
    <row r="80" spans="1:31" s="14" customFormat="1" ht="6.75" customHeight="1"/>
    <row r="81" spans="1:31" s="14" customFormat="1" ht="16.5" customHeight="1">
      <c r="A81" s="520" t="s">
        <v>3204</v>
      </c>
      <c r="B81" s="521"/>
      <c r="C81" s="521"/>
      <c r="D81" s="521"/>
      <c r="E81" s="521"/>
    </row>
    <row r="82" spans="1:31" s="14" customFormat="1" ht="16.5" customHeight="1">
      <c r="B82" s="4681" t="str">
        <f>cst_wskakunin_BUILD__address</f>
        <v>埼玉県さいたま市浦和区仲町</v>
      </c>
      <c r="C82" s="4681"/>
      <c r="D82" s="4681"/>
      <c r="E82" s="4681"/>
      <c r="F82" s="4681"/>
      <c r="G82" s="4681"/>
      <c r="H82" s="4681"/>
      <c r="I82" s="4681"/>
      <c r="J82" s="4681"/>
      <c r="K82" s="4681"/>
      <c r="L82" s="4681"/>
      <c r="M82" s="4681"/>
      <c r="N82" s="4681"/>
      <c r="O82" s="4681"/>
      <c r="P82" s="4681"/>
      <c r="Q82" s="4681"/>
      <c r="R82" s="4681"/>
      <c r="S82" s="4681"/>
      <c r="T82" s="4681"/>
      <c r="U82" s="4681"/>
      <c r="V82" s="4681"/>
      <c r="W82" s="4681"/>
      <c r="X82" s="4681"/>
      <c r="Y82" s="4681"/>
      <c r="Z82" s="4681"/>
      <c r="AA82" s="4681"/>
      <c r="AB82" s="4681"/>
      <c r="AC82" s="4681"/>
      <c r="AD82" s="4681"/>
      <c r="AE82" s="4681"/>
    </row>
    <row r="83" spans="1:31" s="14" customFormat="1" ht="4.5" customHeight="1"/>
    <row r="84" spans="1:31" s="14" customFormat="1" ht="16.5" customHeight="1">
      <c r="A84" s="520" t="s">
        <v>3205</v>
      </c>
      <c r="B84" s="521"/>
      <c r="C84" s="521"/>
      <c r="D84" s="521"/>
      <c r="E84" s="521"/>
      <c r="F84" s="521"/>
      <c r="G84" s="521"/>
      <c r="H84" s="521"/>
      <c r="I84" s="521"/>
      <c r="J84" s="521"/>
      <c r="K84" s="521"/>
      <c r="L84" s="521"/>
      <c r="M84" s="521"/>
      <c r="N84" s="521"/>
      <c r="O84" s="521"/>
      <c r="P84" s="521"/>
      <c r="Q84" s="521"/>
    </row>
    <row r="85" spans="1:31" s="14" customFormat="1" ht="16.5" customHeight="1">
      <c r="C85" s="534" t="str">
        <f>cst_wskakunin_KUIKI_TOSI</f>
        <v>□</v>
      </c>
      <c r="D85" s="14" t="s">
        <v>462</v>
      </c>
      <c r="J85" s="14" t="s">
        <v>9</v>
      </c>
      <c r="K85" s="534" t="str">
        <f>cst_wskakunin_KUIKI_SIGAIKA</f>
        <v>□</v>
      </c>
      <c r="L85" s="14" t="s">
        <v>466</v>
      </c>
      <c r="Q85" s="534" t="str">
        <f>cst_wskakunin_KUIKI_TYOSEI</f>
        <v>□</v>
      </c>
      <c r="R85" s="14" t="s">
        <v>467</v>
      </c>
      <c r="X85" s="534" t="str">
        <f>cst_wskakunin_KUIKI_HISETTEI</f>
        <v>□</v>
      </c>
      <c r="Y85" s="14" t="s">
        <v>3206</v>
      </c>
    </row>
    <row r="86" spans="1:31" s="14" customFormat="1" ht="16.5" customHeight="1">
      <c r="C86" s="534" t="str">
        <f>cst_wskakunin_KUIKI_JYUN_TOSHI</f>
        <v>□</v>
      </c>
      <c r="D86" s="14" t="s">
        <v>463</v>
      </c>
      <c r="K86" s="534" t="str">
        <f>cst_wskakunin_KUIKI_KUIKIGAI</f>
        <v>□</v>
      </c>
      <c r="L86" s="14" t="s">
        <v>3207</v>
      </c>
    </row>
    <row r="87" spans="1:31" s="14" customFormat="1" ht="4.5" customHeight="1"/>
    <row r="88" spans="1:31" s="14" customFormat="1" ht="16.5" customHeight="1">
      <c r="A88" s="520" t="s">
        <v>3208</v>
      </c>
      <c r="B88" s="521"/>
      <c r="C88" s="521"/>
      <c r="D88" s="521"/>
      <c r="E88" s="521"/>
      <c r="H88" s="534" t="str">
        <f>cst_wskakunin_BOUKA_BOUKA</f>
        <v>□</v>
      </c>
      <c r="I88" s="14" t="s">
        <v>469</v>
      </c>
      <c r="N88" s="534" t="str">
        <f>cst_wskakunin_BOUKA_JYUN_BOUKA</f>
        <v>□</v>
      </c>
      <c r="O88" s="14" t="s">
        <v>470</v>
      </c>
      <c r="T88" s="534" t="str">
        <f>cst_wskakunin_BOUKA_NASI</f>
        <v>□</v>
      </c>
      <c r="U88" s="14" t="s">
        <v>230</v>
      </c>
    </row>
    <row r="89" spans="1:31" s="14" customFormat="1" ht="4.5" customHeight="1"/>
    <row r="90" spans="1:31" s="14" customFormat="1" ht="16.5" customHeight="1">
      <c r="A90" s="520" t="s">
        <v>3209</v>
      </c>
      <c r="B90" s="521"/>
      <c r="C90" s="521"/>
      <c r="D90" s="521"/>
      <c r="E90" s="521"/>
      <c r="H90" s="4698" t="str">
        <f>cst_wskakunin_SHIKITI_MENSEKI_1_TOTAL</f>
        <v/>
      </c>
      <c r="I90" s="4698"/>
      <c r="J90" s="4698"/>
      <c r="K90" s="4698"/>
      <c r="L90" s="14" t="s">
        <v>114</v>
      </c>
    </row>
    <row r="91" spans="1:31" s="14" customFormat="1" ht="4.5" customHeight="1"/>
    <row r="92" spans="1:31" s="14" customFormat="1" ht="16.5" customHeight="1">
      <c r="A92" s="520" t="s">
        <v>3210</v>
      </c>
      <c r="B92" s="521"/>
      <c r="C92" s="521"/>
      <c r="D92" s="521"/>
      <c r="E92" s="521"/>
      <c r="H92" s="14" t="s">
        <v>597</v>
      </c>
      <c r="I92" s="14" t="s">
        <v>154</v>
      </c>
      <c r="P92" s="14" t="s">
        <v>139</v>
      </c>
      <c r="Q92" s="14" t="s">
        <v>3211</v>
      </c>
    </row>
    <row r="93" spans="1:31" s="14" customFormat="1" ht="4.5" customHeight="1"/>
    <row r="94" spans="1:31" s="14" customFormat="1" ht="16.5" customHeight="1">
      <c r="A94" s="520" t="s">
        <v>3212</v>
      </c>
      <c r="B94" s="521"/>
      <c r="C94" s="521"/>
      <c r="D94" s="521"/>
      <c r="E94" s="521"/>
      <c r="H94" s="4698" t="str">
        <f>cst_wskakunin_KENTIKU_MENSEKI_SHINSEI</f>
        <v/>
      </c>
      <c r="I94" s="4698"/>
      <c r="J94" s="4698"/>
      <c r="K94" s="4698"/>
      <c r="L94" s="14" t="s">
        <v>114</v>
      </c>
    </row>
    <row r="95" spans="1:31" s="14" customFormat="1" ht="4.5" customHeight="1"/>
    <row r="96" spans="1:31" s="14" customFormat="1" ht="16.5" customHeight="1">
      <c r="A96" s="520" t="s">
        <v>3213</v>
      </c>
      <c r="B96" s="521"/>
      <c r="C96" s="521"/>
      <c r="D96" s="521"/>
      <c r="E96" s="521"/>
      <c r="H96" s="4698" t="str">
        <f>cst_wskakunin_NOBE_MENSEKI_BUILD_SHINSEI</f>
        <v/>
      </c>
      <c r="I96" s="4698"/>
      <c r="J96" s="4698"/>
      <c r="K96" s="4698"/>
      <c r="L96" s="14" t="s">
        <v>114</v>
      </c>
    </row>
    <row r="97" spans="1:26" s="14" customFormat="1" ht="4.5" customHeight="1"/>
    <row r="98" spans="1:26" s="14" customFormat="1" ht="16.5" customHeight="1">
      <c r="A98" s="520" t="s">
        <v>3214</v>
      </c>
      <c r="B98" s="521"/>
      <c r="C98" s="521"/>
      <c r="D98" s="521"/>
      <c r="E98" s="521"/>
    </row>
    <row r="99" spans="1:26" s="14" customFormat="1" ht="16.5" customHeight="1">
      <c r="C99" s="14" t="s">
        <v>3215</v>
      </c>
      <c r="J99" s="4722">
        <v>1</v>
      </c>
      <c r="K99" s="4722"/>
      <c r="L99" s="4722"/>
      <c r="M99" s="14" t="s">
        <v>108</v>
      </c>
    </row>
    <row r="100" spans="1:26" s="14" customFormat="1" ht="16.5" customHeight="1">
      <c r="C100" s="14" t="s">
        <v>3216</v>
      </c>
      <c r="J100" s="4722">
        <v>1</v>
      </c>
      <c r="K100" s="4722"/>
      <c r="L100" s="4722"/>
      <c r="M100" s="14" t="s">
        <v>108</v>
      </c>
    </row>
    <row r="101" spans="1:26" s="14" customFormat="1" ht="4.5" customHeight="1"/>
    <row r="102" spans="1:26" s="14" customFormat="1" ht="16.5" customHeight="1">
      <c r="A102" s="520" t="s">
        <v>3217</v>
      </c>
      <c r="B102" s="521"/>
      <c r="C102" s="521"/>
      <c r="D102" s="521"/>
      <c r="E102" s="521"/>
      <c r="F102" s="521"/>
      <c r="G102" s="521"/>
    </row>
    <row r="103" spans="1:26" s="14" customFormat="1" ht="16.5" customHeight="1">
      <c r="C103" s="14" t="s">
        <v>3218</v>
      </c>
      <c r="J103" s="4726" t="str">
        <f>cst_wskakunin_p4_1_TAKASA_MAX</f>
        <v/>
      </c>
      <c r="K103" s="4726"/>
      <c r="L103" s="4726"/>
      <c r="M103" s="4726"/>
      <c r="N103" s="14" t="s">
        <v>674</v>
      </c>
    </row>
    <row r="104" spans="1:26" s="14" customFormat="1" ht="16.5" customHeight="1">
      <c r="C104" s="14" t="s">
        <v>3219</v>
      </c>
      <c r="J104" s="4726" t="str">
        <f>cst_wskakunin_p4_1_TAKASA_KEN_MAX</f>
        <v/>
      </c>
      <c r="K104" s="4726"/>
      <c r="L104" s="4726"/>
      <c r="M104" s="4726"/>
      <c r="N104" s="14" t="s">
        <v>674</v>
      </c>
    </row>
    <row r="105" spans="1:26" s="14" customFormat="1" ht="16.5" customHeight="1">
      <c r="C105" s="14" t="s">
        <v>3220</v>
      </c>
      <c r="I105" s="506" t="s">
        <v>3221</v>
      </c>
      <c r="J105" s="4696" t="str">
        <f>cst_wskakunin_p4_1_KAISU_TIKAI_NOZOKU</f>
        <v/>
      </c>
      <c r="K105" s="4696"/>
      <c r="L105" s="4696"/>
      <c r="M105" s="14" t="s">
        <v>481</v>
      </c>
      <c r="N105" s="14" t="s">
        <v>10</v>
      </c>
    </row>
    <row r="106" spans="1:26" s="14" customFormat="1" ht="16.5" customHeight="1">
      <c r="I106" s="506" t="s">
        <v>3222</v>
      </c>
      <c r="J106" s="4696" t="str">
        <f>cst_wskakunin_p4_1_KAISU_TIKAI</f>
        <v/>
      </c>
      <c r="K106" s="4696"/>
      <c r="L106" s="4696"/>
      <c r="M106" s="14" t="s">
        <v>481</v>
      </c>
      <c r="N106" s="14" t="s">
        <v>10</v>
      </c>
    </row>
    <row r="107" spans="1:26" s="14" customFormat="1" ht="16.5" customHeight="1">
      <c r="C107" s="14" t="s">
        <v>2954</v>
      </c>
      <c r="G107" s="4696" t="str">
        <f>cst_wskakunin_p4_1_KOUZOU1</f>
        <v/>
      </c>
      <c r="H107" s="4697"/>
      <c r="I107" s="4697"/>
      <c r="J107" s="4697"/>
      <c r="K107" s="4697"/>
      <c r="L107" s="4697"/>
      <c r="M107" s="4697"/>
      <c r="N107" s="4697"/>
      <c r="P107" s="14" t="s">
        <v>641</v>
      </c>
      <c r="S107" s="4696" t="str">
        <f>cst_wskakunin_p4_1_KOUZOU2</f>
        <v/>
      </c>
      <c r="T107" s="4697"/>
      <c r="U107" s="4697"/>
      <c r="V107" s="4697"/>
      <c r="W107" s="4697"/>
      <c r="X107" s="4697"/>
      <c r="Y107" s="4697"/>
      <c r="Z107" s="4697"/>
    </row>
    <row r="108" spans="1:26" s="14" customFormat="1" ht="4.5" customHeight="1"/>
    <row r="109" spans="1:26" s="14" customFormat="1" ht="16.5" customHeight="1">
      <c r="A109" s="520" t="s">
        <v>3223</v>
      </c>
      <c r="B109" s="521"/>
      <c r="C109" s="521"/>
      <c r="D109" s="521"/>
      <c r="E109" s="521"/>
    </row>
    <row r="110" spans="1:26" s="14" customFormat="1" ht="16.5" customHeight="1">
      <c r="A110" s="527"/>
      <c r="C110" s="14" t="s">
        <v>139</v>
      </c>
      <c r="D110" s="14" t="s">
        <v>3224</v>
      </c>
      <c r="G110" s="14" t="s">
        <v>139</v>
      </c>
      <c r="H110" s="14" t="s">
        <v>3225</v>
      </c>
      <c r="K110" s="14" t="s">
        <v>139</v>
      </c>
      <c r="L110" s="14" t="s">
        <v>3226</v>
      </c>
      <c r="P110" s="14" t="s">
        <v>597</v>
      </c>
      <c r="Q110" s="14" t="s">
        <v>3227</v>
      </c>
    </row>
    <row r="111" spans="1:26" s="14" customFormat="1" ht="4.5" customHeight="1"/>
    <row r="112" spans="1:26" s="14" customFormat="1" ht="16.5" customHeight="1">
      <c r="A112" s="520" t="s">
        <v>3228</v>
      </c>
      <c r="B112" s="521"/>
      <c r="C112" s="521"/>
      <c r="D112" s="521"/>
      <c r="E112" s="521"/>
      <c r="F112" s="521"/>
      <c r="G112" s="521"/>
      <c r="H112" s="521"/>
    </row>
    <row r="113" spans="1:31" s="14" customFormat="1" ht="17.25" customHeight="1">
      <c r="C113" s="4723"/>
      <c r="D113" s="4724"/>
      <c r="E113" s="4724"/>
      <c r="F113" s="4724"/>
      <c r="G113" s="4724"/>
      <c r="H113" s="4724"/>
      <c r="I113" s="4724"/>
      <c r="J113" s="4724"/>
      <c r="K113" s="4724"/>
      <c r="L113" s="4724"/>
      <c r="M113" s="4724"/>
      <c r="N113" s="4724"/>
      <c r="O113" s="4724"/>
      <c r="P113" s="4724"/>
      <c r="Q113" s="4724"/>
      <c r="R113" s="4724"/>
      <c r="S113" s="4724"/>
      <c r="T113" s="4724"/>
      <c r="U113" s="4724"/>
      <c r="V113" s="4724"/>
      <c r="W113" s="4724"/>
      <c r="X113" s="4724"/>
      <c r="Y113" s="4724"/>
      <c r="Z113" s="4724"/>
      <c r="AA113" s="4724"/>
      <c r="AB113" s="4724"/>
      <c r="AC113" s="4724"/>
      <c r="AD113" s="4724"/>
      <c r="AE113" s="4724"/>
    </row>
    <row r="114" spans="1:31" s="14" customFormat="1" ht="17.25" customHeight="1">
      <c r="C114" s="4725"/>
      <c r="D114" s="4725"/>
      <c r="E114" s="4725"/>
      <c r="F114" s="4725"/>
      <c r="G114" s="4725"/>
      <c r="H114" s="4725"/>
      <c r="I114" s="4725"/>
      <c r="J114" s="4725"/>
      <c r="K114" s="4725"/>
      <c r="L114" s="4725"/>
      <c r="M114" s="4725"/>
      <c r="N114" s="4725"/>
      <c r="O114" s="4725"/>
      <c r="P114" s="4725"/>
      <c r="Q114" s="4725"/>
      <c r="R114" s="4725"/>
      <c r="S114" s="4725"/>
      <c r="T114" s="4725"/>
      <c r="U114" s="4725"/>
      <c r="V114" s="4725"/>
      <c r="W114" s="4725"/>
      <c r="X114" s="4725"/>
      <c r="Y114" s="4725"/>
      <c r="Z114" s="4725"/>
      <c r="AA114" s="4725"/>
      <c r="AB114" s="4725"/>
      <c r="AC114" s="4725"/>
      <c r="AD114" s="4725"/>
      <c r="AE114" s="4725"/>
    </row>
    <row r="115" spans="1:31" s="14" customFormat="1" ht="4.5" customHeight="1"/>
    <row r="116" spans="1:31" s="14" customFormat="1" ht="16.5" customHeight="1">
      <c r="A116" s="520" t="s">
        <v>3229</v>
      </c>
      <c r="B116" s="521"/>
      <c r="C116" s="521"/>
      <c r="D116" s="521"/>
      <c r="E116" s="521"/>
    </row>
    <row r="117" spans="1:31" s="14" customFormat="1" ht="17.25" customHeight="1">
      <c r="C117" s="4723"/>
      <c r="D117" s="4724"/>
      <c r="E117" s="4724"/>
      <c r="F117" s="4724"/>
      <c r="G117" s="4724"/>
      <c r="H117" s="4724"/>
      <c r="I117" s="4724"/>
      <c r="J117" s="4724"/>
      <c r="K117" s="4724"/>
      <c r="L117" s="4724"/>
      <c r="M117" s="4724"/>
      <c r="N117" s="4724"/>
      <c r="O117" s="4724"/>
      <c r="P117" s="4724"/>
      <c r="Q117" s="4724"/>
      <c r="R117" s="4724"/>
      <c r="S117" s="4724"/>
      <c r="T117" s="4724"/>
      <c r="U117" s="4724"/>
      <c r="V117" s="4724"/>
      <c r="W117" s="4724"/>
      <c r="X117" s="4724"/>
      <c r="Y117" s="4724"/>
      <c r="Z117" s="4724"/>
      <c r="AA117" s="4724"/>
      <c r="AB117" s="4724"/>
      <c r="AC117" s="4724"/>
      <c r="AD117" s="4724"/>
      <c r="AE117" s="4724"/>
    </row>
    <row r="118" spans="1:31" ht="17.25" customHeight="1">
      <c r="C118" s="4725"/>
      <c r="D118" s="4725"/>
      <c r="E118" s="4725"/>
      <c r="F118" s="4725"/>
      <c r="G118" s="4725"/>
      <c r="H118" s="4725"/>
      <c r="I118" s="4725"/>
      <c r="J118" s="4725"/>
      <c r="K118" s="4725"/>
      <c r="L118" s="4725"/>
      <c r="M118" s="4725"/>
      <c r="N118" s="4725"/>
      <c r="O118" s="4725"/>
      <c r="P118" s="4725"/>
      <c r="Q118" s="4725"/>
      <c r="R118" s="4725"/>
      <c r="S118" s="4725"/>
      <c r="T118" s="4725"/>
      <c r="U118" s="4725"/>
      <c r="V118" s="4725"/>
      <c r="W118" s="4725"/>
      <c r="X118" s="4725"/>
      <c r="Y118" s="4725"/>
      <c r="Z118" s="4725"/>
      <c r="AA118" s="4725"/>
      <c r="AB118" s="4725"/>
      <c r="AC118" s="4725"/>
      <c r="AD118" s="4725"/>
      <c r="AE118" s="4725"/>
    </row>
    <row r="119" spans="1:31" ht="5.25" customHeight="1">
      <c r="A119" s="523"/>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row>
    <row r="120" spans="1:31" ht="4.5" customHeight="1"/>
    <row r="121" spans="1:31" ht="12.75" customHeight="1">
      <c r="A121" s="423" t="s">
        <v>3030</v>
      </c>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row>
    <row r="122" spans="1:31" ht="12.75" customHeight="1">
      <c r="A122" s="423"/>
      <c r="B122" s="423" t="s">
        <v>3118</v>
      </c>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row>
    <row r="123" spans="1:31" ht="12.75" customHeight="1">
      <c r="A123" s="423"/>
      <c r="B123" s="423" t="s">
        <v>3230</v>
      </c>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row>
    <row r="124" spans="1:31" ht="12.75" customHeight="1">
      <c r="A124" s="423"/>
      <c r="B124" s="423" t="s">
        <v>3231</v>
      </c>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row>
    <row r="125" spans="1:31" ht="12.75" customHeight="1">
      <c r="A125" s="423"/>
      <c r="B125" s="423" t="s">
        <v>3232</v>
      </c>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row>
    <row r="126" spans="1:31" ht="12.75" customHeight="1">
      <c r="A126" s="423"/>
      <c r="B126" s="423" t="s">
        <v>3233</v>
      </c>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row>
    <row r="127" spans="1:31" ht="12.75" customHeight="1">
      <c r="A127" s="423"/>
      <c r="B127" s="423" t="s">
        <v>3234</v>
      </c>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row>
    <row r="128" spans="1:31" ht="12.75" customHeight="1">
      <c r="A128" s="423"/>
      <c r="B128" s="423" t="s">
        <v>3235</v>
      </c>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row>
    <row r="129" spans="1:31" ht="12.75" customHeight="1">
      <c r="A129" s="423"/>
      <c r="B129" s="423" t="s">
        <v>3236</v>
      </c>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row>
    <row r="130" spans="1:31" ht="12.75" customHeight="1">
      <c r="A130" s="423"/>
      <c r="B130" s="423" t="s">
        <v>3237</v>
      </c>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row>
    <row r="131" spans="1:31" ht="12.75" customHeight="1">
      <c r="A131" s="423"/>
      <c r="B131" s="423" t="s">
        <v>3238</v>
      </c>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row>
    <row r="132" spans="1:31" ht="12.75" customHeight="1">
      <c r="A132" s="423"/>
      <c r="B132" s="423" t="s">
        <v>3239</v>
      </c>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row>
    <row r="133" spans="1:31" ht="12.75" customHeight="1">
      <c r="A133" s="423"/>
      <c r="B133" s="423" t="s">
        <v>3240</v>
      </c>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row>
    <row r="134" spans="1:31" ht="12.75" customHeight="1">
      <c r="A134" s="423"/>
      <c r="B134" s="423" t="s">
        <v>3241</v>
      </c>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row>
    <row r="135" spans="1:31" ht="12.75" customHeight="1">
      <c r="A135" s="423"/>
      <c r="B135" s="423" t="s">
        <v>3242</v>
      </c>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row>
    <row r="136" spans="1:31" ht="12.75" customHeight="1">
      <c r="A136" s="423"/>
      <c r="B136" s="423" t="s">
        <v>3243</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row>
    <row r="137" spans="1:31" ht="12.75" customHeight="1">
      <c r="A137" s="423"/>
      <c r="B137" s="423" t="s">
        <v>3244</v>
      </c>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row>
    <row r="138" spans="1:31" ht="12.75" customHeight="1">
      <c r="A138" s="423"/>
      <c r="B138" s="423" t="s">
        <v>3245</v>
      </c>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row>
    <row r="139" spans="1:31" ht="12.75" customHeight="1">
      <c r="A139" s="423"/>
      <c r="B139" s="423" t="s">
        <v>3246</v>
      </c>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row>
    <row r="140" spans="1:31" ht="12.75" customHeight="1">
      <c r="A140" s="423"/>
      <c r="B140" s="423" t="s">
        <v>3247</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6"/>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2020" customWidth="1"/>
    <col min="2" max="31" width="2.875" style="2020" customWidth="1"/>
    <col min="32" max="32" width="2" style="2020" customWidth="1"/>
    <col min="33" max="33" width="9" style="2020" customWidth="1"/>
    <col min="34" max="16384" width="9" style="2020"/>
  </cols>
  <sheetData>
    <row r="1" spans="1:32" s="2019" customFormat="1" ht="18" customHeight="1">
      <c r="A1" s="2019" t="s">
        <v>5832</v>
      </c>
    </row>
    <row r="2" spans="1:32" s="2019" customFormat="1" ht="18" customHeight="1"/>
    <row r="3" spans="1:32" ht="21">
      <c r="A3" s="4661" t="s">
        <v>5833</v>
      </c>
      <c r="B3" s="4661"/>
      <c r="C3" s="4661"/>
      <c r="D3" s="4661"/>
      <c r="E3" s="4661"/>
      <c r="F3" s="4661"/>
      <c r="G3" s="4661"/>
      <c r="H3" s="4661"/>
      <c r="I3" s="4661"/>
      <c r="J3" s="4661"/>
      <c r="K3" s="4661"/>
      <c r="L3" s="4661"/>
      <c r="M3" s="4661"/>
      <c r="N3" s="4661"/>
      <c r="O3" s="4661"/>
      <c r="P3" s="4661"/>
      <c r="Q3" s="4661"/>
      <c r="R3" s="4661"/>
      <c r="S3" s="4661"/>
      <c r="T3" s="4661"/>
      <c r="U3" s="4661"/>
      <c r="V3" s="4661"/>
      <c r="W3" s="4661"/>
      <c r="X3" s="4661"/>
      <c r="Y3" s="4661"/>
      <c r="Z3" s="4661"/>
      <c r="AA3" s="4661"/>
      <c r="AB3" s="4661"/>
      <c r="AC3" s="4661"/>
      <c r="AD3" s="4661"/>
      <c r="AE3" s="4661"/>
      <c r="AF3" s="4661"/>
    </row>
    <row r="4" spans="1:32" s="2019" customFormat="1" ht="18" customHeight="1"/>
    <row r="5" spans="1:32" s="2019" customFormat="1" ht="18" customHeight="1">
      <c r="A5" s="4660" t="s">
        <v>15</v>
      </c>
      <c r="B5" s="4660"/>
      <c r="C5" s="4660"/>
      <c r="D5" s="4660"/>
      <c r="E5" s="4660"/>
      <c r="F5" s="4660"/>
      <c r="G5" s="4660"/>
      <c r="H5" s="4660"/>
      <c r="I5" s="4660"/>
      <c r="J5" s="4660"/>
      <c r="K5" s="4660"/>
      <c r="L5" s="4660"/>
      <c r="M5" s="4660"/>
      <c r="N5" s="4660"/>
      <c r="O5" s="4660"/>
      <c r="P5" s="4660"/>
      <c r="Q5" s="4660"/>
      <c r="R5" s="4660"/>
      <c r="S5" s="4660"/>
      <c r="T5" s="4660"/>
      <c r="U5" s="4660"/>
      <c r="V5" s="4660"/>
      <c r="W5" s="4660"/>
      <c r="X5" s="4660"/>
      <c r="Y5" s="4660"/>
      <c r="Z5" s="4660"/>
      <c r="AA5" s="4660"/>
      <c r="AB5" s="4660"/>
      <c r="AC5" s="4660"/>
      <c r="AD5" s="4660"/>
      <c r="AE5" s="4660"/>
      <c r="AF5" s="4660"/>
    </row>
    <row r="6" spans="1:32" ht="24" customHeight="1"/>
    <row r="7" spans="1:32" s="2019" customFormat="1" ht="24" customHeight="1">
      <c r="X7" s="4662"/>
      <c r="Y7" s="4663"/>
      <c r="Z7" s="4663"/>
      <c r="AA7" s="2019" t="s">
        <v>477</v>
      </c>
      <c r="AB7" s="2021"/>
      <c r="AC7" s="2019" t="s">
        <v>5</v>
      </c>
      <c r="AD7" s="2021"/>
      <c r="AE7" s="2019" t="s">
        <v>478</v>
      </c>
    </row>
    <row r="8" spans="1:32" s="2019" customFormat="1" ht="24" customHeight="1"/>
    <row r="9" spans="1:32" s="2019" customFormat="1" ht="24" customHeight="1">
      <c r="A9" s="2019" t="s">
        <v>4661</v>
      </c>
    </row>
    <row r="10" spans="1:32" s="2019" customFormat="1" ht="18" customHeight="1"/>
    <row r="11" spans="1:32" s="2019" customFormat="1" ht="24" customHeight="1">
      <c r="J11" s="2019" t="s">
        <v>3112</v>
      </c>
      <c r="R11" s="4664" t="str">
        <f>cst_wskakunin_owner1__line1</f>
        <v/>
      </c>
      <c r="S11" s="4664"/>
      <c r="T11" s="4664"/>
      <c r="U11" s="4664"/>
      <c r="V11" s="4664"/>
      <c r="W11" s="4664"/>
      <c r="X11" s="4664"/>
      <c r="Y11" s="4664"/>
      <c r="Z11" s="4664"/>
      <c r="AA11" s="4664"/>
      <c r="AB11" s="4664"/>
      <c r="AC11" s="4664"/>
      <c r="AD11" s="4664"/>
      <c r="AE11" s="4664"/>
      <c r="AF11" s="4664"/>
    </row>
    <row r="12" spans="1:32" s="2019" customFormat="1" ht="18" customHeight="1"/>
    <row r="13" spans="1:32" s="2019" customFormat="1" ht="24" customHeight="1">
      <c r="J13" s="2019" t="s">
        <v>3113</v>
      </c>
      <c r="R13" s="4664" t="str">
        <f>cst_wskakunin_owner1__line2</f>
        <v/>
      </c>
      <c r="S13" s="4664"/>
      <c r="T13" s="4664"/>
      <c r="U13" s="4664"/>
      <c r="V13" s="4664"/>
      <c r="W13" s="4664"/>
      <c r="X13" s="4664"/>
      <c r="Y13" s="4664"/>
      <c r="Z13" s="4664"/>
      <c r="AA13" s="4664"/>
      <c r="AB13" s="4664"/>
      <c r="AC13" s="4664"/>
      <c r="AD13" s="4664"/>
      <c r="AE13" s="4664"/>
      <c r="AF13" s="4664"/>
    </row>
    <row r="14" spans="1:32" s="2019" customFormat="1" ht="18" customHeight="1"/>
    <row r="15" spans="1:32" s="2019" customFormat="1" ht="24" customHeight="1">
      <c r="A15" s="2019" t="s">
        <v>5834</v>
      </c>
    </row>
    <row r="16" spans="1:32" s="2019" customFormat="1" ht="24" customHeight="1">
      <c r="A16" s="2019" t="s">
        <v>5835</v>
      </c>
    </row>
    <row r="17" spans="1:32" s="2019" customFormat="1" ht="18" customHeight="1">
      <c r="A17" s="2019" t="s">
        <v>5836</v>
      </c>
    </row>
    <row r="18" spans="1:32" s="2019" customFormat="1" ht="18" customHeight="1"/>
    <row r="19" spans="1:32" s="2019" customFormat="1" ht="18" customHeight="1">
      <c r="A19" s="4660" t="s">
        <v>0</v>
      </c>
      <c r="B19" s="4660"/>
      <c r="C19" s="4660"/>
      <c r="D19" s="4660"/>
      <c r="E19" s="4660"/>
      <c r="F19" s="4660"/>
      <c r="G19" s="4660"/>
      <c r="H19" s="4660"/>
      <c r="I19" s="4660"/>
      <c r="J19" s="4660"/>
      <c r="K19" s="4660"/>
      <c r="L19" s="4660"/>
      <c r="M19" s="4660"/>
      <c r="N19" s="4660"/>
      <c r="O19" s="4660"/>
      <c r="P19" s="4660"/>
      <c r="Q19" s="4660"/>
      <c r="R19" s="4660"/>
      <c r="S19" s="4660"/>
      <c r="T19" s="4660"/>
      <c r="U19" s="4660"/>
      <c r="V19" s="4660"/>
      <c r="W19" s="4660"/>
      <c r="X19" s="4660"/>
      <c r="Y19" s="4660"/>
      <c r="Z19" s="4660"/>
      <c r="AA19" s="4660"/>
      <c r="AB19" s="4660"/>
      <c r="AC19" s="4660"/>
      <c r="AD19" s="4660"/>
      <c r="AE19" s="4660"/>
      <c r="AF19" s="4660"/>
    </row>
    <row r="20" spans="1:32" ht="18" customHeight="1">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row>
    <row r="21" spans="1:32" ht="18" customHeight="1">
      <c r="A21" s="2019" t="s">
        <v>5837</v>
      </c>
      <c r="B21" s="2019"/>
      <c r="C21" s="2019"/>
      <c r="D21" s="2019"/>
      <c r="E21" s="2019"/>
      <c r="F21" s="2019"/>
      <c r="G21" s="2019"/>
      <c r="H21" s="2019"/>
      <c r="I21" s="2019"/>
      <c r="J21" s="2019"/>
      <c r="K21" s="2019"/>
      <c r="L21" s="2019"/>
      <c r="M21" s="2019"/>
      <c r="N21" s="2019"/>
      <c r="O21" s="2019"/>
      <c r="P21" s="2019"/>
      <c r="Q21" s="2019"/>
      <c r="R21" s="2019"/>
      <c r="S21" s="2019"/>
      <c r="T21" s="2019"/>
      <c r="U21" s="2019"/>
      <c r="V21" s="2019"/>
      <c r="W21" s="2019"/>
      <c r="X21" s="2019"/>
      <c r="Y21" s="2019"/>
      <c r="Z21" s="2019"/>
      <c r="AA21" s="2019"/>
      <c r="AB21" s="2019"/>
      <c r="AC21" s="2019"/>
      <c r="AD21" s="2019"/>
      <c r="AE21" s="2019"/>
    </row>
    <row r="22" spans="1:32" ht="18" customHeight="1">
      <c r="A22" s="2019"/>
      <c r="B22" s="2019" t="s">
        <v>5838</v>
      </c>
      <c r="C22" s="2019"/>
      <c r="D22" s="2019"/>
      <c r="E22" s="2019"/>
      <c r="F22" s="2019"/>
      <c r="G22" s="2019"/>
      <c r="H22" s="2019"/>
      <c r="I22" s="2019"/>
      <c r="J22" s="2019"/>
      <c r="K22" s="2019"/>
      <c r="L22" s="2019"/>
      <c r="M22" s="2019"/>
      <c r="N22" s="2019"/>
      <c r="O22" s="2019"/>
      <c r="P22" s="2019" t="s">
        <v>6</v>
      </c>
      <c r="Q22" s="4727"/>
      <c r="R22" s="4727"/>
      <c r="S22" s="4727"/>
      <c r="T22" s="4727"/>
      <c r="U22" s="4727"/>
      <c r="V22" s="4727"/>
      <c r="W22" s="4727"/>
      <c r="X22" s="4727"/>
      <c r="Y22" s="2019" t="s">
        <v>7</v>
      </c>
      <c r="Z22" s="2019"/>
      <c r="AA22" s="2019"/>
      <c r="AB22" s="2019"/>
      <c r="AC22" s="2019"/>
      <c r="AD22" s="2019"/>
      <c r="AE22" s="2019"/>
    </row>
    <row r="23" spans="1:32" ht="18" customHeight="1">
      <c r="A23" s="2019"/>
      <c r="B23" s="2019" t="s">
        <v>5839</v>
      </c>
      <c r="C23" s="2019"/>
      <c r="D23" s="2019"/>
      <c r="E23" s="2019"/>
      <c r="F23" s="2019"/>
      <c r="G23" s="2019"/>
      <c r="H23" s="2019"/>
      <c r="I23" s="2019"/>
      <c r="J23" s="2019"/>
      <c r="K23" s="2019"/>
      <c r="L23" s="2019"/>
      <c r="M23" s="2019"/>
      <c r="N23" s="2019"/>
      <c r="O23" s="2019"/>
      <c r="P23" s="4727"/>
      <c r="Q23" s="4727"/>
      <c r="R23" s="4727"/>
      <c r="S23" s="2019" t="s">
        <v>477</v>
      </c>
      <c r="T23" s="4727"/>
      <c r="U23" s="4727"/>
      <c r="V23" s="2019" t="s">
        <v>5</v>
      </c>
      <c r="W23" s="4727"/>
      <c r="X23" s="4727"/>
      <c r="Y23" s="2019" t="s">
        <v>478</v>
      </c>
      <c r="Z23" s="2019"/>
      <c r="AA23" s="2019"/>
      <c r="AB23" s="2019"/>
      <c r="AC23" s="2019"/>
      <c r="AD23" s="2019"/>
      <c r="AE23" s="2019"/>
    </row>
    <row r="24" spans="1:32" ht="18" customHeight="1">
      <c r="A24" s="2019"/>
      <c r="B24" s="2019" t="s">
        <v>5840</v>
      </c>
      <c r="C24" s="2019"/>
      <c r="D24" s="2019"/>
      <c r="E24" s="2019"/>
      <c r="F24" s="2019"/>
      <c r="G24" s="2019"/>
      <c r="H24" s="2019"/>
      <c r="I24" s="2019"/>
      <c r="J24" s="2019"/>
      <c r="K24" s="2019"/>
      <c r="L24" s="2019"/>
      <c r="M24" s="2019"/>
      <c r="N24" s="2019"/>
      <c r="O24" s="2019"/>
      <c r="P24" s="2019" t="s">
        <v>3003</v>
      </c>
      <c r="Q24" s="2019"/>
      <c r="R24" s="2019"/>
      <c r="S24" s="2019"/>
      <c r="T24" s="2019"/>
      <c r="U24" s="2019"/>
      <c r="V24" s="2019"/>
      <c r="W24" s="2019"/>
      <c r="X24" s="2019"/>
      <c r="Y24" s="2019"/>
      <c r="Z24" s="2019"/>
      <c r="AA24" s="2019"/>
      <c r="AB24" s="2019"/>
      <c r="AC24" s="2019"/>
      <c r="AD24" s="2019"/>
      <c r="AE24" s="2019"/>
    </row>
    <row r="25" spans="1:32" s="2019" customFormat="1" ht="18" customHeight="1">
      <c r="P25" s="2019" t="s">
        <v>4749</v>
      </c>
    </row>
    <row r="26" spans="1:32" s="2019" customFormat="1" ht="18" customHeight="1">
      <c r="B26" s="2019" t="s">
        <v>4056</v>
      </c>
    </row>
    <row r="27" spans="1:32" s="2019" customFormat="1" ht="18" customHeight="1">
      <c r="C27" s="4728"/>
      <c r="D27" s="4728"/>
      <c r="E27" s="4728"/>
      <c r="F27" s="4728"/>
      <c r="G27" s="4728"/>
      <c r="H27" s="4728"/>
      <c r="I27" s="4728"/>
      <c r="J27" s="4728"/>
      <c r="K27" s="4728"/>
      <c r="L27" s="4728"/>
      <c r="M27" s="4728"/>
      <c r="N27" s="4728"/>
      <c r="O27" s="4728"/>
      <c r="P27" s="4728"/>
      <c r="Q27" s="4728"/>
      <c r="R27" s="4728"/>
      <c r="S27" s="4728"/>
      <c r="T27" s="4728"/>
      <c r="U27" s="4728"/>
      <c r="V27" s="4728"/>
      <c r="W27" s="4728"/>
      <c r="X27" s="4728"/>
      <c r="Y27" s="4728"/>
      <c r="Z27" s="4728"/>
      <c r="AA27" s="4728"/>
      <c r="AB27" s="4728"/>
      <c r="AC27" s="4728"/>
      <c r="AD27" s="4728"/>
      <c r="AE27" s="4728"/>
    </row>
    <row r="28" spans="1:32" s="2019" customFormat="1" ht="18" customHeight="1">
      <c r="C28" s="4728"/>
      <c r="D28" s="4728"/>
      <c r="E28" s="4728"/>
      <c r="F28" s="4728"/>
      <c r="G28" s="4728"/>
      <c r="H28" s="4728"/>
      <c r="I28" s="4728"/>
      <c r="J28" s="4728"/>
      <c r="K28" s="4728"/>
      <c r="L28" s="4728"/>
      <c r="M28" s="4728"/>
      <c r="N28" s="4728"/>
      <c r="O28" s="4728"/>
      <c r="P28" s="4728"/>
      <c r="Q28" s="4728"/>
      <c r="R28" s="4728"/>
      <c r="S28" s="4728"/>
      <c r="T28" s="4728"/>
      <c r="U28" s="4728"/>
      <c r="V28" s="4728"/>
      <c r="W28" s="4728"/>
      <c r="X28" s="4728"/>
      <c r="Y28" s="4728"/>
      <c r="Z28" s="4728"/>
      <c r="AA28" s="4728"/>
      <c r="AB28" s="4728"/>
      <c r="AC28" s="4728"/>
      <c r="AD28" s="4728"/>
      <c r="AE28" s="4728"/>
    </row>
    <row r="29" spans="1:32" s="2019" customFormat="1" ht="18" customHeight="1">
      <c r="C29" s="4728"/>
      <c r="D29" s="4728"/>
      <c r="E29" s="4728"/>
      <c r="F29" s="4728"/>
      <c r="G29" s="4728"/>
      <c r="H29" s="4728"/>
      <c r="I29" s="4728"/>
      <c r="J29" s="4728"/>
      <c r="K29" s="4728"/>
      <c r="L29" s="4728"/>
      <c r="M29" s="4728"/>
      <c r="N29" s="4728"/>
      <c r="O29" s="4728"/>
      <c r="P29" s="4728"/>
      <c r="Q29" s="4728"/>
      <c r="R29" s="4728"/>
      <c r="S29" s="4728"/>
      <c r="T29" s="4728"/>
      <c r="U29" s="4728"/>
      <c r="V29" s="4728"/>
      <c r="W29" s="4728"/>
      <c r="X29" s="4728"/>
      <c r="Y29" s="4728"/>
      <c r="Z29" s="4728"/>
      <c r="AA29" s="4728"/>
      <c r="AB29" s="4728"/>
      <c r="AC29" s="4728"/>
      <c r="AD29" s="4728"/>
      <c r="AE29" s="4728"/>
    </row>
    <row r="30" spans="1:32" s="2019" customFormat="1" ht="18" customHeight="1">
      <c r="C30" s="4729"/>
      <c r="D30" s="4729"/>
      <c r="E30" s="4729"/>
      <c r="F30" s="4729"/>
      <c r="G30" s="4729"/>
      <c r="H30" s="4729"/>
      <c r="I30" s="4729"/>
      <c r="J30" s="4729"/>
      <c r="K30" s="4729"/>
      <c r="L30" s="4729"/>
      <c r="M30" s="4729"/>
      <c r="N30" s="4729"/>
      <c r="O30" s="4729"/>
      <c r="P30" s="4729"/>
      <c r="Q30" s="4729"/>
      <c r="R30" s="4729"/>
      <c r="S30" s="4729"/>
      <c r="T30" s="4729"/>
      <c r="U30" s="4729"/>
      <c r="V30" s="4729"/>
      <c r="W30" s="4729"/>
      <c r="X30" s="4729"/>
      <c r="Y30" s="4729"/>
      <c r="Z30" s="4729"/>
      <c r="AA30" s="4729"/>
      <c r="AB30" s="4729"/>
      <c r="AC30" s="4729"/>
      <c r="AD30" s="4729"/>
      <c r="AE30" s="4729"/>
    </row>
    <row r="31" spans="1:32" s="2019" customFormat="1" ht="26.25" customHeight="1">
      <c r="B31" s="2024" t="s">
        <v>3116</v>
      </c>
      <c r="C31" s="2025"/>
      <c r="D31" s="2025"/>
      <c r="E31" s="2025"/>
      <c r="F31" s="2025"/>
      <c r="G31" s="2025"/>
      <c r="H31" s="2025"/>
      <c r="I31" s="2025"/>
      <c r="J31" s="2025"/>
      <c r="K31" s="2025"/>
      <c r="L31" s="2025"/>
      <c r="M31" s="2025"/>
      <c r="N31" s="2025"/>
      <c r="O31" s="2025"/>
      <c r="P31" s="2026"/>
      <c r="Q31" s="2024" t="s">
        <v>3117</v>
      </c>
      <c r="R31" s="2025"/>
      <c r="S31" s="2025"/>
      <c r="T31" s="2025"/>
      <c r="U31" s="2025"/>
      <c r="V31" s="2025"/>
      <c r="W31" s="2025"/>
      <c r="X31" s="2025"/>
      <c r="Y31" s="2025"/>
      <c r="Z31" s="2025"/>
      <c r="AA31" s="2025"/>
      <c r="AB31" s="2025"/>
      <c r="AC31" s="2025"/>
      <c r="AD31" s="2025"/>
      <c r="AE31" s="2026"/>
    </row>
    <row r="32" spans="1:32" s="2019" customFormat="1" ht="26.25" customHeight="1">
      <c r="B32" s="2027"/>
      <c r="C32" s="2028"/>
      <c r="D32" s="2028"/>
      <c r="E32" s="2028"/>
      <c r="F32" s="2028" t="s">
        <v>477</v>
      </c>
      <c r="G32" s="2028"/>
      <c r="H32" s="2028"/>
      <c r="I32" s="2028" t="s">
        <v>5</v>
      </c>
      <c r="J32" s="2028"/>
      <c r="K32" s="2028"/>
      <c r="L32" s="2028" t="s">
        <v>478</v>
      </c>
      <c r="M32" s="2028"/>
      <c r="N32" s="2028"/>
      <c r="O32" s="2028"/>
      <c r="P32" s="2029"/>
      <c r="Q32" s="2030"/>
      <c r="AE32" s="2031"/>
    </row>
    <row r="33" spans="1:32" s="2019" customFormat="1" ht="26.25" customHeight="1">
      <c r="B33" s="2027"/>
      <c r="C33" s="2028" t="s">
        <v>6</v>
      </c>
      <c r="D33" s="2028"/>
      <c r="E33" s="2028"/>
      <c r="F33" s="2028"/>
      <c r="G33" s="2028"/>
      <c r="H33" s="2028"/>
      <c r="I33" s="2028"/>
      <c r="J33" s="2028"/>
      <c r="K33" s="2028"/>
      <c r="L33" s="2028" t="s">
        <v>7</v>
      </c>
      <c r="M33" s="2028"/>
      <c r="N33" s="2028"/>
      <c r="O33" s="2028"/>
      <c r="P33" s="2029"/>
      <c r="Q33" s="2030"/>
      <c r="AE33" s="2031"/>
    </row>
    <row r="34" spans="1:32" s="2019" customFormat="1" ht="26.25" customHeight="1">
      <c r="B34" s="2032"/>
      <c r="C34" s="2033" t="s">
        <v>3956</v>
      </c>
      <c r="D34" s="2033"/>
      <c r="E34" s="2033"/>
      <c r="F34" s="2033"/>
      <c r="G34" s="2033"/>
      <c r="H34" s="2033"/>
      <c r="I34" s="2033"/>
      <c r="J34" s="2033"/>
      <c r="K34" s="2033"/>
      <c r="L34" s="2033"/>
      <c r="M34" s="2033"/>
      <c r="N34" s="2033"/>
      <c r="O34" s="2033"/>
      <c r="P34" s="2034"/>
      <c r="Q34" s="2032"/>
      <c r="R34" s="2033"/>
      <c r="S34" s="2033"/>
      <c r="T34" s="2033"/>
      <c r="U34" s="2033"/>
      <c r="V34" s="2033"/>
      <c r="W34" s="2033"/>
      <c r="X34" s="2033"/>
      <c r="Y34" s="2033"/>
      <c r="Z34" s="2033"/>
      <c r="AA34" s="2033"/>
      <c r="AB34" s="2033"/>
      <c r="AC34" s="2033"/>
      <c r="AD34" s="2033"/>
      <c r="AE34" s="2034"/>
    </row>
    <row r="35" spans="1:32" s="2019" customFormat="1" ht="24" customHeight="1"/>
    <row r="36" spans="1:32" ht="18" customHeight="1"/>
    <row r="37" spans="1:32" s="2019" customFormat="1" ht="18" customHeight="1">
      <c r="A37" s="4660" t="s">
        <v>32</v>
      </c>
      <c r="B37" s="4660"/>
      <c r="C37" s="4660"/>
      <c r="D37" s="4660"/>
      <c r="E37" s="4660"/>
      <c r="F37" s="4660"/>
      <c r="G37" s="4660"/>
      <c r="H37" s="4660"/>
      <c r="I37" s="4660"/>
      <c r="J37" s="4660"/>
      <c r="K37" s="4660"/>
      <c r="L37" s="4660"/>
      <c r="M37" s="4660"/>
      <c r="N37" s="4660"/>
      <c r="O37" s="4660"/>
      <c r="P37" s="4660"/>
      <c r="Q37" s="4660"/>
      <c r="R37" s="4660"/>
      <c r="S37" s="4660"/>
      <c r="T37" s="4660"/>
      <c r="U37" s="4660"/>
      <c r="V37" s="4660"/>
      <c r="W37" s="4660"/>
      <c r="X37" s="4660"/>
      <c r="Y37" s="4660"/>
      <c r="Z37" s="4660"/>
      <c r="AA37" s="4660"/>
      <c r="AB37" s="4660"/>
      <c r="AC37" s="4660"/>
      <c r="AD37" s="4660"/>
      <c r="AE37" s="4660"/>
      <c r="AF37" s="4660"/>
    </row>
    <row r="38" spans="1:32" s="2019" customFormat="1" ht="24.75" customHeight="1">
      <c r="A38" s="2035" t="s">
        <v>3120</v>
      </c>
      <c r="B38" s="2033"/>
      <c r="C38" s="2033"/>
      <c r="D38" s="2033"/>
      <c r="E38" s="2033"/>
      <c r="F38" s="2033"/>
      <c r="G38" s="2033"/>
      <c r="H38" s="2033"/>
      <c r="I38" s="2033"/>
      <c r="J38" s="2033"/>
      <c r="K38" s="2033"/>
      <c r="L38" s="2033"/>
      <c r="M38" s="2033"/>
      <c r="N38" s="2033"/>
      <c r="O38" s="2033"/>
      <c r="P38" s="2033"/>
      <c r="Q38" s="2033"/>
      <c r="R38" s="2033"/>
      <c r="S38" s="2033"/>
      <c r="T38" s="2033"/>
      <c r="U38" s="2033"/>
      <c r="V38" s="2033"/>
      <c r="W38" s="2033"/>
      <c r="X38" s="2033"/>
      <c r="Y38" s="2033"/>
      <c r="Z38" s="2033"/>
      <c r="AA38" s="2033"/>
      <c r="AB38" s="2033"/>
      <c r="AC38" s="2033"/>
      <c r="AD38" s="2033"/>
      <c r="AE38" s="2033"/>
      <c r="AF38" s="2033"/>
    </row>
    <row r="39" spans="1:32" s="2019" customFormat="1" ht="6" customHeight="1">
      <c r="A39" s="2036"/>
    </row>
    <row r="40" spans="1:32" s="2019" customFormat="1" ht="17.25" customHeight="1">
      <c r="A40" s="2036" t="s">
        <v>4664</v>
      </c>
    </row>
    <row r="41" spans="1:32" s="2019" customFormat="1" ht="17.25" customHeight="1">
      <c r="B41" s="2019" t="s">
        <v>3122</v>
      </c>
      <c r="J41" s="4665" t="str">
        <f>cst_wskakunin_owner1__space_KANA</f>
        <v/>
      </c>
      <c r="K41" s="4666"/>
      <c r="L41" s="4666"/>
      <c r="M41" s="4666"/>
      <c r="N41" s="4666"/>
      <c r="O41" s="4666"/>
      <c r="P41" s="4666"/>
      <c r="Q41" s="4666"/>
      <c r="R41" s="4666"/>
      <c r="S41" s="4666"/>
      <c r="T41" s="4666"/>
      <c r="U41" s="4666"/>
      <c r="V41" s="4666"/>
      <c r="W41" s="4666"/>
      <c r="X41" s="4666"/>
      <c r="Y41" s="4666"/>
      <c r="Z41" s="4666"/>
      <c r="AA41" s="4666"/>
      <c r="AB41" s="4666"/>
      <c r="AC41" s="4666"/>
      <c r="AD41" s="4666"/>
      <c r="AE41" s="4666"/>
    </row>
    <row r="42" spans="1:32" s="2019" customFormat="1" ht="17.25" customHeight="1">
      <c r="B42" s="2019" t="s">
        <v>3123</v>
      </c>
      <c r="J42" s="4665" t="str">
        <f>cst_wskakunin_owner1__space</f>
        <v/>
      </c>
      <c r="K42" s="4666"/>
      <c r="L42" s="4666"/>
      <c r="M42" s="4666"/>
      <c r="N42" s="4666"/>
      <c r="O42" s="4666"/>
      <c r="P42" s="4666"/>
      <c r="Q42" s="4666"/>
      <c r="R42" s="4666"/>
      <c r="S42" s="4666"/>
      <c r="T42" s="4666"/>
      <c r="U42" s="4666"/>
      <c r="V42" s="4666"/>
      <c r="W42" s="4666"/>
      <c r="X42" s="4666"/>
      <c r="Y42" s="4666"/>
      <c r="Z42" s="4666"/>
      <c r="AA42" s="4666"/>
      <c r="AB42" s="4666"/>
      <c r="AC42" s="4666"/>
      <c r="AD42" s="4666"/>
      <c r="AE42" s="4666"/>
    </row>
    <row r="43" spans="1:32" s="2019" customFormat="1" ht="17.25" customHeight="1">
      <c r="B43" s="2019" t="s">
        <v>3124</v>
      </c>
      <c r="I43" s="2019" t="s">
        <v>2595</v>
      </c>
      <c r="J43" s="4665" t="str">
        <f>cst_wskakunin_owner1_ZIP</f>
        <v/>
      </c>
      <c r="K43" s="4666"/>
      <c r="L43" s="4666"/>
      <c r="M43" s="4666"/>
      <c r="N43" s="4666"/>
      <c r="O43" s="4666"/>
      <c r="P43" s="4666"/>
    </row>
    <row r="44" spans="1:32" s="2019" customFormat="1" ht="17.25" customHeight="1">
      <c r="B44" s="2019" t="s">
        <v>3125</v>
      </c>
      <c r="J44" s="4665" t="str">
        <f>cst_wskakunin_owner1__address</f>
        <v/>
      </c>
      <c r="K44" s="4666"/>
      <c r="L44" s="4666"/>
      <c r="M44" s="4666"/>
      <c r="N44" s="4666"/>
      <c r="O44" s="4666"/>
      <c r="P44" s="4666"/>
      <c r="Q44" s="4666"/>
      <c r="R44" s="4666"/>
      <c r="S44" s="4666"/>
      <c r="T44" s="4666"/>
      <c r="U44" s="4666"/>
      <c r="V44" s="4666"/>
      <c r="W44" s="4666"/>
      <c r="X44" s="4666"/>
      <c r="Y44" s="4666"/>
      <c r="Z44" s="4666"/>
      <c r="AA44" s="4666"/>
      <c r="AB44" s="4666"/>
      <c r="AC44" s="4666"/>
      <c r="AD44" s="4666"/>
      <c r="AE44" s="4666"/>
    </row>
    <row r="45" spans="1:32" s="2019" customFormat="1" ht="17.25" customHeight="1">
      <c r="B45" s="2019" t="s">
        <v>3126</v>
      </c>
      <c r="J45" s="4665" t="str">
        <f>cst_wskakunin_owner1_TEL</f>
        <v/>
      </c>
      <c r="K45" s="4666"/>
      <c r="L45" s="4666"/>
      <c r="M45" s="4666"/>
      <c r="N45" s="4666"/>
      <c r="O45" s="4666"/>
      <c r="P45" s="4666"/>
      <c r="Q45" s="4666"/>
      <c r="R45" s="4666"/>
      <c r="S45" s="4666"/>
    </row>
    <row r="46" spans="1:32" s="2019" customFormat="1" ht="6" customHeight="1">
      <c r="J46" s="2037"/>
      <c r="K46" s="2038"/>
      <c r="L46" s="2038"/>
      <c r="M46" s="2038"/>
      <c r="N46" s="2038"/>
      <c r="O46" s="2038"/>
      <c r="P46" s="2038"/>
      <c r="Q46" s="2038"/>
      <c r="R46" s="2038"/>
      <c r="S46" s="2038"/>
    </row>
    <row r="47" spans="1:32" s="2019" customFormat="1" ht="6" customHeight="1">
      <c r="A47" s="2025"/>
      <c r="B47" s="2025"/>
      <c r="C47" s="2025"/>
      <c r="D47" s="2025"/>
      <c r="E47" s="2025"/>
      <c r="F47" s="2025"/>
      <c r="G47" s="2025"/>
      <c r="H47" s="2025"/>
      <c r="I47" s="2025"/>
      <c r="J47" s="2039"/>
      <c r="K47" s="2040"/>
      <c r="L47" s="2040"/>
      <c r="M47" s="2040"/>
      <c r="N47" s="2040"/>
      <c r="O47" s="2040"/>
      <c r="P47" s="2040"/>
      <c r="Q47" s="2040"/>
      <c r="R47" s="2040"/>
      <c r="S47" s="2040"/>
      <c r="T47" s="2025"/>
      <c r="U47" s="2025"/>
      <c r="V47" s="2025"/>
      <c r="W47" s="2025"/>
      <c r="X47" s="2025"/>
      <c r="Y47" s="2025"/>
      <c r="Z47" s="2025"/>
      <c r="AA47" s="2025"/>
      <c r="AB47" s="2025"/>
      <c r="AC47" s="2025"/>
      <c r="AD47" s="2025"/>
      <c r="AE47" s="2025"/>
      <c r="AF47" s="2025"/>
    </row>
    <row r="48" spans="1:32" s="2019" customFormat="1" ht="17.25" customHeight="1">
      <c r="A48" s="2036" t="s">
        <v>4002</v>
      </c>
    </row>
    <row r="49" spans="1:32" s="2019" customFormat="1" ht="17.25" customHeight="1">
      <c r="B49" s="2019" t="s">
        <v>3122</v>
      </c>
      <c r="J49" s="4663"/>
      <c r="K49" s="4667"/>
      <c r="L49" s="4667"/>
      <c r="M49" s="4667"/>
      <c r="N49" s="4667"/>
      <c r="O49" s="4667"/>
      <c r="P49" s="4667"/>
      <c r="Q49" s="4667"/>
      <c r="R49" s="4667"/>
      <c r="S49" s="4667"/>
      <c r="T49" s="4667"/>
      <c r="U49" s="4667"/>
      <c r="V49" s="4667"/>
      <c r="W49" s="4667"/>
      <c r="X49" s="4667"/>
      <c r="Y49" s="4667"/>
      <c r="Z49" s="4667"/>
      <c r="AA49" s="4667"/>
      <c r="AB49" s="4667"/>
      <c r="AC49" s="4667"/>
      <c r="AD49" s="4667"/>
      <c r="AE49" s="4667"/>
    </row>
    <row r="50" spans="1:32" s="2019" customFormat="1" ht="17.25" customHeight="1">
      <c r="B50" s="2019" t="s">
        <v>3123</v>
      </c>
      <c r="J50" s="4665" t="str">
        <f>cst_wskakunin_dairi1__space</f>
        <v/>
      </c>
      <c r="K50" s="4666"/>
      <c r="L50" s="4666"/>
      <c r="M50" s="4666"/>
      <c r="N50" s="4666"/>
      <c r="O50" s="4666"/>
      <c r="P50" s="4666"/>
      <c r="Q50" s="4666"/>
      <c r="R50" s="4666"/>
      <c r="S50" s="4666"/>
      <c r="T50" s="4666"/>
      <c r="U50" s="4666"/>
      <c r="V50" s="4666"/>
      <c r="W50" s="4666"/>
      <c r="X50" s="4666"/>
      <c r="Y50" s="4666"/>
      <c r="Z50" s="4666"/>
      <c r="AA50" s="4666"/>
      <c r="AB50" s="4666"/>
      <c r="AC50" s="4666"/>
      <c r="AD50" s="4666"/>
      <c r="AE50" s="4666"/>
    </row>
    <row r="51" spans="1:32" s="2019" customFormat="1" ht="17.25" customHeight="1">
      <c r="B51" s="2019" t="s">
        <v>3124</v>
      </c>
      <c r="I51" s="2019" t="s">
        <v>2595</v>
      </c>
      <c r="J51" s="4665" t="str">
        <f>cst_wskakunin_dairi1_ZIP</f>
        <v/>
      </c>
      <c r="K51" s="4666"/>
      <c r="L51" s="4666"/>
      <c r="M51" s="4666"/>
      <c r="N51" s="4666"/>
      <c r="O51" s="4666"/>
      <c r="P51" s="4666"/>
    </row>
    <row r="52" spans="1:32" s="2019" customFormat="1" ht="17.25" customHeight="1">
      <c r="B52" s="2019" t="s">
        <v>3125</v>
      </c>
      <c r="J52" s="4665" t="str">
        <f>cst_wskakunin_dairi1__address</f>
        <v/>
      </c>
      <c r="K52" s="4666"/>
      <c r="L52" s="4666"/>
      <c r="M52" s="4666"/>
      <c r="N52" s="4666"/>
      <c r="O52" s="4666"/>
      <c r="P52" s="4666"/>
      <c r="Q52" s="4666"/>
      <c r="R52" s="4666"/>
      <c r="S52" s="4666"/>
      <c r="T52" s="4666"/>
      <c r="U52" s="4666"/>
      <c r="V52" s="4666"/>
      <c r="W52" s="4666"/>
      <c r="X52" s="4666"/>
      <c r="Y52" s="4666"/>
      <c r="Z52" s="4666"/>
      <c r="AA52" s="4666"/>
      <c r="AB52" s="4666"/>
      <c r="AC52" s="4666"/>
      <c r="AD52" s="4666"/>
      <c r="AE52" s="4666"/>
    </row>
    <row r="53" spans="1:32" s="2019" customFormat="1" ht="17.25" customHeight="1">
      <c r="B53" s="2019" t="s">
        <v>3126</v>
      </c>
      <c r="J53" s="4665" t="str">
        <f>cst_wskakunin_dairi1_TEL</f>
        <v/>
      </c>
      <c r="K53" s="4666"/>
      <c r="L53" s="4666"/>
      <c r="M53" s="4666"/>
      <c r="N53" s="4666"/>
      <c r="O53" s="4666"/>
      <c r="P53" s="4666"/>
      <c r="Q53" s="4666"/>
      <c r="R53" s="4666"/>
      <c r="S53" s="4666"/>
    </row>
    <row r="54" spans="1:32" s="2019" customFormat="1" ht="6" customHeight="1">
      <c r="A54" s="2033"/>
      <c r="B54" s="2033"/>
      <c r="C54" s="2033"/>
      <c r="D54" s="2033"/>
      <c r="E54" s="2033"/>
      <c r="F54" s="2033"/>
      <c r="G54" s="2033"/>
      <c r="H54" s="2033"/>
      <c r="I54" s="2033"/>
      <c r="J54" s="2041"/>
      <c r="K54" s="2042"/>
      <c r="L54" s="2042"/>
      <c r="M54" s="2042"/>
      <c r="N54" s="2042"/>
      <c r="O54" s="2042"/>
      <c r="P54" s="2042"/>
      <c r="Q54" s="2042"/>
      <c r="R54" s="2042"/>
      <c r="S54" s="2042"/>
      <c r="T54" s="2033"/>
      <c r="U54" s="2033"/>
      <c r="V54" s="2033"/>
      <c r="W54" s="2033"/>
      <c r="X54" s="2033"/>
      <c r="Y54" s="2033"/>
      <c r="Z54" s="2033"/>
      <c r="AA54" s="2033"/>
      <c r="AB54" s="2033"/>
      <c r="AC54" s="2033"/>
      <c r="AD54" s="2033"/>
      <c r="AE54" s="2033"/>
      <c r="AF54" s="2033"/>
    </row>
    <row r="55" spans="1:32" s="2019" customFormat="1" ht="6" customHeight="1">
      <c r="J55" s="2037"/>
      <c r="K55" s="2038"/>
      <c r="L55" s="2038"/>
      <c r="M55" s="2038"/>
      <c r="N55" s="2038"/>
      <c r="O55" s="2038"/>
      <c r="P55" s="2038"/>
      <c r="Q55" s="2038"/>
      <c r="R55" s="2038"/>
      <c r="S55" s="2038"/>
    </row>
    <row r="56" spans="1:32" s="2019" customFormat="1" ht="17.25" customHeight="1">
      <c r="A56" s="2036" t="s">
        <v>4665</v>
      </c>
    </row>
    <row r="57" spans="1:32" s="2019" customFormat="1" ht="17.25" customHeight="1">
      <c r="B57" s="2019" t="s">
        <v>3122</v>
      </c>
      <c r="J57" s="4665" t="str">
        <f>cst_wskakunin_owner1__space_KANA</f>
        <v/>
      </c>
      <c r="K57" s="4666"/>
      <c r="L57" s="4666"/>
      <c r="M57" s="4666"/>
      <c r="N57" s="4666"/>
      <c r="O57" s="4666"/>
      <c r="P57" s="4666"/>
      <c r="Q57" s="4666"/>
      <c r="R57" s="4666"/>
      <c r="S57" s="4666"/>
      <c r="T57" s="4666"/>
      <c r="U57" s="4666"/>
      <c r="V57" s="4666"/>
      <c r="W57" s="4666"/>
      <c r="X57" s="4666"/>
      <c r="Y57" s="4666"/>
      <c r="Z57" s="4666"/>
      <c r="AA57" s="4666"/>
      <c r="AB57" s="4666"/>
      <c r="AC57" s="4666"/>
      <c r="AD57" s="4666"/>
      <c r="AE57" s="4666"/>
    </row>
    <row r="58" spans="1:32" s="2019" customFormat="1" ht="17.25" customHeight="1">
      <c r="B58" s="2019" t="s">
        <v>3123</v>
      </c>
      <c r="J58" s="4665" t="str">
        <f>cst_wskakunin_owner1__space</f>
        <v/>
      </c>
      <c r="K58" s="4666"/>
      <c r="L58" s="4666"/>
      <c r="M58" s="4666"/>
      <c r="N58" s="4666"/>
      <c r="O58" s="4666"/>
      <c r="P58" s="4666"/>
      <c r="Q58" s="4666"/>
      <c r="R58" s="4666"/>
      <c r="S58" s="4666"/>
      <c r="T58" s="4666"/>
      <c r="U58" s="4666"/>
      <c r="V58" s="4666"/>
      <c r="W58" s="4666"/>
      <c r="X58" s="4666"/>
      <c r="Y58" s="4666"/>
      <c r="Z58" s="4666"/>
      <c r="AA58" s="4666"/>
      <c r="AB58" s="4666"/>
      <c r="AC58" s="4666"/>
      <c r="AD58" s="4666"/>
      <c r="AE58" s="4666"/>
    </row>
    <row r="59" spans="1:32" s="2019" customFormat="1" ht="17.25" customHeight="1">
      <c r="B59" s="2019" t="s">
        <v>3124</v>
      </c>
      <c r="I59" s="2019" t="s">
        <v>2595</v>
      </c>
      <c r="J59" s="4665" t="str">
        <f>cst_wskakunin_owner1_ZIP</f>
        <v/>
      </c>
      <c r="K59" s="4666"/>
      <c r="L59" s="4666"/>
      <c r="M59" s="4666"/>
      <c r="N59" s="4666"/>
      <c r="O59" s="4666"/>
      <c r="P59" s="4666"/>
    </row>
    <row r="60" spans="1:32" s="2019" customFormat="1" ht="17.25" customHeight="1">
      <c r="B60" s="2019" t="s">
        <v>3125</v>
      </c>
      <c r="J60" s="4665" t="str">
        <f>cst_wskakunin_owner1__address</f>
        <v/>
      </c>
      <c r="K60" s="4666"/>
      <c r="L60" s="4666"/>
      <c r="M60" s="4666"/>
      <c r="N60" s="4666"/>
      <c r="O60" s="4666"/>
      <c r="P60" s="4666"/>
      <c r="Q60" s="4666"/>
      <c r="R60" s="4666"/>
      <c r="S60" s="4666"/>
      <c r="T60" s="4666"/>
      <c r="U60" s="4666"/>
      <c r="V60" s="4666"/>
      <c r="W60" s="4666"/>
      <c r="X60" s="4666"/>
      <c r="Y60" s="4666"/>
      <c r="Z60" s="4666"/>
      <c r="AA60" s="4666"/>
      <c r="AB60" s="4666"/>
      <c r="AC60" s="4666"/>
      <c r="AD60" s="4666"/>
      <c r="AE60" s="4666"/>
    </row>
    <row r="61" spans="1:32" s="2019" customFormat="1" ht="17.25" customHeight="1">
      <c r="B61" s="2019" t="s">
        <v>3126</v>
      </c>
      <c r="J61" s="4665" t="str">
        <f>cst_wskakunin_owner1_TEL</f>
        <v/>
      </c>
      <c r="K61" s="4666"/>
      <c r="L61" s="4666"/>
      <c r="M61" s="4666"/>
      <c r="N61" s="4666"/>
      <c r="O61" s="4666"/>
      <c r="P61" s="4666"/>
      <c r="Q61" s="4666"/>
      <c r="R61" s="4666"/>
      <c r="S61" s="4666"/>
    </row>
    <row r="62" spans="1:32" s="2019" customFormat="1" ht="6" customHeight="1">
      <c r="A62" s="2033"/>
      <c r="B62" s="2033"/>
      <c r="C62" s="2033"/>
      <c r="D62" s="2033"/>
      <c r="E62" s="2033"/>
      <c r="F62" s="2033"/>
      <c r="G62" s="2033"/>
      <c r="H62" s="2033"/>
      <c r="I62" s="2033"/>
      <c r="J62" s="2041"/>
      <c r="K62" s="2042"/>
      <c r="L62" s="2042"/>
      <c r="M62" s="2042"/>
      <c r="N62" s="2042"/>
      <c r="O62" s="2042"/>
      <c r="P62" s="2042"/>
      <c r="Q62" s="2042"/>
      <c r="R62" s="2042"/>
      <c r="S62" s="2042"/>
      <c r="T62" s="2033"/>
      <c r="U62" s="2033"/>
      <c r="V62" s="2033"/>
      <c r="W62" s="2033"/>
      <c r="X62" s="2033"/>
      <c r="Y62" s="2033"/>
      <c r="Z62" s="2033"/>
      <c r="AA62" s="2033"/>
      <c r="AB62" s="2033"/>
      <c r="AC62" s="2033"/>
      <c r="AD62" s="2033"/>
      <c r="AE62" s="2033"/>
      <c r="AF62" s="2033"/>
    </row>
    <row r="63" spans="1:32" s="2019" customFormat="1" ht="6" customHeight="1">
      <c r="J63" s="2037"/>
      <c r="K63" s="2038"/>
      <c r="L63" s="2038"/>
      <c r="M63" s="2038"/>
      <c r="N63" s="2038"/>
      <c r="O63" s="2038"/>
      <c r="P63" s="2038"/>
      <c r="Q63" s="2038"/>
      <c r="R63" s="2038"/>
      <c r="S63" s="2038"/>
    </row>
    <row r="64" spans="1:32" s="2019" customFormat="1" ht="17.25" customHeight="1">
      <c r="A64" s="2036" t="s">
        <v>4666</v>
      </c>
    </row>
    <row r="65" spans="1:32" s="2019" customFormat="1" ht="17.25" customHeight="1">
      <c r="B65" s="2019" t="s">
        <v>3129</v>
      </c>
      <c r="I65" s="2043" t="s">
        <v>11</v>
      </c>
      <c r="J65" s="4668" t="str">
        <f>cst_wskakunin_sekkei1_SIKAKU</f>
        <v/>
      </c>
      <c r="K65" s="4668"/>
      <c r="L65" s="4668"/>
      <c r="M65" s="2019" t="s">
        <v>4667</v>
      </c>
      <c r="Q65" s="2043" t="s">
        <v>11</v>
      </c>
      <c r="R65" s="4665" t="str">
        <f>cst_wskakunin_sekkei1_TOUROKU_KIKAN</f>
        <v/>
      </c>
      <c r="S65" s="4665"/>
      <c r="T65" s="4665"/>
      <c r="U65" s="4665"/>
      <c r="V65" s="4665"/>
      <c r="W65" s="4665"/>
      <c r="X65" s="2019" t="s">
        <v>4668</v>
      </c>
      <c r="AA65" s="4665" t="str">
        <f>cst_wskakunin_sekkei1_KENTIKUSI_NO</f>
        <v/>
      </c>
      <c r="AB65" s="4665"/>
      <c r="AC65" s="4665"/>
      <c r="AD65" s="4665"/>
      <c r="AE65" s="2019" t="s">
        <v>7</v>
      </c>
    </row>
    <row r="66" spans="1:32" s="2019" customFormat="1" ht="17.25" customHeight="1">
      <c r="B66" s="2019" t="s">
        <v>3130</v>
      </c>
      <c r="I66" s="4665" t="str">
        <f>cst_wskakunin_sekkei1_NAME</f>
        <v/>
      </c>
      <c r="J66" s="4665"/>
      <c r="K66" s="4665"/>
      <c r="L66" s="4665"/>
      <c r="M66" s="4665"/>
      <c r="N66" s="4665"/>
      <c r="O66" s="4665"/>
      <c r="P66" s="4665"/>
      <c r="Q66" s="4665"/>
      <c r="R66" s="4665"/>
      <c r="S66" s="4665"/>
      <c r="T66" s="4665"/>
      <c r="U66" s="4665"/>
      <c r="V66" s="4665"/>
      <c r="W66" s="4665"/>
      <c r="X66" s="4665"/>
      <c r="Y66" s="4665"/>
      <c r="Z66" s="4665"/>
      <c r="AA66" s="4665"/>
      <c r="AB66" s="4665"/>
      <c r="AC66" s="4665"/>
      <c r="AD66" s="4665"/>
      <c r="AE66" s="4665"/>
    </row>
    <row r="67" spans="1:32" s="2019" customFormat="1" ht="17.25" customHeight="1">
      <c r="B67" s="2019" t="s">
        <v>3131</v>
      </c>
      <c r="I67" s="2043" t="s">
        <v>11</v>
      </c>
      <c r="J67" s="4668" t="str">
        <f>cst_wskakunin_sekkei1_JIMU_SIKAKU</f>
        <v/>
      </c>
      <c r="K67" s="4668"/>
      <c r="L67" s="4668"/>
      <c r="M67" s="2019" t="s">
        <v>4669</v>
      </c>
      <c r="R67" s="2043" t="s">
        <v>11</v>
      </c>
      <c r="S67" s="4665" t="str">
        <f>cst_wskakunin_sekkei1_JIMU_TOUROKU_KIKAN</f>
        <v/>
      </c>
      <c r="T67" s="4665"/>
      <c r="U67" s="4665"/>
      <c r="V67" s="4665"/>
      <c r="W67" s="2019" t="s">
        <v>4670</v>
      </c>
      <c r="AB67" s="4665" t="str">
        <f>cst_wskakunin_sekkei1_JIMU_NO</f>
        <v/>
      </c>
      <c r="AC67" s="4665"/>
      <c r="AD67" s="4665"/>
      <c r="AE67" s="2019" t="s">
        <v>7</v>
      </c>
    </row>
    <row r="68" spans="1:32" s="2019" customFormat="1" ht="17.25" customHeight="1">
      <c r="I68" s="4669" t="str">
        <f>cst_wskakunin_sekkei1_JIMU_NAME</f>
        <v/>
      </c>
      <c r="J68" s="4669"/>
      <c r="K68" s="4669"/>
      <c r="L68" s="4669"/>
      <c r="M68" s="4669"/>
      <c r="N68" s="4669"/>
      <c r="O68" s="4669"/>
      <c r="P68" s="4669"/>
      <c r="Q68" s="4669"/>
      <c r="R68" s="4669"/>
      <c r="S68" s="4669"/>
      <c r="T68" s="4669"/>
      <c r="U68" s="4669"/>
      <c r="V68" s="4669"/>
      <c r="W68" s="4669"/>
      <c r="X68" s="4669"/>
      <c r="Y68" s="4669"/>
      <c r="Z68" s="4669"/>
      <c r="AA68" s="4669"/>
      <c r="AB68" s="4669"/>
      <c r="AC68" s="4669"/>
      <c r="AD68" s="4669"/>
      <c r="AE68" s="4669"/>
    </row>
    <row r="69" spans="1:32" s="2019" customFormat="1" ht="17.25" customHeight="1">
      <c r="B69" s="2019" t="s">
        <v>3124</v>
      </c>
      <c r="I69" s="2019" t="s">
        <v>2595</v>
      </c>
      <c r="J69" s="4665" t="str">
        <f>cst_wskakunin_sekkei1_ZIP</f>
        <v/>
      </c>
      <c r="K69" s="4666"/>
      <c r="L69" s="4666"/>
      <c r="M69" s="4666"/>
      <c r="N69" s="4666"/>
      <c r="O69" s="4666"/>
      <c r="P69" s="4666"/>
    </row>
    <row r="70" spans="1:32" s="2019" customFormat="1" ht="17.25" customHeight="1">
      <c r="B70" s="2019" t="s">
        <v>3066</v>
      </c>
      <c r="J70" s="4665" t="str">
        <f>cst_wskakunin_sekkei1__address</f>
        <v/>
      </c>
      <c r="K70" s="4666"/>
      <c r="L70" s="4666"/>
      <c r="M70" s="4666"/>
      <c r="N70" s="4666"/>
      <c r="O70" s="4666"/>
      <c r="P70" s="4666"/>
      <c r="Q70" s="4666"/>
      <c r="R70" s="4666"/>
      <c r="S70" s="4666"/>
      <c r="T70" s="4666"/>
      <c r="U70" s="4666"/>
      <c r="V70" s="4666"/>
      <c r="W70" s="4666"/>
      <c r="X70" s="4666"/>
      <c r="Y70" s="4666"/>
      <c r="Z70" s="4666"/>
      <c r="AA70" s="4666"/>
      <c r="AB70" s="4666"/>
      <c r="AC70" s="4666"/>
      <c r="AD70" s="4666"/>
      <c r="AE70" s="4666"/>
    </row>
    <row r="71" spans="1:32" s="2019" customFormat="1" ht="17.25" customHeight="1">
      <c r="B71" s="2019" t="s">
        <v>3126</v>
      </c>
      <c r="J71" s="4665" t="str">
        <f>cst_wskakunin_sekkei1_TEL</f>
        <v/>
      </c>
      <c r="K71" s="4666"/>
      <c r="L71" s="4666"/>
      <c r="M71" s="4666"/>
      <c r="N71" s="4666"/>
      <c r="O71" s="4666"/>
      <c r="P71" s="4666"/>
      <c r="Q71" s="4666"/>
      <c r="R71" s="4666"/>
      <c r="S71" s="4666"/>
    </row>
    <row r="72" spans="1:32" s="2019" customFormat="1" ht="6" customHeight="1">
      <c r="A72" s="2033"/>
      <c r="B72" s="2033"/>
      <c r="C72" s="2033"/>
      <c r="D72" s="2033"/>
      <c r="E72" s="2033"/>
      <c r="F72" s="2033"/>
      <c r="G72" s="2033"/>
      <c r="H72" s="2033"/>
      <c r="I72" s="2033"/>
      <c r="J72" s="2041"/>
      <c r="K72" s="2042"/>
      <c r="L72" s="2042"/>
      <c r="M72" s="2042"/>
      <c r="N72" s="2042"/>
      <c r="O72" s="2042"/>
      <c r="P72" s="2042"/>
      <c r="Q72" s="2042"/>
      <c r="R72" s="2042"/>
      <c r="S72" s="2042"/>
      <c r="T72" s="2033"/>
      <c r="U72" s="2033"/>
      <c r="V72" s="2033"/>
      <c r="W72" s="2033"/>
      <c r="X72" s="2033"/>
      <c r="Y72" s="2033"/>
      <c r="Z72" s="2033"/>
      <c r="AA72" s="2033"/>
      <c r="AB72" s="2033"/>
      <c r="AC72" s="2033"/>
      <c r="AD72" s="2033"/>
      <c r="AE72" s="2033"/>
      <c r="AF72" s="2033"/>
    </row>
    <row r="73" spans="1:32" s="2019" customFormat="1" ht="6" customHeight="1">
      <c r="J73" s="2037"/>
      <c r="K73" s="2038"/>
      <c r="L73" s="2038"/>
      <c r="M73" s="2038"/>
      <c r="N73" s="2038"/>
      <c r="O73" s="2038"/>
      <c r="P73" s="2038"/>
      <c r="Q73" s="2038"/>
      <c r="R73" s="2038"/>
      <c r="S73" s="2038"/>
    </row>
    <row r="74" spans="1:32" s="2019" customFormat="1" ht="17.25" customHeight="1">
      <c r="A74" s="2036" t="s">
        <v>4671</v>
      </c>
    </row>
    <row r="75" spans="1:32" s="2019" customFormat="1" ht="17.25" customHeight="1"/>
    <row r="76" spans="1:32" s="2019" customFormat="1" ht="17.25" customHeight="1"/>
    <row r="77" spans="1:32" s="2019" customFormat="1" ht="6" customHeight="1">
      <c r="A77" s="2033"/>
      <c r="B77" s="2033"/>
      <c r="C77" s="2033"/>
      <c r="D77" s="2033"/>
      <c r="E77" s="2033"/>
      <c r="F77" s="2033"/>
      <c r="G77" s="2033"/>
      <c r="H77" s="2033"/>
      <c r="I77" s="2033"/>
      <c r="J77" s="2033"/>
      <c r="K77" s="2033"/>
      <c r="L77" s="2033"/>
      <c r="M77" s="2033"/>
      <c r="N77" s="2033"/>
      <c r="O77" s="2033"/>
      <c r="P77" s="2033"/>
      <c r="Q77" s="2033"/>
      <c r="R77" s="2033"/>
      <c r="S77" s="2033"/>
      <c r="T77" s="2033"/>
      <c r="U77" s="2033"/>
      <c r="V77" s="2033"/>
      <c r="W77" s="2033"/>
      <c r="X77" s="2033"/>
      <c r="Y77" s="2033"/>
      <c r="Z77" s="2033"/>
      <c r="AA77" s="2033"/>
      <c r="AB77" s="2033"/>
      <c r="AC77" s="2033"/>
      <c r="AD77" s="2033"/>
      <c r="AE77" s="2033"/>
      <c r="AF77" s="2033"/>
    </row>
    <row r="78" spans="1:32" s="2019" customFormat="1" ht="6" customHeight="1"/>
    <row r="79" spans="1:32" s="2019" customFormat="1" ht="17.25" customHeight="1">
      <c r="A79" s="2036" t="s">
        <v>4672</v>
      </c>
      <c r="S79" s="2044" t="s">
        <v>139</v>
      </c>
      <c r="T79" s="2019" t="s">
        <v>4673</v>
      </c>
      <c r="V79" s="2044" t="s">
        <v>139</v>
      </c>
      <c r="W79" s="2019" t="s">
        <v>4674</v>
      </c>
    </row>
    <row r="80" spans="1:32" s="2019" customFormat="1" ht="17.25" customHeight="1"/>
    <row r="81" spans="1:32" s="2019" customFormat="1" ht="17.25" customHeight="1"/>
    <row r="82" spans="1:32" s="2019" customFormat="1" ht="6" customHeight="1">
      <c r="A82" s="2033"/>
      <c r="B82" s="2033"/>
      <c r="C82" s="2033"/>
      <c r="D82" s="2033"/>
      <c r="E82" s="2033"/>
      <c r="F82" s="2033"/>
      <c r="G82" s="2033"/>
      <c r="H82" s="2033"/>
      <c r="I82" s="2033"/>
      <c r="J82" s="2033"/>
      <c r="K82" s="2033"/>
      <c r="L82" s="2033"/>
      <c r="M82" s="2033"/>
      <c r="N82" s="2033"/>
      <c r="O82" s="2033"/>
      <c r="P82" s="2033"/>
      <c r="Q82" s="2033"/>
      <c r="R82" s="2033"/>
      <c r="S82" s="2033"/>
      <c r="T82" s="2033"/>
      <c r="U82" s="2033"/>
      <c r="V82" s="2033"/>
      <c r="W82" s="2033"/>
      <c r="X82" s="2033"/>
      <c r="Y82" s="2033"/>
      <c r="Z82" s="2033"/>
      <c r="AA82" s="2033"/>
      <c r="AB82" s="2033"/>
      <c r="AC82" s="2033"/>
      <c r="AD82" s="2033"/>
      <c r="AE82" s="2033"/>
      <c r="AF82" s="2033"/>
    </row>
    <row r="83" spans="1:32" s="2019" customFormat="1" ht="6" customHeight="1"/>
    <row r="84" spans="1:32" s="2019" customFormat="1" ht="17.25" customHeight="1">
      <c r="A84" s="2036" t="s">
        <v>4675</v>
      </c>
    </row>
    <row r="85" spans="1:32" s="2019" customFormat="1" ht="17.25" customHeight="1">
      <c r="B85" s="4670"/>
      <c r="C85" s="4670"/>
      <c r="D85" s="4670"/>
      <c r="E85" s="4670"/>
      <c r="F85" s="4670"/>
      <c r="G85" s="4670"/>
      <c r="H85" s="4670"/>
      <c r="I85" s="4670"/>
      <c r="J85" s="4670"/>
      <c r="K85" s="4670"/>
      <c r="L85" s="4670"/>
      <c r="M85" s="4670"/>
      <c r="N85" s="4670"/>
      <c r="O85" s="4670"/>
      <c r="P85" s="4670"/>
      <c r="Q85" s="4670"/>
      <c r="R85" s="4670"/>
      <c r="S85" s="4670"/>
      <c r="T85" s="4670"/>
      <c r="U85" s="4670"/>
      <c r="V85" s="4670"/>
      <c r="W85" s="4670"/>
      <c r="X85" s="4670"/>
      <c r="Y85" s="4670"/>
      <c r="Z85" s="4670"/>
      <c r="AA85" s="4670"/>
      <c r="AB85" s="4670"/>
      <c r="AC85" s="4670"/>
      <c r="AD85" s="4670"/>
      <c r="AE85" s="4670"/>
    </row>
    <row r="86" spans="1:32" s="2019" customFormat="1" ht="17.25" customHeight="1">
      <c r="B86" s="4670"/>
      <c r="C86" s="4670"/>
      <c r="D86" s="4670"/>
      <c r="E86" s="4670"/>
      <c r="F86" s="4670"/>
      <c r="G86" s="4670"/>
      <c r="H86" s="4670"/>
      <c r="I86" s="4670"/>
      <c r="J86" s="4670"/>
      <c r="K86" s="4670"/>
      <c r="L86" s="4670"/>
      <c r="M86" s="4670"/>
      <c r="N86" s="4670"/>
      <c r="O86" s="4670"/>
      <c r="P86" s="4670"/>
      <c r="Q86" s="4670"/>
      <c r="R86" s="4670"/>
      <c r="S86" s="4670"/>
      <c r="T86" s="4670"/>
      <c r="U86" s="4670"/>
      <c r="V86" s="4670"/>
      <c r="W86" s="4670"/>
      <c r="X86" s="4670"/>
      <c r="Y86" s="4670"/>
      <c r="Z86" s="4670"/>
      <c r="AA86" s="4670"/>
      <c r="AB86" s="4670"/>
      <c r="AC86" s="4670"/>
      <c r="AD86" s="4670"/>
      <c r="AE86" s="4670"/>
    </row>
    <row r="87" spans="1:32" s="2019" customFormat="1" ht="17.25" customHeight="1">
      <c r="A87" s="2019" t="s">
        <v>3134</v>
      </c>
      <c r="F87" s="4664" t="str">
        <f>cst_wskakunin_BUILD_NAME</f>
        <v>eigyouテスト</v>
      </c>
      <c r="G87" s="4664"/>
      <c r="H87" s="4664"/>
      <c r="I87" s="4664"/>
      <c r="J87" s="4664"/>
      <c r="K87" s="4664"/>
      <c r="L87" s="4664"/>
      <c r="M87" s="4664"/>
      <c r="N87" s="4664"/>
      <c r="O87" s="4664"/>
      <c r="P87" s="4664"/>
      <c r="Q87" s="4664"/>
      <c r="R87" s="4664"/>
      <c r="S87" s="4664"/>
      <c r="T87" s="4664"/>
      <c r="U87" s="4664"/>
      <c r="V87" s="4664"/>
      <c r="W87" s="4664"/>
      <c r="X87" s="4664"/>
      <c r="Y87" s="4664"/>
      <c r="Z87" s="4664"/>
      <c r="AA87" s="4664"/>
      <c r="AB87" s="4664"/>
      <c r="AC87" s="4664"/>
      <c r="AD87" s="4664"/>
      <c r="AE87" s="2019" t="s">
        <v>57</v>
      </c>
    </row>
    <row r="88" spans="1:32" s="2019" customFormat="1" ht="11.25" customHeight="1">
      <c r="B88" s="2223"/>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row>
    <row r="89" spans="1:32" s="2019" customFormat="1" ht="14.25" customHeight="1">
      <c r="A89" s="2019" t="s">
        <v>4676</v>
      </c>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row>
    <row r="90" spans="1:32" s="2019" customFormat="1" ht="14.25" customHeight="1">
      <c r="B90" s="2019" t="s">
        <v>4677</v>
      </c>
      <c r="C90" s="2045"/>
      <c r="D90" s="2045"/>
      <c r="E90" s="2045"/>
      <c r="F90" s="2045"/>
      <c r="G90" s="2045"/>
      <c r="H90" s="4671"/>
      <c r="I90" s="4671"/>
      <c r="J90" s="2045" t="s">
        <v>477</v>
      </c>
      <c r="K90" s="2046"/>
      <c r="L90" s="2045" t="s">
        <v>5</v>
      </c>
      <c r="M90" s="2047"/>
      <c r="N90" s="2045" t="s">
        <v>478</v>
      </c>
      <c r="O90" s="2045"/>
      <c r="Q90" s="2019" t="s">
        <v>4678</v>
      </c>
      <c r="S90" s="2045"/>
      <c r="T90" s="2045"/>
      <c r="U90" s="2045"/>
      <c r="V90" s="2045"/>
      <c r="W90" s="2045"/>
      <c r="X90" s="4671"/>
      <c r="Y90" s="4671"/>
      <c r="Z90" s="2045" t="s">
        <v>477</v>
      </c>
      <c r="AA90" s="2046"/>
      <c r="AB90" s="2045" t="s">
        <v>5</v>
      </c>
      <c r="AC90" s="2047"/>
      <c r="AD90" s="2048" t="s">
        <v>478</v>
      </c>
      <c r="AE90" s="2045"/>
    </row>
    <row r="91" spans="1:32" ht="6" customHeight="1">
      <c r="A91" s="2049"/>
      <c r="B91" s="2049"/>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49"/>
      <c r="Z91" s="2049"/>
      <c r="AA91" s="2049"/>
      <c r="AB91" s="2049"/>
      <c r="AC91" s="2049"/>
      <c r="AD91" s="2049"/>
      <c r="AE91" s="2049"/>
      <c r="AF91" s="2049"/>
    </row>
    <row r="92" spans="1:32" ht="15.75" customHeight="1"/>
    <row r="93" spans="1:32" s="2019" customFormat="1" ht="18" customHeight="1">
      <c r="A93" s="4660" t="s">
        <v>3144</v>
      </c>
      <c r="B93" s="4660"/>
      <c r="C93" s="4660"/>
      <c r="D93" s="4660"/>
      <c r="E93" s="4660"/>
      <c r="F93" s="4660"/>
      <c r="G93" s="4660"/>
      <c r="H93" s="4660"/>
      <c r="I93" s="4660"/>
      <c r="J93" s="4660"/>
      <c r="K93" s="4660"/>
      <c r="L93" s="4660"/>
      <c r="M93" s="4660"/>
      <c r="N93" s="4660"/>
      <c r="O93" s="4660"/>
      <c r="P93" s="4660"/>
      <c r="Q93" s="4660"/>
      <c r="R93" s="4660"/>
      <c r="S93" s="4660"/>
      <c r="T93" s="4660"/>
      <c r="U93" s="4660"/>
      <c r="V93" s="4660"/>
      <c r="W93" s="4660"/>
      <c r="X93" s="4660"/>
      <c r="Y93" s="4660"/>
      <c r="Z93" s="4660"/>
      <c r="AA93" s="4660"/>
      <c r="AB93" s="4660"/>
      <c r="AC93" s="4660"/>
      <c r="AD93" s="4660"/>
      <c r="AE93" s="4660"/>
      <c r="AF93" s="4660"/>
    </row>
    <row r="94" spans="1:32" s="2019" customFormat="1" ht="24.75" customHeight="1">
      <c r="A94" s="2033"/>
      <c r="B94" s="2035"/>
      <c r="C94" s="2033"/>
      <c r="D94" s="2033"/>
      <c r="E94" s="2033"/>
      <c r="F94" s="2033"/>
      <c r="G94" s="2033"/>
      <c r="H94" s="2033"/>
      <c r="I94" s="2033"/>
      <c r="J94" s="2033"/>
      <c r="K94" s="2033"/>
      <c r="L94" s="2033"/>
      <c r="M94" s="2033"/>
      <c r="N94" s="2033"/>
      <c r="O94" s="2033"/>
      <c r="P94" s="2033"/>
      <c r="Q94" s="2033"/>
      <c r="R94" s="2033"/>
      <c r="S94" s="2033"/>
      <c r="T94" s="2033"/>
      <c r="U94" s="2033"/>
      <c r="V94" s="2033"/>
      <c r="W94" s="2033"/>
      <c r="X94" s="2033"/>
      <c r="Y94" s="2033"/>
      <c r="Z94" s="2033"/>
      <c r="AA94" s="2033"/>
      <c r="AB94" s="2033"/>
      <c r="AC94" s="2033"/>
      <c r="AD94" s="2033"/>
      <c r="AE94" s="2033"/>
      <c r="AF94" s="2033"/>
    </row>
    <row r="95" spans="1:32" s="2019" customFormat="1" ht="6" customHeight="1">
      <c r="B95" s="2036"/>
    </row>
    <row r="96" spans="1:32" s="2019" customFormat="1" ht="17.25" customHeight="1">
      <c r="A96" s="2036" t="s">
        <v>3145</v>
      </c>
    </row>
    <row r="97" spans="1:32" s="2019" customFormat="1" ht="17.25" customHeight="1">
      <c r="C97" s="2044" t="s">
        <v>139</v>
      </c>
      <c r="D97" s="2019" t="s">
        <v>3146</v>
      </c>
      <c r="J97" s="2037"/>
      <c r="K97" s="2038"/>
      <c r="L97" s="2038"/>
      <c r="M97" s="2038"/>
      <c r="N97" s="2038"/>
      <c r="O97" s="2038"/>
      <c r="P97" s="2038"/>
      <c r="Q97" s="2038"/>
      <c r="R97" s="2038"/>
      <c r="S97" s="2038"/>
      <c r="T97" s="2038"/>
      <c r="U97" s="2038"/>
      <c r="V97" s="2038"/>
      <c r="W97" s="2038"/>
      <c r="X97" s="2038"/>
      <c r="Y97" s="2038"/>
      <c r="Z97" s="2038"/>
      <c r="AA97" s="2038"/>
      <c r="AB97" s="2038"/>
      <c r="AC97" s="2038"/>
      <c r="AD97" s="2038"/>
      <c r="AE97" s="2038"/>
    </row>
    <row r="98" spans="1:32" s="2019" customFormat="1" ht="17.25" customHeight="1">
      <c r="C98" s="2044" t="s">
        <v>139</v>
      </c>
      <c r="D98" s="2019" t="s">
        <v>3147</v>
      </c>
      <c r="J98" s="2037"/>
      <c r="K98" s="2038"/>
      <c r="L98" s="2038"/>
      <c r="M98" s="2038"/>
      <c r="N98" s="2038"/>
      <c r="O98" s="2038"/>
      <c r="P98" s="2038"/>
      <c r="Q98" s="2038"/>
      <c r="R98" s="2038"/>
      <c r="S98" s="2038"/>
      <c r="T98" s="2038"/>
      <c r="U98" s="2038"/>
      <c r="V98" s="2038"/>
      <c r="W98" s="2038"/>
      <c r="X98" s="2038"/>
      <c r="Y98" s="2038"/>
      <c r="Z98" s="2038"/>
      <c r="AA98" s="2038"/>
      <c r="AB98" s="2038"/>
      <c r="AC98" s="2038"/>
      <c r="AD98" s="2038"/>
      <c r="AE98" s="2038"/>
    </row>
    <row r="99" spans="1:32" s="2019" customFormat="1" ht="6" customHeight="1">
      <c r="A99" s="2033"/>
      <c r="B99" s="2033"/>
      <c r="C99" s="2033"/>
      <c r="D99" s="2033"/>
      <c r="E99" s="2033"/>
      <c r="F99" s="2033"/>
      <c r="G99" s="2033"/>
      <c r="H99" s="2033"/>
      <c r="I99" s="2033"/>
      <c r="J99" s="2041"/>
      <c r="K99" s="2042"/>
      <c r="L99" s="2042"/>
      <c r="M99" s="2042"/>
      <c r="N99" s="2042"/>
      <c r="O99" s="2042"/>
      <c r="P99" s="2042"/>
      <c r="Q99" s="2042"/>
      <c r="R99" s="2042"/>
      <c r="S99" s="2042"/>
      <c r="T99" s="2042"/>
      <c r="U99" s="2042"/>
      <c r="V99" s="2042"/>
      <c r="W99" s="2042"/>
      <c r="X99" s="2042"/>
      <c r="Y99" s="2042"/>
      <c r="Z99" s="2042"/>
      <c r="AA99" s="2042"/>
      <c r="AB99" s="2042"/>
      <c r="AC99" s="2042"/>
      <c r="AD99" s="2042"/>
      <c r="AE99" s="2042"/>
      <c r="AF99" s="2033"/>
    </row>
    <row r="100" spans="1:32" s="2019" customFormat="1" ht="6" customHeight="1">
      <c r="J100" s="2037"/>
      <c r="K100" s="2038"/>
      <c r="L100" s="2038"/>
      <c r="M100" s="2038"/>
      <c r="N100" s="2038"/>
      <c r="O100" s="2038"/>
      <c r="P100" s="2038"/>
      <c r="Q100" s="2038"/>
      <c r="R100" s="2038"/>
      <c r="S100" s="2038"/>
      <c r="T100" s="2038"/>
      <c r="U100" s="2038"/>
      <c r="V100" s="2038"/>
      <c r="W100" s="2038"/>
      <c r="X100" s="2038"/>
      <c r="Y100" s="2038"/>
      <c r="Z100" s="2038"/>
      <c r="AA100" s="2038"/>
      <c r="AB100" s="2038"/>
      <c r="AC100" s="2038"/>
      <c r="AD100" s="2038"/>
      <c r="AE100" s="2038"/>
    </row>
    <row r="101" spans="1:32" s="2019" customFormat="1" ht="17.25" customHeight="1">
      <c r="A101" s="2036" t="s">
        <v>3148</v>
      </c>
    </row>
    <row r="102" spans="1:32" s="2019" customFormat="1" ht="17.25" customHeight="1">
      <c r="A102" s="2050"/>
      <c r="B102" s="2036" t="s">
        <v>5383</v>
      </c>
      <c r="C102" s="2036"/>
      <c r="D102" s="2036"/>
      <c r="J102" s="2037"/>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row>
    <row r="103" spans="1:32" s="2019" customFormat="1" ht="17.25" customHeight="1">
      <c r="C103" s="2044" t="s">
        <v>139</v>
      </c>
      <c r="D103" s="4672" t="s">
        <v>5384</v>
      </c>
      <c r="E103" s="4672"/>
      <c r="G103" s="2019" t="s">
        <v>3152</v>
      </c>
      <c r="J103" s="2037"/>
      <c r="K103" s="2038"/>
      <c r="L103" s="2038"/>
      <c r="M103" s="2038"/>
      <c r="N103" s="2038"/>
      <c r="O103" s="2038"/>
      <c r="P103" s="2038"/>
      <c r="Q103" s="2038"/>
      <c r="R103" s="2038"/>
      <c r="S103" s="2038"/>
      <c r="T103" s="2038"/>
      <c r="U103" s="2038"/>
      <c r="V103" s="2038"/>
      <c r="W103" s="2038"/>
      <c r="X103" s="2038"/>
      <c r="Y103" s="2038"/>
      <c r="Z103" s="2038"/>
      <c r="AA103" s="2038"/>
      <c r="AB103" s="2038"/>
      <c r="AC103" s="2038"/>
      <c r="AD103" s="2038"/>
      <c r="AE103" s="2038"/>
    </row>
    <row r="104" spans="1:32" s="2019" customFormat="1" ht="17.25" customHeight="1">
      <c r="C104" s="2044" t="s">
        <v>139</v>
      </c>
      <c r="D104" s="4672" t="s">
        <v>5385</v>
      </c>
      <c r="E104" s="4672"/>
      <c r="G104" s="2019" t="s">
        <v>3154</v>
      </c>
      <c r="J104" s="2037"/>
      <c r="K104" s="2038"/>
      <c r="L104" s="2038"/>
      <c r="M104" s="2038"/>
      <c r="N104" s="2038"/>
      <c r="O104" s="2038"/>
      <c r="P104" s="2038"/>
    </row>
    <row r="105" spans="1:32" s="2019" customFormat="1" ht="17.25" customHeight="1">
      <c r="C105" s="2044" t="s">
        <v>139</v>
      </c>
      <c r="D105" s="4672" t="s">
        <v>5386</v>
      </c>
      <c r="E105" s="4672"/>
      <c r="G105" s="2019" t="s">
        <v>3156</v>
      </c>
      <c r="J105" s="2037"/>
      <c r="K105" s="2038"/>
      <c r="L105" s="2038"/>
      <c r="M105" s="2038"/>
      <c r="N105" s="2038"/>
      <c r="O105" s="2038"/>
      <c r="P105" s="2038"/>
      <c r="Q105" s="2038"/>
      <c r="R105" s="2038"/>
      <c r="S105" s="2038"/>
      <c r="T105" s="2038"/>
      <c r="U105" s="2038"/>
      <c r="V105" s="2038"/>
      <c r="W105" s="2038"/>
      <c r="X105" s="2038"/>
      <c r="Y105" s="2038"/>
      <c r="Z105" s="2038"/>
      <c r="AA105" s="2038"/>
      <c r="AB105" s="2038"/>
      <c r="AC105" s="2038"/>
      <c r="AD105" s="2038"/>
      <c r="AE105" s="2038"/>
      <c r="AF105" s="2038"/>
    </row>
    <row r="106" spans="1:32" s="2019" customFormat="1" ht="6" customHeight="1">
      <c r="A106" s="2051"/>
      <c r="B106" s="2051"/>
      <c r="C106" s="2051"/>
      <c r="D106" s="2052"/>
      <c r="E106" s="2052"/>
      <c r="F106" s="2051"/>
      <c r="G106" s="2051"/>
      <c r="H106" s="2051"/>
      <c r="I106" s="2051"/>
      <c r="J106" s="2053"/>
      <c r="K106" s="2054"/>
      <c r="L106" s="2054"/>
      <c r="M106" s="2054"/>
      <c r="N106" s="2054"/>
      <c r="O106" s="2054"/>
      <c r="P106" s="2054"/>
      <c r="Q106" s="2054"/>
      <c r="R106" s="2054"/>
      <c r="S106" s="2054"/>
      <c r="T106" s="2054"/>
      <c r="U106" s="2054"/>
      <c r="V106" s="2054"/>
      <c r="W106" s="2054"/>
      <c r="X106" s="2054"/>
      <c r="Y106" s="2054"/>
      <c r="Z106" s="2054"/>
      <c r="AA106" s="2054"/>
      <c r="AB106" s="2054"/>
      <c r="AC106" s="2054"/>
      <c r="AD106" s="2054"/>
      <c r="AE106" s="2054"/>
      <c r="AF106" s="2054"/>
    </row>
    <row r="107" spans="1:32" s="2019" customFormat="1" ht="6" customHeight="1">
      <c r="A107" s="2055"/>
      <c r="B107" s="2055"/>
      <c r="C107" s="2055"/>
      <c r="D107" s="2056"/>
      <c r="E107" s="2056"/>
      <c r="F107" s="2055"/>
      <c r="G107" s="2055"/>
      <c r="H107" s="2055"/>
      <c r="I107" s="2055"/>
      <c r="J107" s="2057"/>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row>
    <row r="108" spans="1:32" s="2019" customFormat="1" ht="17.25" customHeight="1">
      <c r="A108" s="2050"/>
      <c r="B108" s="2036" t="s">
        <v>5387</v>
      </c>
      <c r="C108" s="2036"/>
      <c r="D108" s="2036"/>
      <c r="J108" s="2037"/>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row>
    <row r="109" spans="1:32" s="2019" customFormat="1" ht="17.25" customHeight="1">
      <c r="C109" s="2044" t="s">
        <v>139</v>
      </c>
      <c r="D109" s="4672" t="s">
        <v>5388</v>
      </c>
      <c r="E109" s="4672"/>
      <c r="G109" s="2019" t="s">
        <v>3159</v>
      </c>
      <c r="J109" s="2037"/>
      <c r="K109" s="2038"/>
      <c r="L109" s="2038"/>
      <c r="M109" s="2038"/>
      <c r="N109" s="2038"/>
      <c r="O109" s="2038"/>
      <c r="P109" s="2038"/>
      <c r="Q109" s="2038"/>
      <c r="R109" s="2038"/>
      <c r="S109" s="2038"/>
      <c r="T109" s="2038"/>
      <c r="U109" s="2038"/>
      <c r="V109" s="2038"/>
      <c r="W109" s="2038"/>
      <c r="X109" s="2038"/>
      <c r="Y109" s="2038"/>
      <c r="Z109" s="2038"/>
      <c r="AA109" s="2038"/>
      <c r="AB109" s="2038"/>
      <c r="AC109" s="2038"/>
      <c r="AD109" s="2038"/>
      <c r="AE109" s="2038"/>
    </row>
    <row r="110" spans="1:32" s="2019" customFormat="1" ht="17.25" customHeight="1">
      <c r="C110" s="2044" t="s">
        <v>139</v>
      </c>
      <c r="D110" s="4672" t="s">
        <v>5389</v>
      </c>
      <c r="E110" s="4672"/>
      <c r="G110" s="2019" t="s">
        <v>3161</v>
      </c>
      <c r="J110" s="2037"/>
      <c r="K110" s="2038"/>
      <c r="L110" s="2038"/>
      <c r="M110" s="2038"/>
      <c r="N110" s="2038"/>
      <c r="O110" s="2038"/>
      <c r="P110" s="2038"/>
    </row>
    <row r="111" spans="1:32" s="2019" customFormat="1" ht="17.25" customHeight="1">
      <c r="C111" s="2044" t="s">
        <v>139</v>
      </c>
      <c r="D111" s="4672" t="s">
        <v>5390</v>
      </c>
      <c r="E111" s="4672"/>
      <c r="G111" s="2019" t="s">
        <v>3163</v>
      </c>
      <c r="J111" s="2037"/>
      <c r="K111" s="2038"/>
      <c r="L111" s="2038"/>
      <c r="M111" s="2038"/>
      <c r="N111" s="2038"/>
      <c r="O111" s="2038"/>
      <c r="P111" s="2038"/>
      <c r="Q111" s="2038"/>
      <c r="R111" s="2038"/>
      <c r="S111" s="2038"/>
      <c r="T111" s="2038"/>
      <c r="U111" s="2038"/>
      <c r="V111" s="2038"/>
      <c r="W111" s="2038"/>
      <c r="X111" s="2038"/>
      <c r="Y111" s="2038"/>
      <c r="Z111" s="2038"/>
      <c r="AA111" s="2038"/>
      <c r="AB111" s="2038"/>
      <c r="AC111" s="2038"/>
      <c r="AD111" s="2038"/>
      <c r="AE111" s="2038"/>
    </row>
    <row r="112" spans="1:32" s="2019" customFormat="1" ht="17.25" customHeight="1">
      <c r="C112" s="2044" t="s">
        <v>139</v>
      </c>
      <c r="D112" s="4672" t="s">
        <v>5391</v>
      </c>
      <c r="E112" s="4672"/>
      <c r="G112" s="2019" t="s">
        <v>3165</v>
      </c>
      <c r="J112" s="2037"/>
      <c r="K112" s="2038"/>
      <c r="L112" s="2038"/>
      <c r="M112" s="2038"/>
      <c r="N112" s="2038"/>
      <c r="O112" s="2038"/>
      <c r="P112" s="2038"/>
      <c r="Q112" s="2038"/>
      <c r="R112" s="2038"/>
      <c r="S112" s="2038"/>
      <c r="AF112" s="2038"/>
    </row>
    <row r="113" spans="1:32" s="2019" customFormat="1" ht="6" customHeight="1">
      <c r="A113" s="2051"/>
      <c r="B113" s="2051"/>
      <c r="C113" s="2051"/>
      <c r="D113" s="2052"/>
      <c r="E113" s="2052"/>
      <c r="F113" s="2051"/>
      <c r="G113" s="2051"/>
      <c r="H113" s="2051"/>
      <c r="I113" s="2051"/>
      <c r="J113" s="2053"/>
      <c r="K113" s="2054"/>
      <c r="L113" s="2054"/>
      <c r="M113" s="2054"/>
      <c r="N113" s="2054"/>
      <c r="O113" s="2054"/>
      <c r="P113" s="2054"/>
      <c r="Q113" s="2054"/>
      <c r="R113" s="2054"/>
      <c r="S113" s="2054"/>
      <c r="T113" s="2054"/>
      <c r="U113" s="2054"/>
      <c r="V113" s="2054"/>
      <c r="W113" s="2054"/>
      <c r="X113" s="2054"/>
      <c r="Y113" s="2054"/>
      <c r="Z113" s="2054"/>
      <c r="AA113" s="2054"/>
      <c r="AB113" s="2054"/>
      <c r="AC113" s="2054"/>
      <c r="AD113" s="2054"/>
      <c r="AE113" s="2054"/>
      <c r="AF113" s="2054"/>
    </row>
    <row r="114" spans="1:32" s="2019" customFormat="1" ht="6" customHeight="1">
      <c r="A114" s="2055"/>
      <c r="B114" s="2055"/>
      <c r="C114" s="2055"/>
      <c r="D114" s="2056"/>
      <c r="E114" s="2056"/>
      <c r="F114" s="2055"/>
      <c r="G114" s="2055"/>
      <c r="H114" s="2055"/>
      <c r="I114" s="2055"/>
      <c r="J114" s="2057"/>
      <c r="K114" s="2058"/>
      <c r="L114" s="2058"/>
      <c r="M114" s="2058"/>
      <c r="N114" s="2058"/>
      <c r="O114" s="2058"/>
      <c r="P114" s="2058"/>
      <c r="Q114" s="2058"/>
      <c r="R114" s="2058"/>
      <c r="S114" s="2058"/>
      <c r="T114" s="2058"/>
      <c r="U114" s="2058"/>
      <c r="V114" s="2058"/>
      <c r="W114" s="2058"/>
      <c r="X114" s="2058"/>
      <c r="Y114" s="2058"/>
      <c r="Z114" s="2058"/>
      <c r="AA114" s="2058"/>
      <c r="AB114" s="2058"/>
      <c r="AC114" s="2058"/>
      <c r="AD114" s="2058"/>
      <c r="AE114" s="2058"/>
      <c r="AF114" s="2058"/>
    </row>
    <row r="115" spans="1:32" s="2019" customFormat="1" ht="17.25" customHeight="1">
      <c r="A115" s="2050"/>
      <c r="B115" s="2036" t="s">
        <v>5392</v>
      </c>
      <c r="C115" s="2036"/>
      <c r="D115" s="2036"/>
      <c r="J115" s="2037"/>
      <c r="K115" s="2038"/>
      <c r="L115" s="2038"/>
      <c r="M115" s="2038"/>
      <c r="N115" s="2038"/>
      <c r="O115" s="2038"/>
      <c r="P115" s="2038"/>
      <c r="Q115" s="2038"/>
      <c r="R115" s="2038"/>
      <c r="S115" s="2038"/>
      <c r="T115" s="2038"/>
      <c r="U115" s="2038"/>
      <c r="V115" s="2038"/>
      <c r="W115" s="2038"/>
      <c r="X115" s="2038"/>
      <c r="Y115" s="2038"/>
      <c r="Z115" s="2038"/>
      <c r="AA115" s="2038"/>
      <c r="AB115" s="2038"/>
      <c r="AC115" s="2038"/>
      <c r="AD115" s="2038"/>
      <c r="AE115" s="2038"/>
    </row>
    <row r="116" spans="1:32" s="2019" customFormat="1" ht="17.25" customHeight="1">
      <c r="C116" s="2044" t="s">
        <v>139</v>
      </c>
      <c r="D116" s="4672" t="s">
        <v>5393</v>
      </c>
      <c r="E116" s="4672"/>
      <c r="G116" s="2019" t="s">
        <v>3174</v>
      </c>
      <c r="J116" s="2037"/>
      <c r="K116" s="2038"/>
      <c r="L116" s="2038"/>
      <c r="M116" s="2038"/>
      <c r="N116" s="2038"/>
      <c r="O116" s="2038"/>
      <c r="P116" s="2038"/>
      <c r="Q116" s="2038"/>
      <c r="R116" s="2038"/>
      <c r="S116" s="2038"/>
      <c r="T116" s="2038"/>
      <c r="U116" s="2038"/>
      <c r="V116" s="2038"/>
      <c r="W116" s="2038"/>
      <c r="X116" s="2038"/>
      <c r="Y116" s="2038"/>
      <c r="Z116" s="2038"/>
      <c r="AA116" s="2038"/>
      <c r="AB116" s="2038"/>
      <c r="AC116" s="2038"/>
      <c r="AD116" s="2038"/>
      <c r="AE116" s="2038"/>
    </row>
    <row r="117" spans="1:32" s="2019" customFormat="1" ht="17.25" customHeight="1">
      <c r="C117" s="2044" t="s">
        <v>139</v>
      </c>
      <c r="D117" s="4672" t="s">
        <v>5394</v>
      </c>
      <c r="E117" s="4672"/>
      <c r="G117" s="2019" t="s">
        <v>3176</v>
      </c>
      <c r="J117" s="2037"/>
      <c r="K117" s="2038"/>
      <c r="L117" s="2038"/>
      <c r="M117" s="2038"/>
      <c r="N117" s="2038"/>
      <c r="O117" s="2038"/>
      <c r="P117" s="2038"/>
    </row>
    <row r="118" spans="1:32" s="2019" customFormat="1" ht="17.25" customHeight="1">
      <c r="C118" s="2044" t="s">
        <v>139</v>
      </c>
      <c r="D118" s="4672" t="s">
        <v>5395</v>
      </c>
      <c r="E118" s="4672"/>
      <c r="G118" s="2019" t="s">
        <v>3178</v>
      </c>
      <c r="J118" s="2037"/>
      <c r="K118" s="2038"/>
      <c r="L118" s="2038"/>
      <c r="M118" s="2038"/>
      <c r="N118" s="2038"/>
      <c r="O118" s="2038"/>
      <c r="P118" s="2038"/>
      <c r="Q118" s="2038"/>
      <c r="R118" s="2038"/>
      <c r="S118" s="2038"/>
    </row>
    <row r="119" spans="1:32" s="2019" customFormat="1" ht="17.25" customHeight="1">
      <c r="G119" s="2019" t="s">
        <v>3179</v>
      </c>
      <c r="J119" s="2037"/>
      <c r="K119" s="2038"/>
      <c r="L119" s="2038"/>
      <c r="M119" s="2038"/>
      <c r="O119" s="2019" t="s">
        <v>3180</v>
      </c>
      <c r="P119" s="2059"/>
      <c r="Q119" s="2059"/>
      <c r="R119" s="2059"/>
      <c r="S119" s="2059"/>
      <c r="T119" s="2059"/>
    </row>
    <row r="120" spans="1:32" s="2019" customFormat="1" ht="17.25" customHeight="1">
      <c r="G120" s="2019" t="s">
        <v>3181</v>
      </c>
      <c r="J120" s="2037"/>
      <c r="K120" s="2038"/>
      <c r="L120" s="2038"/>
      <c r="M120" s="2038"/>
      <c r="O120" s="2044" t="s">
        <v>139</v>
      </c>
      <c r="P120" s="2019" t="s">
        <v>3182</v>
      </c>
      <c r="S120" s="2044" t="s">
        <v>139</v>
      </c>
      <c r="T120" s="2019" t="s">
        <v>3183</v>
      </c>
      <c r="W120" s="2044" t="s">
        <v>139</v>
      </c>
      <c r="X120" s="2019" t="s">
        <v>3184</v>
      </c>
      <c r="AC120" s="2044" t="s">
        <v>139</v>
      </c>
      <c r="AD120" s="2019" t="s">
        <v>3185</v>
      </c>
      <c r="AF120" s="2038"/>
    </row>
    <row r="121" spans="1:32" s="2019" customFormat="1" ht="6" customHeight="1">
      <c r="A121" s="2051"/>
      <c r="B121" s="2051"/>
      <c r="C121" s="2051"/>
      <c r="D121" s="2052"/>
      <c r="E121" s="2052"/>
      <c r="F121" s="2051"/>
      <c r="G121" s="2051"/>
      <c r="H121" s="2051"/>
      <c r="I121" s="2051"/>
      <c r="J121" s="2053"/>
      <c r="K121" s="2054"/>
      <c r="L121" s="2054"/>
      <c r="M121" s="2054"/>
      <c r="N121" s="2054"/>
      <c r="O121" s="2054"/>
      <c r="P121" s="2054"/>
      <c r="Q121" s="2054"/>
      <c r="R121" s="2054"/>
      <c r="S121" s="2054"/>
      <c r="T121" s="2054"/>
      <c r="U121" s="2054"/>
      <c r="V121" s="2054"/>
      <c r="W121" s="2054"/>
      <c r="X121" s="2054"/>
      <c r="Y121" s="2054"/>
      <c r="Z121" s="2054"/>
      <c r="AA121" s="2054"/>
      <c r="AB121" s="2054"/>
      <c r="AC121" s="2054"/>
      <c r="AD121" s="2054"/>
      <c r="AE121" s="2054"/>
      <c r="AF121" s="2054"/>
    </row>
    <row r="122" spans="1:32" s="2019" customFormat="1" ht="6" customHeight="1">
      <c r="A122" s="2055"/>
      <c r="B122" s="2055"/>
      <c r="C122" s="2055"/>
      <c r="D122" s="2056"/>
      <c r="E122" s="2056"/>
      <c r="F122" s="2055"/>
      <c r="G122" s="2055"/>
      <c r="H122" s="2055"/>
      <c r="I122" s="2055"/>
      <c r="J122" s="2057"/>
      <c r="K122" s="2058"/>
      <c r="L122" s="2058"/>
      <c r="M122" s="2058"/>
      <c r="N122" s="2058"/>
      <c r="O122" s="2058"/>
      <c r="P122" s="2058"/>
      <c r="Q122" s="2058"/>
      <c r="R122" s="2058"/>
      <c r="S122" s="2058"/>
      <c r="T122" s="2058"/>
      <c r="U122" s="2058"/>
      <c r="V122" s="2058"/>
      <c r="W122" s="2058"/>
      <c r="X122" s="2058"/>
      <c r="Y122" s="2058"/>
      <c r="Z122" s="2058"/>
      <c r="AA122" s="2058"/>
      <c r="AB122" s="2058"/>
      <c r="AC122" s="2058"/>
      <c r="AD122" s="2058"/>
      <c r="AE122" s="2058"/>
      <c r="AF122" s="2058"/>
    </row>
    <row r="123" spans="1:32" s="2019" customFormat="1" ht="17.25" customHeight="1">
      <c r="A123" s="2050"/>
      <c r="B123" s="2036" t="s">
        <v>5396</v>
      </c>
      <c r="C123" s="2036"/>
      <c r="D123" s="2036"/>
      <c r="J123" s="2037"/>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row>
    <row r="124" spans="1:32" s="2019" customFormat="1" ht="17.25" customHeight="1">
      <c r="C124" s="2044" t="s">
        <v>139</v>
      </c>
      <c r="D124" s="4672" t="s">
        <v>5397</v>
      </c>
      <c r="E124" s="4672"/>
      <c r="G124" s="2019" t="s">
        <v>3188</v>
      </c>
      <c r="J124" s="2037"/>
      <c r="K124" s="2038"/>
      <c r="L124" s="2038"/>
      <c r="M124" s="2038"/>
      <c r="N124" s="2038"/>
      <c r="O124" s="2038"/>
      <c r="P124" s="2038"/>
      <c r="Q124" s="2038"/>
      <c r="R124" s="2038"/>
      <c r="S124" s="2038"/>
      <c r="T124" s="2038"/>
      <c r="U124" s="2038"/>
      <c r="V124" s="2038"/>
      <c r="W124" s="2038"/>
      <c r="X124" s="2038"/>
      <c r="Y124" s="2038"/>
      <c r="Z124" s="2038"/>
      <c r="AA124" s="2038"/>
      <c r="AB124" s="2038"/>
      <c r="AC124" s="2038"/>
      <c r="AD124" s="2038"/>
      <c r="AE124" s="2038"/>
    </row>
    <row r="125" spans="1:32" s="2019" customFormat="1" ht="17.25" customHeight="1">
      <c r="C125" s="2044" t="s">
        <v>139</v>
      </c>
      <c r="D125" s="4672" t="s">
        <v>5398</v>
      </c>
      <c r="E125" s="4672"/>
      <c r="G125" s="2019" t="s">
        <v>3190</v>
      </c>
      <c r="J125" s="2037"/>
      <c r="K125" s="2038"/>
      <c r="L125" s="2038"/>
      <c r="M125" s="2038"/>
      <c r="N125" s="2038"/>
      <c r="O125" s="2038"/>
      <c r="P125" s="2038"/>
      <c r="AF125" s="2038"/>
    </row>
    <row r="126" spans="1:32" s="2019" customFormat="1" ht="6" customHeight="1">
      <c r="A126" s="2051"/>
      <c r="B126" s="2051"/>
      <c r="C126" s="2051"/>
      <c r="D126" s="2052"/>
      <c r="E126" s="2052"/>
      <c r="F126" s="2051"/>
      <c r="G126" s="2051"/>
      <c r="H126" s="2051"/>
      <c r="I126" s="2051"/>
      <c r="J126" s="2053"/>
      <c r="K126" s="2054"/>
      <c r="L126" s="2054"/>
      <c r="M126" s="2054"/>
      <c r="N126" s="2054"/>
      <c r="O126" s="2054"/>
      <c r="P126" s="2054"/>
      <c r="Q126" s="2054"/>
      <c r="R126" s="2054"/>
      <c r="S126" s="2054"/>
      <c r="T126" s="2054"/>
      <c r="U126" s="2054"/>
      <c r="V126" s="2054"/>
      <c r="W126" s="2054"/>
      <c r="X126" s="2054"/>
      <c r="Y126" s="2054"/>
      <c r="Z126" s="2054"/>
      <c r="AA126" s="2054"/>
      <c r="AB126" s="2054"/>
      <c r="AC126" s="2054"/>
      <c r="AD126" s="2054"/>
      <c r="AE126" s="2054"/>
      <c r="AF126" s="2054"/>
    </row>
    <row r="127" spans="1:32" s="2019" customFormat="1" ht="6" customHeight="1">
      <c r="A127" s="2055"/>
      <c r="B127" s="2055"/>
      <c r="C127" s="2055"/>
      <c r="D127" s="2056"/>
      <c r="E127" s="2056"/>
      <c r="F127" s="2055"/>
      <c r="G127" s="2055"/>
      <c r="H127" s="2055"/>
      <c r="I127" s="2055"/>
      <c r="J127" s="2057"/>
      <c r="K127" s="2058"/>
      <c r="L127" s="2058"/>
      <c r="M127" s="2058"/>
      <c r="N127" s="2058"/>
      <c r="O127" s="2058"/>
      <c r="P127" s="2058"/>
      <c r="Q127" s="2058"/>
      <c r="R127" s="2058"/>
      <c r="S127" s="2058"/>
      <c r="T127" s="2058"/>
      <c r="U127" s="2058"/>
      <c r="V127" s="2058"/>
      <c r="W127" s="2058"/>
      <c r="X127" s="2058"/>
      <c r="Y127" s="2058"/>
      <c r="Z127" s="2058"/>
      <c r="AA127" s="2058"/>
      <c r="AB127" s="2058"/>
      <c r="AC127" s="2058"/>
      <c r="AD127" s="2058"/>
      <c r="AE127" s="2058"/>
      <c r="AF127" s="2058"/>
    </row>
    <row r="128" spans="1:32" s="2019" customFormat="1" ht="17.25" customHeight="1">
      <c r="A128" s="2050"/>
      <c r="B128" s="2036" t="s">
        <v>5399</v>
      </c>
      <c r="C128" s="2036"/>
      <c r="D128" s="2036"/>
      <c r="J128" s="2037"/>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row>
    <row r="129" spans="1:32" s="2019" customFormat="1" ht="17.25" customHeight="1">
      <c r="C129" s="2044" t="s">
        <v>139</v>
      </c>
      <c r="D129" s="4672" t="s">
        <v>5400</v>
      </c>
      <c r="E129" s="4672"/>
      <c r="G129" s="2019" t="s">
        <v>3193</v>
      </c>
      <c r="J129" s="2037"/>
      <c r="K129" s="2038"/>
      <c r="L129" s="2038"/>
      <c r="M129" s="2038"/>
      <c r="N129" s="2038"/>
      <c r="O129" s="2038"/>
      <c r="P129" s="2038"/>
      <c r="Q129" s="2038"/>
      <c r="R129" s="2038"/>
      <c r="S129" s="2038"/>
      <c r="T129" s="2038"/>
      <c r="U129" s="2038"/>
      <c r="V129" s="2038"/>
      <c r="W129" s="2038"/>
      <c r="X129" s="2038"/>
      <c r="Y129" s="2038"/>
      <c r="Z129" s="2038"/>
      <c r="AA129" s="2038"/>
      <c r="AB129" s="2038"/>
      <c r="AC129" s="2038"/>
      <c r="AD129" s="2038"/>
      <c r="AE129" s="2038"/>
      <c r="AF129" s="2038"/>
    </row>
    <row r="130" spans="1:32" s="2019" customFormat="1" ht="6" customHeight="1">
      <c r="A130" s="2051"/>
      <c r="B130" s="2051"/>
      <c r="C130" s="2051"/>
      <c r="D130" s="2052"/>
      <c r="E130" s="2052"/>
      <c r="F130" s="2051"/>
      <c r="G130" s="2051"/>
      <c r="H130" s="2051"/>
      <c r="I130" s="2051"/>
      <c r="J130" s="2053"/>
      <c r="K130" s="2054"/>
      <c r="L130" s="2054"/>
      <c r="M130" s="2054"/>
      <c r="N130" s="2054"/>
      <c r="O130" s="2054"/>
      <c r="P130" s="2054"/>
      <c r="Q130" s="2054"/>
      <c r="R130" s="2054"/>
      <c r="S130" s="2054"/>
      <c r="T130" s="2054"/>
      <c r="U130" s="2054"/>
      <c r="V130" s="2054"/>
      <c r="W130" s="2054"/>
      <c r="X130" s="2054"/>
      <c r="Y130" s="2054"/>
      <c r="Z130" s="2054"/>
      <c r="AA130" s="2054"/>
      <c r="AB130" s="2054"/>
      <c r="AC130" s="2054"/>
      <c r="AD130" s="2054"/>
      <c r="AE130" s="2054"/>
      <c r="AF130" s="2054"/>
    </row>
    <row r="131" spans="1:32" s="2019" customFormat="1" ht="6" customHeight="1">
      <c r="A131" s="2055"/>
      <c r="B131" s="2055"/>
      <c r="C131" s="2055"/>
      <c r="D131" s="2056"/>
      <c r="E131" s="2056"/>
      <c r="F131" s="2055"/>
      <c r="G131" s="2055"/>
      <c r="H131" s="2055"/>
      <c r="I131" s="2055"/>
      <c r="J131" s="2057"/>
      <c r="K131" s="2058"/>
      <c r="L131" s="2058"/>
      <c r="M131" s="2058"/>
      <c r="N131" s="2058"/>
      <c r="O131" s="2058"/>
      <c r="P131" s="2058"/>
      <c r="Q131" s="2058"/>
      <c r="R131" s="2058"/>
      <c r="S131" s="2058"/>
      <c r="T131" s="2058"/>
      <c r="U131" s="2058"/>
      <c r="V131" s="2058"/>
      <c r="W131" s="2058"/>
      <c r="X131" s="2058"/>
      <c r="Y131" s="2058"/>
      <c r="Z131" s="2058"/>
      <c r="AA131" s="2058"/>
      <c r="AB131" s="2058"/>
      <c r="AC131" s="2058"/>
      <c r="AD131" s="2058"/>
      <c r="AE131" s="2058"/>
      <c r="AF131" s="2058"/>
    </row>
    <row r="132" spans="1:32" s="2019" customFormat="1" ht="17.25" customHeight="1">
      <c r="A132" s="2050"/>
      <c r="B132" s="2036" t="s">
        <v>5401</v>
      </c>
      <c r="C132" s="2036"/>
      <c r="J132" s="2037"/>
      <c r="K132" s="2038"/>
      <c r="L132" s="2038"/>
      <c r="M132" s="2038"/>
      <c r="N132" s="2038"/>
      <c r="O132" s="2038"/>
      <c r="P132" s="2038"/>
      <c r="Q132" s="2038"/>
      <c r="R132" s="2038"/>
      <c r="S132" s="2038"/>
      <c r="T132" s="2038"/>
      <c r="U132" s="2038"/>
      <c r="V132" s="2038"/>
      <c r="W132" s="2038"/>
      <c r="X132" s="2038"/>
      <c r="Y132" s="2038"/>
      <c r="Z132" s="2038"/>
      <c r="AA132" s="2038"/>
      <c r="AB132" s="2038"/>
      <c r="AC132" s="2038"/>
      <c r="AD132" s="2038"/>
      <c r="AE132" s="2038"/>
    </row>
    <row r="133" spans="1:32" s="2019" customFormat="1" ht="17.25" customHeight="1">
      <c r="C133" s="2044" t="s">
        <v>139</v>
      </c>
      <c r="D133" s="4672" t="s">
        <v>5402</v>
      </c>
      <c r="E133" s="4672"/>
      <c r="G133" s="2019" t="s">
        <v>3196</v>
      </c>
      <c r="J133" s="2037"/>
      <c r="K133" s="2038"/>
      <c r="L133" s="2038"/>
      <c r="M133" s="2038"/>
      <c r="N133" s="2038"/>
      <c r="O133" s="2038"/>
      <c r="P133" s="2038"/>
      <c r="Q133" s="2038"/>
      <c r="R133" s="2038"/>
      <c r="S133" s="2038"/>
      <c r="T133" s="2038"/>
      <c r="U133" s="2038"/>
      <c r="V133" s="2038"/>
      <c r="W133" s="2038"/>
      <c r="X133" s="2038"/>
      <c r="Y133" s="2038"/>
      <c r="Z133" s="2038"/>
      <c r="AA133" s="2038"/>
      <c r="AB133" s="2038"/>
      <c r="AC133" s="2038"/>
      <c r="AD133" s="2038"/>
      <c r="AE133" s="2038"/>
      <c r="AF133" s="2038"/>
    </row>
    <row r="134" spans="1:32" s="2019" customFormat="1" ht="6" customHeight="1">
      <c r="A134" s="2051"/>
      <c r="B134" s="2051"/>
      <c r="C134" s="2051"/>
      <c r="D134" s="2052"/>
      <c r="E134" s="2052"/>
      <c r="F134" s="2051"/>
      <c r="G134" s="2051"/>
      <c r="H134" s="2051"/>
      <c r="I134" s="2051"/>
      <c r="J134" s="2053"/>
      <c r="K134" s="2054"/>
      <c r="L134" s="2054"/>
      <c r="M134" s="2054"/>
      <c r="N134" s="2054"/>
      <c r="O134" s="2054"/>
      <c r="P134" s="2054"/>
      <c r="Q134" s="2054"/>
      <c r="R134" s="2054"/>
      <c r="S134" s="2054"/>
      <c r="T134" s="2054"/>
      <c r="U134" s="2054"/>
      <c r="V134" s="2054"/>
      <c r="W134" s="2054"/>
      <c r="X134" s="2054"/>
      <c r="Y134" s="2054"/>
      <c r="Z134" s="2054"/>
      <c r="AA134" s="2054"/>
      <c r="AB134" s="2054"/>
      <c r="AC134" s="2054"/>
      <c r="AD134" s="2054"/>
      <c r="AE134" s="2054"/>
      <c r="AF134" s="2054"/>
    </row>
    <row r="135" spans="1:32" s="2019" customFormat="1" ht="6" customHeight="1">
      <c r="A135" s="2055"/>
      <c r="B135" s="2055"/>
      <c r="C135" s="2055"/>
      <c r="D135" s="2056"/>
      <c r="E135" s="2056"/>
      <c r="F135" s="2055"/>
      <c r="G135" s="2055"/>
      <c r="H135" s="2055"/>
      <c r="I135" s="2055"/>
      <c r="J135" s="2057"/>
      <c r="K135" s="2058"/>
      <c r="L135" s="2058"/>
      <c r="M135" s="2058"/>
      <c r="N135" s="2058"/>
      <c r="O135" s="2058"/>
      <c r="P135" s="2058"/>
      <c r="Q135" s="2058"/>
      <c r="R135" s="2058"/>
      <c r="S135" s="2058"/>
      <c r="T135" s="2058"/>
      <c r="U135" s="2058"/>
      <c r="V135" s="2058"/>
      <c r="W135" s="2058"/>
      <c r="X135" s="2058"/>
      <c r="Y135" s="2058"/>
      <c r="Z135" s="2058"/>
      <c r="AA135" s="2058"/>
      <c r="AB135" s="2058"/>
      <c r="AC135" s="2058"/>
      <c r="AD135" s="2058"/>
      <c r="AE135" s="2058"/>
      <c r="AF135" s="2058"/>
    </row>
    <row r="136" spans="1:32" s="2019" customFormat="1" ht="17.25" customHeight="1">
      <c r="A136" s="2050"/>
      <c r="B136" s="2036" t="s">
        <v>5403</v>
      </c>
      <c r="C136" s="2036"/>
      <c r="D136" s="2036"/>
      <c r="J136" s="2037"/>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row>
    <row r="137" spans="1:32" s="2019" customFormat="1" ht="17.25" customHeight="1">
      <c r="C137" s="2044" t="s">
        <v>139</v>
      </c>
      <c r="D137" s="4672" t="s">
        <v>5404</v>
      </c>
      <c r="E137" s="4672"/>
      <c r="G137" s="2019" t="s">
        <v>3199</v>
      </c>
      <c r="J137" s="2037"/>
      <c r="K137" s="2038"/>
      <c r="L137" s="2038"/>
      <c r="M137" s="2038"/>
      <c r="N137" s="2038"/>
      <c r="O137" s="2038"/>
      <c r="P137" s="2038"/>
      <c r="Q137" s="2038"/>
      <c r="R137" s="2038"/>
      <c r="S137" s="2038"/>
      <c r="T137" s="2038"/>
      <c r="U137" s="2038"/>
      <c r="V137" s="2038"/>
      <c r="W137" s="2038"/>
      <c r="X137" s="2038"/>
      <c r="Y137" s="2038"/>
      <c r="Z137" s="2038"/>
      <c r="AA137" s="2038"/>
      <c r="AB137" s="2038"/>
      <c r="AC137" s="2038"/>
      <c r="AD137" s="2038"/>
      <c r="AE137" s="2038"/>
    </row>
    <row r="138" spans="1:32" ht="6" customHeight="1">
      <c r="A138" s="2049"/>
      <c r="B138" s="2049"/>
      <c r="C138" s="2049"/>
      <c r="D138" s="2049"/>
      <c r="E138" s="2049"/>
      <c r="F138" s="2049"/>
      <c r="G138" s="2049"/>
      <c r="H138" s="2049"/>
      <c r="I138" s="2049"/>
      <c r="J138" s="2049"/>
      <c r="K138" s="2049"/>
      <c r="L138" s="2049"/>
      <c r="M138" s="2049"/>
      <c r="N138" s="2049"/>
      <c r="O138" s="2049"/>
      <c r="P138" s="2049"/>
      <c r="Q138" s="2049"/>
      <c r="R138" s="2049"/>
      <c r="S138" s="2049"/>
      <c r="T138" s="2049"/>
      <c r="U138" s="2049"/>
      <c r="V138" s="2049"/>
      <c r="W138" s="2049"/>
      <c r="X138" s="2049"/>
      <c r="Y138" s="2049"/>
      <c r="Z138" s="2049"/>
      <c r="AA138" s="2049"/>
      <c r="AB138" s="2049"/>
      <c r="AC138" s="2049"/>
      <c r="AD138" s="2049"/>
      <c r="AE138" s="2049"/>
      <c r="AF138" s="2049"/>
    </row>
    <row r="139" spans="1:32" ht="15.75" customHeight="1">
      <c r="A139" s="2020" t="s">
        <v>3030</v>
      </c>
    </row>
    <row r="140" spans="1:32" s="2023" customFormat="1" ht="15.75" customHeight="1">
      <c r="B140" s="2023" t="s">
        <v>2979</v>
      </c>
      <c r="C140" s="2023" t="s">
        <v>3200</v>
      </c>
    </row>
    <row r="141" spans="1:32" ht="15.75" customHeight="1">
      <c r="B141" s="2023"/>
    </row>
    <row r="142" spans="1:32" ht="18" customHeight="1"/>
    <row r="143" spans="1:32" s="2019" customFormat="1" ht="18" customHeight="1">
      <c r="A143" s="4660" t="s">
        <v>85</v>
      </c>
      <c r="B143" s="4660"/>
      <c r="C143" s="4660"/>
      <c r="D143" s="4660"/>
      <c r="E143" s="4660"/>
      <c r="F143" s="4660"/>
      <c r="G143" s="4660"/>
      <c r="H143" s="4660"/>
      <c r="I143" s="4660"/>
      <c r="J143" s="4660"/>
      <c r="K143" s="4660"/>
      <c r="L143" s="4660"/>
      <c r="M143" s="4660"/>
      <c r="N143" s="4660"/>
      <c r="O143" s="4660"/>
      <c r="P143" s="4660"/>
      <c r="Q143" s="4660"/>
      <c r="R143" s="4660"/>
      <c r="S143" s="4660"/>
      <c r="T143" s="4660"/>
      <c r="U143" s="4660"/>
      <c r="V143" s="4660"/>
      <c r="W143" s="4660"/>
      <c r="X143" s="4660"/>
      <c r="Y143" s="4660"/>
      <c r="Z143" s="4660"/>
      <c r="AA143" s="4660"/>
      <c r="AB143" s="4660"/>
      <c r="AC143" s="4660"/>
      <c r="AD143" s="4660"/>
      <c r="AE143" s="4660"/>
      <c r="AF143" s="4660"/>
    </row>
    <row r="144" spans="1:32" s="2019" customFormat="1" ht="27" customHeight="1">
      <c r="A144" s="2035" t="s">
        <v>3203</v>
      </c>
      <c r="B144" s="2033"/>
      <c r="C144" s="2033"/>
      <c r="D144" s="2033"/>
      <c r="E144" s="2033"/>
      <c r="F144" s="2033"/>
      <c r="G144" s="2033"/>
      <c r="H144" s="2033"/>
      <c r="I144" s="2033"/>
      <c r="J144" s="2033"/>
      <c r="K144" s="2033"/>
      <c r="L144" s="2033"/>
      <c r="M144" s="2033"/>
      <c r="N144" s="2033"/>
      <c r="O144" s="2033"/>
      <c r="P144" s="2033"/>
      <c r="Q144" s="2033"/>
      <c r="R144" s="2033"/>
      <c r="S144" s="2033"/>
      <c r="T144" s="2033"/>
      <c r="U144" s="2033"/>
      <c r="V144" s="2033"/>
      <c r="W144" s="2033"/>
      <c r="X144" s="2033"/>
      <c r="Y144" s="2033"/>
      <c r="Z144" s="2033"/>
      <c r="AA144" s="2033"/>
      <c r="AB144" s="2033"/>
      <c r="AC144" s="2033"/>
      <c r="AD144" s="2033"/>
      <c r="AE144" s="2033"/>
      <c r="AF144" s="2033"/>
    </row>
    <row r="145" spans="1:32" s="2019" customFormat="1" ht="6" customHeight="1">
      <c r="A145" s="2036"/>
    </row>
    <row r="146" spans="1:32" s="2019" customFormat="1" ht="16.5" customHeight="1">
      <c r="A146" s="2036" t="s">
        <v>3645</v>
      </c>
    </row>
    <row r="147" spans="1:32" s="2019" customFormat="1" ht="16.5" customHeight="1">
      <c r="B147" s="4665" t="str">
        <f>cst_wskakunin_BUILD__address</f>
        <v>埼玉県さいたま市浦和区仲町</v>
      </c>
      <c r="C147" s="4665"/>
      <c r="D147" s="4665"/>
      <c r="E147" s="4665"/>
      <c r="F147" s="4665"/>
      <c r="G147" s="4665"/>
      <c r="H147" s="4665"/>
      <c r="I147" s="4665"/>
      <c r="J147" s="4665"/>
      <c r="K147" s="4665"/>
      <c r="L147" s="4665"/>
      <c r="M147" s="4665"/>
      <c r="N147" s="4665"/>
      <c r="O147" s="4665"/>
      <c r="P147" s="4665"/>
      <c r="Q147" s="4665"/>
      <c r="R147" s="4665"/>
      <c r="S147" s="4665"/>
      <c r="T147" s="4665"/>
      <c r="U147" s="4665"/>
      <c r="V147" s="4665"/>
      <c r="W147" s="4665"/>
      <c r="X147" s="4665"/>
      <c r="Y147" s="4665"/>
      <c r="Z147" s="4665"/>
      <c r="AA147" s="4665"/>
      <c r="AB147" s="4665"/>
      <c r="AC147" s="4665"/>
      <c r="AD147" s="4665"/>
      <c r="AE147" s="4665"/>
    </row>
    <row r="148" spans="1:32" s="2019" customFormat="1" ht="6" customHeight="1">
      <c r="A148" s="2033"/>
      <c r="B148" s="2033"/>
      <c r="C148" s="2033"/>
      <c r="D148" s="2033"/>
      <c r="E148" s="2033"/>
      <c r="F148" s="2033"/>
      <c r="G148" s="2033"/>
      <c r="H148" s="2033"/>
      <c r="I148" s="2033"/>
      <c r="J148" s="2033"/>
      <c r="K148" s="2033"/>
      <c r="L148" s="2033"/>
      <c r="M148" s="2033"/>
      <c r="N148" s="2033"/>
      <c r="O148" s="2033"/>
      <c r="P148" s="2033"/>
      <c r="Q148" s="2033"/>
      <c r="R148" s="2033"/>
      <c r="S148" s="2033"/>
      <c r="T148" s="2033"/>
      <c r="U148" s="2033"/>
      <c r="V148" s="2033"/>
      <c r="W148" s="2033"/>
      <c r="X148" s="2033"/>
      <c r="Y148" s="2033"/>
      <c r="Z148" s="2033"/>
      <c r="AA148" s="2033"/>
      <c r="AB148" s="2033"/>
      <c r="AC148" s="2033"/>
      <c r="AD148" s="2033"/>
      <c r="AE148" s="2033"/>
      <c r="AF148" s="2033"/>
    </row>
    <row r="149" spans="1:32" s="2019" customFormat="1" ht="6" customHeight="1"/>
    <row r="150" spans="1:32" s="2019" customFormat="1" ht="16.5" customHeight="1">
      <c r="A150" s="2036" t="s">
        <v>4679</v>
      </c>
    </row>
    <row r="151" spans="1:32" s="2019" customFormat="1" ht="16.5" customHeight="1">
      <c r="C151" s="2061" t="str">
        <f>cst_wskakunin_KUIKI_TOSI</f>
        <v>□</v>
      </c>
      <c r="D151" s="2019" t="s">
        <v>462</v>
      </c>
      <c r="J151" s="2019" t="s">
        <v>9</v>
      </c>
      <c r="K151" s="2061" t="str">
        <f>cst_wskakunin_KUIKI_SIGAIKA</f>
        <v>□</v>
      </c>
      <c r="L151" s="2019" t="s">
        <v>466</v>
      </c>
      <c r="Q151" s="2061" t="str">
        <f>cst_wskakunin_KUIKI_TYOSEI</f>
        <v>□</v>
      </c>
      <c r="R151" s="2019" t="s">
        <v>467</v>
      </c>
      <c r="X151" s="2061" t="str">
        <f>cst_wskakunin_KUIKI_HISETTEI</f>
        <v>□</v>
      </c>
      <c r="Y151" s="2019" t="s">
        <v>3206</v>
      </c>
    </row>
    <row r="152" spans="1:32" s="2019" customFormat="1" ht="16.5" customHeight="1">
      <c r="C152" s="2061" t="str">
        <f>cst_wskakunin_KUIKI_JYUN_TOSHI</f>
        <v>□</v>
      </c>
      <c r="D152" s="2019" t="s">
        <v>463</v>
      </c>
      <c r="K152" s="2061" t="str">
        <f>cst_wskakunin_KUIKI_KUIKIGAI</f>
        <v>□</v>
      </c>
      <c r="L152" s="2019" t="s">
        <v>3207</v>
      </c>
    </row>
    <row r="153" spans="1:32" s="2019" customFormat="1" ht="6" customHeight="1">
      <c r="A153" s="2033"/>
      <c r="B153" s="2033"/>
      <c r="C153" s="2033"/>
      <c r="D153" s="2033"/>
      <c r="E153" s="2033"/>
      <c r="F153" s="2033"/>
      <c r="G153" s="2033"/>
      <c r="H153" s="2033"/>
      <c r="I153" s="2033"/>
      <c r="J153" s="2033"/>
      <c r="K153" s="2033"/>
      <c r="L153" s="2033"/>
      <c r="M153" s="2033"/>
      <c r="N153" s="2033"/>
      <c r="O153" s="2033"/>
      <c r="P153" s="2033"/>
      <c r="Q153" s="2033"/>
      <c r="R153" s="2033"/>
      <c r="S153" s="2033"/>
      <c r="T153" s="2033"/>
      <c r="U153" s="2033"/>
      <c r="V153" s="2033"/>
      <c r="W153" s="2033"/>
      <c r="X153" s="2033"/>
      <c r="Y153" s="2033"/>
      <c r="Z153" s="2033"/>
      <c r="AA153" s="2033"/>
      <c r="AB153" s="2033"/>
      <c r="AC153" s="2033"/>
      <c r="AD153" s="2033"/>
      <c r="AE153" s="2033"/>
      <c r="AF153" s="2033"/>
    </row>
    <row r="154" spans="1:32" s="2019" customFormat="1" ht="6" customHeight="1"/>
    <row r="155" spans="1:32" s="2019" customFormat="1" ht="16.5" customHeight="1">
      <c r="A155" s="2036" t="s">
        <v>4680</v>
      </c>
      <c r="H155" s="2061" t="str">
        <f>cst_wskakunin_BOUKA_BOUKA</f>
        <v>□</v>
      </c>
      <c r="I155" s="2019" t="s">
        <v>469</v>
      </c>
      <c r="N155" s="2061" t="str">
        <f>cst_wskakunin_BOUKA_JYUN_BOUKA</f>
        <v>□</v>
      </c>
      <c r="O155" s="2019" t="s">
        <v>470</v>
      </c>
      <c r="T155" s="2061" t="str">
        <f>cst_wskakunin_BOUKA_NASI</f>
        <v>□</v>
      </c>
      <c r="U155" s="2019" t="s">
        <v>230</v>
      </c>
    </row>
    <row r="156" spans="1:32" s="2019" customFormat="1" ht="6" customHeight="1">
      <c r="A156" s="2033"/>
      <c r="B156" s="2033"/>
      <c r="C156" s="2033"/>
      <c r="D156" s="2033"/>
      <c r="E156" s="2033"/>
      <c r="F156" s="2033"/>
      <c r="G156" s="2033"/>
      <c r="H156" s="2033"/>
      <c r="I156" s="2033"/>
      <c r="J156" s="2033"/>
      <c r="K156" s="2033"/>
      <c r="L156" s="2033"/>
      <c r="M156" s="2033"/>
      <c r="N156" s="2033"/>
      <c r="O156" s="2033"/>
      <c r="P156" s="2033"/>
      <c r="Q156" s="2033"/>
      <c r="R156" s="2033"/>
      <c r="S156" s="2033"/>
      <c r="T156" s="2033"/>
      <c r="U156" s="2033"/>
      <c r="V156" s="2033"/>
      <c r="W156" s="2033"/>
      <c r="X156" s="2033"/>
      <c r="Y156" s="2033"/>
      <c r="Z156" s="2033"/>
      <c r="AA156" s="2033"/>
      <c r="AB156" s="2033"/>
      <c r="AC156" s="2033"/>
      <c r="AD156" s="2033"/>
      <c r="AE156" s="2033"/>
      <c r="AF156" s="2033"/>
    </row>
    <row r="157" spans="1:32" s="2019" customFormat="1" ht="6" customHeight="1"/>
    <row r="158" spans="1:32" s="2019" customFormat="1" ht="16.5" customHeight="1">
      <c r="A158" s="2036" t="s">
        <v>4681</v>
      </c>
      <c r="H158" s="4674" t="str">
        <f>cst_wskakunin_SHIKITI_MENSEKI_1_TOTAL</f>
        <v/>
      </c>
      <c r="I158" s="4674"/>
      <c r="J158" s="4674"/>
      <c r="K158" s="4674"/>
      <c r="L158" s="2019" t="s">
        <v>114</v>
      </c>
    </row>
    <row r="159" spans="1:32" s="2019" customFormat="1" ht="6" customHeight="1">
      <c r="A159" s="2033"/>
      <c r="B159" s="2033"/>
      <c r="C159" s="2033"/>
      <c r="D159" s="2033"/>
      <c r="E159" s="2033"/>
      <c r="F159" s="2033"/>
      <c r="G159" s="2033"/>
      <c r="H159" s="2033"/>
      <c r="I159" s="2033"/>
      <c r="J159" s="2033"/>
      <c r="K159" s="2033"/>
      <c r="L159" s="2033"/>
      <c r="M159" s="2033"/>
      <c r="N159" s="2033"/>
      <c r="O159" s="2033"/>
      <c r="P159" s="2033"/>
      <c r="Q159" s="2033"/>
      <c r="R159" s="2033"/>
      <c r="S159" s="2033"/>
      <c r="T159" s="2033"/>
      <c r="U159" s="2033"/>
      <c r="V159" s="2033"/>
      <c r="W159" s="2033"/>
      <c r="X159" s="2033"/>
      <c r="Y159" s="2033"/>
      <c r="Z159" s="2033"/>
      <c r="AA159" s="2033"/>
      <c r="AB159" s="2033"/>
      <c r="AC159" s="2033"/>
      <c r="AD159" s="2033"/>
      <c r="AE159" s="2033"/>
      <c r="AF159" s="2033"/>
    </row>
    <row r="160" spans="1:32" s="2019" customFormat="1" ht="6" customHeight="1"/>
    <row r="161" spans="1:32" s="2019" customFormat="1" ht="16.5" customHeight="1">
      <c r="A161" s="2036" t="s">
        <v>4682</v>
      </c>
      <c r="H161" s="2061" t="str">
        <f>IF(cst_wskakunin_YOUTO="一戸建ての住宅","■","□")</f>
        <v>□</v>
      </c>
      <c r="I161" s="2019" t="s">
        <v>154</v>
      </c>
      <c r="P161" s="2061" t="str">
        <f>IF(cst_wskakunin_YOUTO&lt;&gt;"一戸建ての住宅","■","□")</f>
        <v>■</v>
      </c>
      <c r="Q161" s="2019" t="s">
        <v>3211</v>
      </c>
    </row>
    <row r="162" spans="1:32" s="2019" customFormat="1" ht="6"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c r="AC162" s="2033"/>
      <c r="AD162" s="2033"/>
      <c r="AE162" s="2033"/>
      <c r="AF162" s="2033"/>
    </row>
    <row r="163" spans="1:32" s="2019" customFormat="1" ht="6" customHeight="1"/>
    <row r="164" spans="1:32" s="2019" customFormat="1" ht="16.5" customHeight="1">
      <c r="A164" s="2036" t="s">
        <v>4683</v>
      </c>
      <c r="H164" s="4674" t="str">
        <f>IF(cst_wsjob_JOB_INPUT_VERSION="","",IF(cst_wsjob_JOB_INPUT_VERSION&gt;=6,cst_wskakunin_KENTIKU_MENSEKI_ZENTAI_SHINSEI,cst_wskakunin_KENTIKU_MENSEKI_SHINSEI))</f>
        <v/>
      </c>
      <c r="I164" s="4674"/>
      <c r="J164" s="4674"/>
      <c r="K164" s="4674"/>
      <c r="L164" s="2019" t="s">
        <v>114</v>
      </c>
    </row>
    <row r="165" spans="1:32" s="2019" customFormat="1" ht="6" customHeight="1">
      <c r="A165" s="2033"/>
      <c r="B165" s="2033"/>
      <c r="C165" s="2033"/>
      <c r="D165" s="2033"/>
      <c r="E165" s="2033"/>
      <c r="F165" s="2033"/>
      <c r="G165" s="2033"/>
      <c r="H165" s="2033"/>
      <c r="I165" s="2033"/>
      <c r="J165" s="2033"/>
      <c r="K165" s="2033"/>
      <c r="L165" s="2033"/>
      <c r="M165" s="2033"/>
      <c r="N165" s="2033"/>
      <c r="O165" s="2033"/>
      <c r="P165" s="2033"/>
      <c r="Q165" s="2033"/>
      <c r="R165" s="2033"/>
      <c r="S165" s="2033"/>
      <c r="T165" s="2033"/>
      <c r="U165" s="2033"/>
      <c r="V165" s="2033"/>
      <c r="W165" s="2033"/>
      <c r="X165" s="2033"/>
      <c r="Y165" s="2033"/>
      <c r="Z165" s="2033"/>
      <c r="AA165" s="2033"/>
      <c r="AB165" s="2033"/>
      <c r="AC165" s="2033"/>
      <c r="AD165" s="2033"/>
      <c r="AE165" s="2033"/>
      <c r="AF165" s="2033"/>
    </row>
    <row r="166" spans="1:32" s="2019" customFormat="1" ht="6" customHeight="1"/>
    <row r="167" spans="1:32" s="2019" customFormat="1" ht="16.5" customHeight="1">
      <c r="A167" s="2036" t="s">
        <v>4684</v>
      </c>
      <c r="H167" s="4674" t="str">
        <f>cst_wskakunin_NOBE_MENSEKI_BUILD_SHINSEI</f>
        <v/>
      </c>
      <c r="I167" s="4674"/>
      <c r="J167" s="4674"/>
      <c r="K167" s="4674"/>
      <c r="L167" s="2019" t="s">
        <v>114</v>
      </c>
    </row>
    <row r="168" spans="1:32" s="2019" customFormat="1" ht="6" customHeight="1">
      <c r="A168" s="2033"/>
      <c r="B168" s="2033"/>
      <c r="C168" s="2033"/>
      <c r="D168" s="2033"/>
      <c r="E168" s="2033"/>
      <c r="F168" s="2033"/>
      <c r="G168" s="2033"/>
      <c r="H168" s="2033"/>
      <c r="I168" s="2033"/>
      <c r="J168" s="2033"/>
      <c r="K168" s="2033"/>
      <c r="L168" s="2033"/>
      <c r="M168" s="2033"/>
      <c r="N168" s="2033"/>
      <c r="O168" s="2033"/>
      <c r="P168" s="2033"/>
      <c r="Q168" s="2033"/>
      <c r="R168" s="2033"/>
      <c r="S168" s="2033"/>
      <c r="T168" s="2033"/>
      <c r="U168" s="2033"/>
      <c r="V168" s="2033"/>
      <c r="W168" s="2033"/>
      <c r="X168" s="2033"/>
      <c r="Y168" s="2033"/>
      <c r="Z168" s="2033"/>
      <c r="AA168" s="2033"/>
      <c r="AB168" s="2033"/>
      <c r="AC168" s="2033"/>
      <c r="AD168" s="2033"/>
      <c r="AE168" s="2033"/>
      <c r="AF168" s="2033"/>
    </row>
    <row r="169" spans="1:32" s="2019" customFormat="1" ht="6" customHeight="1"/>
    <row r="170" spans="1:32" s="2019" customFormat="1" ht="16.5" customHeight="1">
      <c r="A170" s="2036" t="s">
        <v>4688</v>
      </c>
    </row>
    <row r="171" spans="1:32" s="2019" customFormat="1" ht="16.5" customHeight="1">
      <c r="C171" s="2019" t="s">
        <v>3215</v>
      </c>
      <c r="J171" s="4675"/>
      <c r="K171" s="4675"/>
      <c r="L171" s="4675"/>
      <c r="M171" s="2019" t="s">
        <v>108</v>
      </c>
    </row>
    <row r="172" spans="1:32" s="2019" customFormat="1" ht="16.5" customHeight="1">
      <c r="C172" s="2019" t="s">
        <v>3216</v>
      </c>
      <c r="J172" s="4675"/>
      <c r="K172" s="4675"/>
      <c r="L172" s="4675"/>
      <c r="M172" s="2019" t="s">
        <v>108</v>
      </c>
    </row>
    <row r="173" spans="1:32" s="2019" customFormat="1" ht="6" customHeight="1">
      <c r="A173" s="2033"/>
      <c r="B173" s="2033"/>
      <c r="C173" s="2033"/>
      <c r="D173" s="2033"/>
      <c r="E173" s="2033"/>
      <c r="F173" s="2033"/>
      <c r="G173" s="2033"/>
      <c r="H173" s="2033"/>
      <c r="I173" s="2033"/>
      <c r="J173" s="2033"/>
      <c r="K173" s="2033"/>
      <c r="L173" s="2033"/>
      <c r="M173" s="2033"/>
      <c r="N173" s="2033"/>
      <c r="O173" s="2033"/>
      <c r="P173" s="2033"/>
      <c r="Q173" s="2033"/>
      <c r="R173" s="2033"/>
      <c r="S173" s="2033"/>
      <c r="T173" s="2033"/>
      <c r="U173" s="2033"/>
      <c r="V173" s="2033"/>
      <c r="W173" s="2033"/>
      <c r="X173" s="2033"/>
      <c r="Y173" s="2033"/>
      <c r="Z173" s="2033"/>
      <c r="AA173" s="2033"/>
      <c r="AB173" s="2033"/>
      <c r="AC173" s="2033"/>
      <c r="AD173" s="2033"/>
      <c r="AE173" s="2033"/>
      <c r="AF173" s="2033"/>
    </row>
    <row r="174" spans="1:32" s="2019" customFormat="1" ht="6" customHeight="1"/>
    <row r="175" spans="1:32" s="2019" customFormat="1" ht="16.5" customHeight="1">
      <c r="A175" s="2036" t="s">
        <v>4689</v>
      </c>
    </row>
    <row r="176" spans="1:32" s="2019" customFormat="1" ht="16.5" customHeight="1">
      <c r="C176" s="2019" t="s">
        <v>3218</v>
      </c>
      <c r="J176" s="4673" t="str">
        <f>cst_wskakunin_p4_1_TAKASA_MAX</f>
        <v/>
      </c>
      <c r="K176" s="4673"/>
      <c r="L176" s="4673"/>
      <c r="M176" s="4673"/>
      <c r="N176" s="2019" t="s">
        <v>674</v>
      </c>
    </row>
    <row r="177" spans="1:32" s="2019" customFormat="1" ht="16.5" customHeight="1">
      <c r="C177" s="2019" t="s">
        <v>3219</v>
      </c>
      <c r="J177" s="4673" t="str">
        <f>cst_wskakunin_p4_1_TAKASA_KEN_MAX</f>
        <v/>
      </c>
      <c r="K177" s="4673"/>
      <c r="L177" s="4673"/>
      <c r="M177" s="4673"/>
      <c r="N177" s="2019" t="s">
        <v>674</v>
      </c>
    </row>
    <row r="178" spans="1:32" s="2019" customFormat="1" ht="16.5" customHeight="1">
      <c r="C178" s="2019" t="s">
        <v>3220</v>
      </c>
      <c r="I178" s="2043" t="s">
        <v>3221</v>
      </c>
      <c r="J178" s="4679" t="str">
        <f>cst_wskakunin_p4_1_KAISU_TIKAI_NOZOKU</f>
        <v/>
      </c>
      <c r="K178" s="4679"/>
      <c r="L178" s="4679"/>
      <c r="M178" s="2019" t="s">
        <v>481</v>
      </c>
      <c r="N178" s="2019" t="s">
        <v>10</v>
      </c>
    </row>
    <row r="179" spans="1:32" s="2019" customFormat="1" ht="16.5" customHeight="1">
      <c r="I179" s="2043" t="s">
        <v>3222</v>
      </c>
      <c r="J179" s="4679" t="str">
        <f>cst_wskakunin_p4_1_KAISU_TIKAI</f>
        <v/>
      </c>
      <c r="K179" s="4679"/>
      <c r="L179" s="4679"/>
      <c r="M179" s="2019" t="s">
        <v>481</v>
      </c>
      <c r="N179" s="2019" t="s">
        <v>10</v>
      </c>
    </row>
    <row r="180" spans="1:32" s="2019" customFormat="1" ht="16.5" customHeight="1">
      <c r="C180" s="2019" t="s">
        <v>2954</v>
      </c>
      <c r="G180" s="4668" t="str">
        <f>cst_wskakunin_p4_1_KOUZOU1</f>
        <v/>
      </c>
      <c r="H180" s="4668"/>
      <c r="I180" s="4668"/>
      <c r="J180" s="4668"/>
      <c r="K180" s="4668"/>
      <c r="L180" s="4668"/>
      <c r="M180" s="4668"/>
      <c r="N180" s="4668"/>
      <c r="O180" s="4668"/>
      <c r="P180" s="2019" t="s">
        <v>641</v>
      </c>
      <c r="R180" s="4679" t="str">
        <f>cst_wskakunin_p4_1_KOUZOU2</f>
        <v/>
      </c>
      <c r="S180" s="4679"/>
      <c r="T180" s="4679"/>
      <c r="U180" s="4679"/>
      <c r="V180" s="4679"/>
      <c r="W180" s="4679"/>
      <c r="X180" s="4679"/>
      <c r="Y180" s="4679"/>
      <c r="Z180" s="4679"/>
    </row>
    <row r="181" spans="1:32" s="2019" customFormat="1" ht="6" customHeight="1">
      <c r="A181" s="2033"/>
      <c r="B181" s="2033"/>
      <c r="C181" s="2033"/>
      <c r="D181" s="2033"/>
      <c r="E181" s="2033"/>
      <c r="F181" s="2033"/>
      <c r="G181" s="2033"/>
      <c r="H181" s="2033"/>
      <c r="I181" s="2033"/>
      <c r="J181" s="2033"/>
      <c r="K181" s="2033"/>
      <c r="L181" s="2033"/>
      <c r="M181" s="2033"/>
      <c r="N181" s="2033"/>
      <c r="O181" s="2033"/>
      <c r="P181" s="2033"/>
      <c r="Q181" s="2033"/>
      <c r="R181" s="2033"/>
      <c r="S181" s="2033"/>
      <c r="T181" s="2033"/>
      <c r="U181" s="2033"/>
      <c r="V181" s="2033"/>
      <c r="W181" s="2033"/>
      <c r="X181" s="2033"/>
      <c r="Y181" s="2033"/>
      <c r="Z181" s="2033"/>
      <c r="AA181" s="2033"/>
      <c r="AB181" s="2033"/>
      <c r="AC181" s="2033"/>
      <c r="AD181" s="2033"/>
      <c r="AE181" s="2033"/>
      <c r="AF181" s="2033"/>
    </row>
    <row r="182" spans="1:32" s="2019" customFormat="1" ht="6" customHeight="1"/>
    <row r="183" spans="1:32" s="2019" customFormat="1" ht="16.5" customHeight="1">
      <c r="A183" s="2036" t="s">
        <v>4690</v>
      </c>
    </row>
    <row r="184" spans="1:32" s="2019" customFormat="1" ht="16.5" customHeight="1">
      <c r="A184" s="2036"/>
      <c r="C184" s="2044" t="s">
        <v>139</v>
      </c>
      <c r="D184" s="2019" t="s">
        <v>3224</v>
      </c>
      <c r="G184" s="2044" t="s">
        <v>139</v>
      </c>
      <c r="H184" s="2019" t="s">
        <v>3225</v>
      </c>
      <c r="K184" s="2044" t="s">
        <v>139</v>
      </c>
      <c r="L184" s="2019" t="s">
        <v>3226</v>
      </c>
      <c r="P184" s="2044" t="s">
        <v>139</v>
      </c>
      <c r="Q184" s="2019" t="s">
        <v>3227</v>
      </c>
    </row>
    <row r="185" spans="1:32" s="2019" customFormat="1" ht="6" customHeight="1">
      <c r="A185" s="2033"/>
      <c r="B185" s="2033"/>
      <c r="C185" s="2033"/>
      <c r="D185" s="2033"/>
      <c r="E185" s="2033"/>
      <c r="F185" s="2033"/>
      <c r="G185" s="2033"/>
      <c r="H185" s="2033"/>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033"/>
    </row>
    <row r="186" spans="1:32" s="2019" customFormat="1" ht="6" customHeight="1"/>
    <row r="187" spans="1:32" s="2019" customFormat="1" ht="16.5" customHeight="1">
      <c r="A187" s="2036" t="s">
        <v>4691</v>
      </c>
    </row>
    <row r="188" spans="1:32" s="2019" customFormat="1" ht="17.25" customHeight="1">
      <c r="C188" s="4676"/>
      <c r="D188" s="4677"/>
      <c r="E188" s="4677"/>
      <c r="F188" s="4677"/>
      <c r="G188" s="4677"/>
      <c r="H188" s="4677"/>
      <c r="I188" s="4677"/>
      <c r="J188" s="4677"/>
      <c r="K188" s="4677"/>
      <c r="L188" s="4677"/>
      <c r="M188" s="4677"/>
      <c r="N188" s="4677"/>
      <c r="O188" s="4677"/>
      <c r="P188" s="4677"/>
      <c r="Q188" s="4677"/>
      <c r="R188" s="4677"/>
      <c r="S188" s="4677"/>
      <c r="T188" s="4677"/>
      <c r="U188" s="4677"/>
      <c r="V188" s="4677"/>
      <c r="W188" s="4677"/>
      <c r="X188" s="4677"/>
      <c r="Y188" s="4677"/>
      <c r="Z188" s="4677"/>
      <c r="AA188" s="4677"/>
      <c r="AB188" s="4677"/>
      <c r="AC188" s="4677"/>
      <c r="AD188" s="4677"/>
      <c r="AE188" s="4677"/>
    </row>
    <row r="189" spans="1:32" s="2019" customFormat="1" ht="17.25" customHeight="1">
      <c r="C189" s="4678"/>
      <c r="D189" s="4678"/>
      <c r="E189" s="4678"/>
      <c r="F189" s="4678"/>
      <c r="G189" s="4678"/>
      <c r="H189" s="4678"/>
      <c r="I189" s="4678"/>
      <c r="J189" s="4678"/>
      <c r="K189" s="4678"/>
      <c r="L189" s="4678"/>
      <c r="M189" s="4678"/>
      <c r="N189" s="4678"/>
      <c r="O189" s="4678"/>
      <c r="P189" s="4678"/>
      <c r="Q189" s="4678"/>
      <c r="R189" s="4678"/>
      <c r="S189" s="4678"/>
      <c r="T189" s="4678"/>
      <c r="U189" s="4678"/>
      <c r="V189" s="4678"/>
      <c r="W189" s="4678"/>
      <c r="X189" s="4678"/>
      <c r="Y189" s="4678"/>
      <c r="Z189" s="4678"/>
      <c r="AA189" s="4678"/>
      <c r="AB189" s="4678"/>
      <c r="AC189" s="4678"/>
      <c r="AD189" s="4678"/>
      <c r="AE189" s="4678"/>
    </row>
    <row r="190" spans="1:32" s="2019" customFormat="1" ht="6" customHeight="1">
      <c r="A190" s="2033"/>
      <c r="B190" s="2033"/>
      <c r="C190" s="2033"/>
      <c r="D190" s="2033"/>
      <c r="E190" s="2033"/>
      <c r="F190" s="2033"/>
      <c r="G190" s="2033"/>
      <c r="H190" s="2033"/>
      <c r="I190" s="2033"/>
      <c r="J190" s="2033"/>
      <c r="K190" s="2033"/>
      <c r="L190" s="2033"/>
      <c r="M190" s="2033"/>
      <c r="N190" s="2033"/>
      <c r="O190" s="2033"/>
      <c r="P190" s="2033"/>
      <c r="Q190" s="2033"/>
      <c r="R190" s="2033"/>
      <c r="S190" s="2033"/>
      <c r="T190" s="2033"/>
      <c r="U190" s="2033"/>
      <c r="V190" s="2033"/>
      <c r="W190" s="2033"/>
      <c r="X190" s="2033"/>
      <c r="Y190" s="2033"/>
      <c r="Z190" s="2033"/>
      <c r="AA190" s="2033"/>
      <c r="AB190" s="2033"/>
      <c r="AC190" s="2033"/>
      <c r="AD190" s="2033"/>
      <c r="AE190" s="2033"/>
      <c r="AF190" s="2033"/>
    </row>
    <row r="191" spans="1:32" s="2019" customFormat="1" ht="6" customHeight="1"/>
    <row r="192" spans="1:32" s="2019" customFormat="1" ht="16.5" customHeight="1">
      <c r="A192" s="2036" t="s">
        <v>4692</v>
      </c>
    </row>
    <row r="193" spans="1:32" s="2019" customFormat="1" ht="17.25" customHeight="1">
      <c r="C193" s="4676"/>
      <c r="D193" s="4677"/>
      <c r="E193" s="4677"/>
      <c r="F193" s="4677"/>
      <c r="G193" s="4677"/>
      <c r="H193" s="4677"/>
      <c r="I193" s="4677"/>
      <c r="J193" s="4677"/>
      <c r="K193" s="4677"/>
      <c r="L193" s="4677"/>
      <c r="M193" s="4677"/>
      <c r="N193" s="4677"/>
      <c r="O193" s="4677"/>
      <c r="P193" s="4677"/>
      <c r="Q193" s="4677"/>
      <c r="R193" s="4677"/>
      <c r="S193" s="4677"/>
      <c r="T193" s="4677"/>
      <c r="U193" s="4677"/>
      <c r="V193" s="4677"/>
      <c r="W193" s="4677"/>
      <c r="X193" s="4677"/>
      <c r="Y193" s="4677"/>
      <c r="Z193" s="4677"/>
      <c r="AA193" s="4677"/>
      <c r="AB193" s="4677"/>
      <c r="AC193" s="4677"/>
      <c r="AD193" s="4677"/>
      <c r="AE193" s="4677"/>
    </row>
    <row r="194" spans="1:32" ht="17.25" customHeight="1">
      <c r="C194" s="4678"/>
      <c r="D194" s="4678"/>
      <c r="E194" s="4678"/>
      <c r="F194" s="4678"/>
      <c r="G194" s="4678"/>
      <c r="H194" s="4678"/>
      <c r="I194" s="4678"/>
      <c r="J194" s="4678"/>
      <c r="K194" s="4678"/>
      <c r="L194" s="4678"/>
      <c r="M194" s="4678"/>
      <c r="N194" s="4678"/>
      <c r="O194" s="4678"/>
      <c r="P194" s="4678"/>
      <c r="Q194" s="4678"/>
      <c r="R194" s="4678"/>
      <c r="S194" s="4678"/>
      <c r="T194" s="4678"/>
      <c r="U194" s="4678"/>
      <c r="V194" s="4678"/>
      <c r="W194" s="4678"/>
      <c r="X194" s="4678"/>
      <c r="Y194" s="4678"/>
      <c r="Z194" s="4678"/>
      <c r="AA194" s="4678"/>
      <c r="AB194" s="4678"/>
      <c r="AC194" s="4678"/>
      <c r="AD194" s="4678"/>
      <c r="AE194" s="4678"/>
    </row>
    <row r="195" spans="1:32" ht="17.25" customHeight="1">
      <c r="B195" s="2020" t="s">
        <v>5959</v>
      </c>
      <c r="C195" s="2224"/>
      <c r="D195" s="2224"/>
      <c r="E195" s="2224"/>
      <c r="F195" s="2224"/>
      <c r="G195" s="2224"/>
      <c r="H195" s="2224"/>
      <c r="I195" s="2224"/>
      <c r="J195" s="2224"/>
      <c r="K195" s="2044" t="s">
        <v>139</v>
      </c>
      <c r="L195" s="2224" t="s">
        <v>497</v>
      </c>
      <c r="M195" s="2224"/>
      <c r="N195" s="2224"/>
      <c r="O195" s="2224"/>
      <c r="P195" s="2044" t="s">
        <v>139</v>
      </c>
      <c r="Q195" s="2224" t="s">
        <v>498</v>
      </c>
      <c r="R195" s="2224"/>
      <c r="S195" s="2224"/>
      <c r="T195" s="2224"/>
      <c r="U195" s="2224"/>
      <c r="V195" s="2224"/>
      <c r="W195" s="2224"/>
      <c r="X195" s="2224"/>
      <c r="Y195" s="2224"/>
      <c r="Z195" s="2224"/>
      <c r="AA195" s="2224"/>
      <c r="AB195" s="2224"/>
      <c r="AC195" s="2224"/>
      <c r="AD195" s="2224"/>
      <c r="AE195" s="2224"/>
    </row>
    <row r="196" spans="1:32" ht="6" customHeight="1">
      <c r="A196" s="2049"/>
      <c r="B196" s="2049"/>
      <c r="C196" s="2049"/>
      <c r="D196" s="2049"/>
      <c r="E196" s="2049"/>
      <c r="F196" s="2049"/>
      <c r="G196" s="2049"/>
      <c r="H196" s="2049"/>
      <c r="I196" s="2049"/>
      <c r="J196" s="2049"/>
      <c r="K196" s="2049"/>
      <c r="L196" s="2049"/>
      <c r="M196" s="2049"/>
      <c r="N196" s="2049"/>
      <c r="O196" s="2049"/>
      <c r="P196" s="2049"/>
      <c r="Q196" s="2049"/>
      <c r="R196" s="2049"/>
      <c r="S196" s="2049"/>
      <c r="T196" s="2049"/>
      <c r="U196" s="2049"/>
      <c r="V196" s="2049"/>
      <c r="W196" s="2049"/>
      <c r="X196" s="2049"/>
      <c r="Y196" s="2049"/>
      <c r="Z196" s="2049"/>
      <c r="AA196" s="2049"/>
      <c r="AB196" s="2049"/>
      <c r="AC196" s="2049"/>
      <c r="AD196" s="2049"/>
      <c r="AE196" s="2049"/>
      <c r="AF196" s="2049"/>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2023" t="s">
        <v>3030</v>
      </c>
      <c r="B210" s="2023"/>
      <c r="C210" s="2023"/>
      <c r="D210" s="2023"/>
      <c r="E210" s="2023"/>
      <c r="F210" s="2023"/>
      <c r="G210" s="2023"/>
      <c r="H210" s="2023"/>
      <c r="I210" s="2023"/>
      <c r="J210" s="2023"/>
      <c r="K210" s="2023"/>
      <c r="L210" s="2023"/>
      <c r="M210" s="2023"/>
      <c r="N210" s="2023"/>
      <c r="O210" s="2023"/>
      <c r="P210" s="2023"/>
      <c r="Q210" s="2023"/>
      <c r="R210" s="2023"/>
      <c r="S210" s="2023"/>
      <c r="T210" s="2023"/>
      <c r="U210" s="2023"/>
      <c r="V210" s="2023"/>
      <c r="W210" s="2023"/>
      <c r="X210" s="2023"/>
      <c r="Y210" s="2023"/>
      <c r="Z210" s="2023"/>
      <c r="AA210" s="2023"/>
      <c r="AB210" s="2023"/>
      <c r="AC210" s="2023"/>
      <c r="AD210" s="2023"/>
      <c r="AE210" s="2023"/>
    </row>
    <row r="211" spans="1:31" ht="13.5" customHeight="1">
      <c r="A211" s="2023" t="s">
        <v>4693</v>
      </c>
      <c r="B211" s="2023"/>
      <c r="C211" s="2023"/>
      <c r="D211" s="2023"/>
      <c r="E211" s="2023"/>
      <c r="F211" s="2023"/>
      <c r="G211" s="2023"/>
      <c r="H211" s="2023"/>
      <c r="I211" s="2023"/>
      <c r="J211" s="2023"/>
      <c r="K211" s="2023"/>
      <c r="L211" s="2023"/>
      <c r="M211" s="2023"/>
      <c r="N211" s="2023"/>
      <c r="O211" s="2023"/>
      <c r="P211" s="2023"/>
      <c r="Q211" s="2023"/>
      <c r="R211" s="2023"/>
      <c r="S211" s="2023"/>
      <c r="T211" s="2023"/>
      <c r="U211" s="2023"/>
      <c r="V211" s="2023"/>
      <c r="W211" s="2023"/>
      <c r="X211" s="2023"/>
      <c r="Y211" s="2023"/>
      <c r="Z211" s="2023"/>
      <c r="AA211" s="2023"/>
      <c r="AB211" s="2023"/>
      <c r="AC211" s="2023"/>
      <c r="AD211" s="2023"/>
      <c r="AE211" s="2023"/>
    </row>
    <row r="212" spans="1:31" ht="13.5" customHeight="1">
      <c r="A212" s="2023" t="s">
        <v>4694</v>
      </c>
      <c r="C212" s="2023"/>
      <c r="D212" s="2023"/>
      <c r="E212" s="2023"/>
      <c r="F212" s="2023"/>
      <c r="G212" s="2023"/>
      <c r="H212" s="2023"/>
      <c r="I212" s="2023"/>
      <c r="J212" s="2023"/>
      <c r="K212" s="2023"/>
      <c r="L212" s="2023"/>
      <c r="M212" s="2023"/>
      <c r="N212" s="2023"/>
      <c r="O212" s="2023"/>
      <c r="P212" s="2023"/>
      <c r="Q212" s="2023"/>
      <c r="R212" s="2023"/>
      <c r="S212" s="2023"/>
      <c r="T212" s="2023"/>
      <c r="U212" s="2023"/>
      <c r="V212" s="2023"/>
      <c r="W212" s="2023"/>
      <c r="X212" s="2023"/>
      <c r="Y212" s="2023"/>
      <c r="Z212" s="2023"/>
      <c r="AA212" s="2023"/>
      <c r="AB212" s="2023"/>
      <c r="AC212" s="2023"/>
      <c r="AD212" s="2023"/>
      <c r="AE212" s="2023"/>
    </row>
    <row r="213" spans="1:31" ht="13.5" customHeight="1">
      <c r="A213" s="2023" t="s">
        <v>4277</v>
      </c>
      <c r="C213" s="2023"/>
      <c r="D213" s="2023"/>
      <c r="E213" s="2023"/>
      <c r="F213" s="2023"/>
      <c r="G213" s="2023"/>
      <c r="H213" s="2023"/>
      <c r="I213" s="2023"/>
      <c r="J213" s="2023"/>
      <c r="K213" s="2023"/>
      <c r="L213" s="2023"/>
      <c r="M213" s="2023"/>
      <c r="N213" s="2023"/>
      <c r="O213" s="2023"/>
      <c r="P213" s="2023"/>
      <c r="Q213" s="2023"/>
      <c r="R213" s="2023"/>
      <c r="S213" s="2023"/>
      <c r="T213" s="2023"/>
      <c r="U213" s="2023"/>
      <c r="V213" s="2023"/>
      <c r="W213" s="2023"/>
      <c r="X213" s="2023"/>
      <c r="Y213" s="2023"/>
      <c r="Z213" s="2023"/>
      <c r="AA213" s="2023"/>
      <c r="AB213" s="2023"/>
      <c r="AC213" s="2023"/>
      <c r="AD213" s="2023"/>
      <c r="AE213" s="2023"/>
    </row>
    <row r="214" spans="1:31" ht="13.5" customHeight="1">
      <c r="A214" s="2023" t="s">
        <v>4695</v>
      </c>
      <c r="C214" s="2023"/>
      <c r="D214" s="2023"/>
      <c r="E214" s="2023"/>
      <c r="F214" s="2023"/>
      <c r="G214" s="2023"/>
      <c r="H214" s="2023"/>
      <c r="I214" s="2023"/>
      <c r="J214" s="2023"/>
      <c r="K214" s="2023"/>
      <c r="L214" s="2023"/>
      <c r="M214" s="2023"/>
      <c r="N214" s="2023"/>
      <c r="O214" s="2023"/>
      <c r="P214" s="2023"/>
      <c r="Q214" s="2023"/>
      <c r="R214" s="2023"/>
      <c r="S214" s="2023"/>
      <c r="T214" s="2023"/>
      <c r="U214" s="2023"/>
      <c r="V214" s="2023"/>
      <c r="W214" s="2023"/>
      <c r="X214" s="2023"/>
      <c r="Y214" s="2023"/>
      <c r="Z214" s="2023"/>
      <c r="AA214" s="2023"/>
      <c r="AB214" s="2023"/>
      <c r="AC214" s="2023"/>
      <c r="AD214" s="2023"/>
      <c r="AE214" s="2023"/>
    </row>
    <row r="215" spans="1:31" ht="13.5" customHeight="1">
      <c r="A215" s="2023" t="s">
        <v>4279</v>
      </c>
      <c r="C215" s="2023"/>
      <c r="D215" s="2023"/>
      <c r="E215" s="2023"/>
      <c r="F215" s="2023"/>
      <c r="G215" s="2023"/>
      <c r="H215" s="2023"/>
      <c r="I215" s="2023"/>
      <c r="J215" s="2023"/>
      <c r="K215" s="2023"/>
      <c r="L215" s="2023"/>
      <c r="M215" s="2023"/>
      <c r="N215" s="2023"/>
      <c r="O215" s="2023"/>
      <c r="P215" s="2023"/>
      <c r="Q215" s="2023"/>
      <c r="R215" s="2023"/>
      <c r="S215" s="2023"/>
      <c r="T215" s="2023"/>
      <c r="U215" s="2023"/>
      <c r="V215" s="2023"/>
      <c r="W215" s="2023"/>
      <c r="X215" s="2023"/>
      <c r="Y215" s="2023"/>
      <c r="Z215" s="2023"/>
      <c r="AA215" s="2023"/>
      <c r="AB215" s="2023"/>
      <c r="AC215" s="2023"/>
      <c r="AD215" s="2023"/>
      <c r="AE215" s="2023"/>
    </row>
    <row r="216" spans="1:31" ht="13.5" customHeight="1">
      <c r="A216" s="2023" t="s">
        <v>4696</v>
      </c>
      <c r="C216" s="2023"/>
      <c r="D216" s="2023"/>
      <c r="E216" s="2023"/>
      <c r="F216" s="2023"/>
      <c r="G216" s="2023"/>
      <c r="H216" s="2023"/>
      <c r="I216" s="2023"/>
      <c r="J216" s="2023"/>
      <c r="K216" s="2023"/>
      <c r="L216" s="2023"/>
      <c r="M216" s="2023"/>
      <c r="N216" s="2023"/>
      <c r="O216" s="2023"/>
      <c r="P216" s="2023"/>
      <c r="Q216" s="2023"/>
      <c r="R216" s="2023"/>
      <c r="S216" s="2023"/>
      <c r="T216" s="2023"/>
      <c r="U216" s="2023"/>
      <c r="V216" s="2023"/>
      <c r="W216" s="2023"/>
      <c r="X216" s="2023"/>
      <c r="Y216" s="2023"/>
      <c r="Z216" s="2023"/>
      <c r="AA216" s="2023"/>
      <c r="AB216" s="2023"/>
      <c r="AC216" s="2023"/>
      <c r="AD216" s="2023"/>
      <c r="AE216" s="2023"/>
    </row>
    <row r="217" spans="1:31" ht="13.5" customHeight="1">
      <c r="A217" s="2023" t="s">
        <v>4697</v>
      </c>
      <c r="C217" s="2023"/>
      <c r="D217" s="2023"/>
      <c r="E217" s="2023"/>
      <c r="F217" s="2023"/>
      <c r="G217" s="2023"/>
      <c r="H217" s="2023"/>
      <c r="I217" s="2023"/>
      <c r="J217" s="2023"/>
      <c r="K217" s="2023"/>
      <c r="L217" s="2023"/>
      <c r="M217" s="2023"/>
      <c r="N217" s="2023"/>
      <c r="O217" s="2023"/>
      <c r="P217" s="2023"/>
      <c r="Q217" s="2023"/>
      <c r="R217" s="2023"/>
      <c r="S217" s="2023"/>
      <c r="T217" s="2023"/>
      <c r="U217" s="2023"/>
      <c r="V217" s="2023"/>
      <c r="W217" s="2023"/>
      <c r="X217" s="2023"/>
      <c r="Y217" s="2023"/>
      <c r="Z217" s="2023"/>
      <c r="AA217" s="2023"/>
      <c r="AB217" s="2023"/>
      <c r="AC217" s="2023"/>
      <c r="AD217" s="2023"/>
      <c r="AE217" s="2023"/>
    </row>
    <row r="218" spans="1:31" ht="13.5" customHeight="1">
      <c r="A218" s="2023" t="s">
        <v>4698</v>
      </c>
      <c r="C218" s="2023"/>
      <c r="D218" s="2023"/>
      <c r="E218" s="2023"/>
      <c r="F218" s="2023"/>
      <c r="G218" s="2023"/>
      <c r="H218" s="2023"/>
      <c r="I218" s="2023"/>
      <c r="J218" s="2023"/>
      <c r="K218" s="2023"/>
      <c r="L218" s="2023"/>
      <c r="M218" s="2023"/>
      <c r="N218" s="2023"/>
      <c r="O218" s="2023"/>
      <c r="P218" s="2023"/>
      <c r="Q218" s="2023"/>
      <c r="R218" s="2023"/>
      <c r="S218" s="2023"/>
      <c r="T218" s="2023"/>
      <c r="U218" s="2023"/>
      <c r="V218" s="2023"/>
      <c r="W218" s="2023"/>
      <c r="X218" s="2023"/>
      <c r="Y218" s="2023"/>
      <c r="Z218" s="2023"/>
      <c r="AA218" s="2023"/>
      <c r="AB218" s="2023"/>
      <c r="AC218" s="2023"/>
      <c r="AD218" s="2023"/>
      <c r="AE218" s="2023"/>
    </row>
    <row r="219" spans="1:31" ht="13.5" customHeight="1">
      <c r="A219" s="2023" t="s">
        <v>4699</v>
      </c>
      <c r="B219" s="2023"/>
      <c r="C219" s="2023"/>
      <c r="D219" s="2023"/>
      <c r="E219" s="2023"/>
      <c r="F219" s="2023"/>
      <c r="G219" s="2023"/>
      <c r="H219" s="2023"/>
      <c r="I219" s="2023"/>
      <c r="J219" s="2023"/>
      <c r="K219" s="2023"/>
      <c r="L219" s="2023"/>
      <c r="M219" s="2023"/>
      <c r="N219" s="2023"/>
      <c r="O219" s="2023"/>
      <c r="P219" s="2023"/>
      <c r="Q219" s="2023"/>
      <c r="R219" s="2023"/>
      <c r="S219" s="2023"/>
      <c r="T219" s="2023"/>
      <c r="U219" s="2023"/>
      <c r="V219" s="2023"/>
      <c r="W219" s="2023"/>
      <c r="X219" s="2023"/>
      <c r="Y219" s="2023"/>
      <c r="Z219" s="2023"/>
      <c r="AA219" s="2023"/>
      <c r="AB219" s="2023"/>
      <c r="AC219" s="2023"/>
      <c r="AD219" s="2023"/>
      <c r="AE219" s="2023"/>
    </row>
    <row r="220" spans="1:31" ht="13.5" customHeight="1">
      <c r="A220" s="2023" t="s">
        <v>4700</v>
      </c>
      <c r="B220" s="2023"/>
      <c r="C220" s="2023"/>
      <c r="D220" s="2023"/>
      <c r="E220" s="2023"/>
      <c r="F220" s="2023"/>
      <c r="G220" s="2023"/>
      <c r="H220" s="2023"/>
      <c r="I220" s="2023"/>
      <c r="J220" s="2023"/>
      <c r="K220" s="2023"/>
      <c r="L220" s="2023"/>
      <c r="M220" s="2023"/>
      <c r="N220" s="2023"/>
      <c r="O220" s="2023"/>
      <c r="P220" s="2023"/>
      <c r="Q220" s="2023"/>
      <c r="R220" s="2023"/>
      <c r="S220" s="2023"/>
      <c r="T220" s="2023"/>
      <c r="U220" s="2023"/>
      <c r="V220" s="2023"/>
      <c r="W220" s="2023"/>
      <c r="X220" s="2023"/>
      <c r="Y220" s="2023"/>
      <c r="Z220" s="2023"/>
      <c r="AA220" s="2023"/>
      <c r="AB220" s="2023"/>
      <c r="AC220" s="2023"/>
      <c r="AD220" s="2023"/>
      <c r="AE220" s="2023"/>
    </row>
    <row r="221" spans="1:31" ht="13.5" customHeight="1">
      <c r="A221" s="2023" t="s">
        <v>4701</v>
      </c>
      <c r="B221" s="2023"/>
      <c r="C221" s="2023"/>
      <c r="D221" s="2023"/>
      <c r="E221" s="2023"/>
      <c r="F221" s="2023"/>
      <c r="G221" s="2023"/>
      <c r="H221" s="2023"/>
      <c r="I221" s="2023"/>
      <c r="J221" s="2023"/>
      <c r="K221" s="2023"/>
      <c r="L221" s="2023"/>
      <c r="M221" s="2023"/>
      <c r="N221" s="2023"/>
      <c r="O221" s="2023"/>
      <c r="P221" s="2023"/>
      <c r="Q221" s="2023"/>
      <c r="R221" s="2023"/>
      <c r="S221" s="2023"/>
      <c r="T221" s="2023"/>
      <c r="U221" s="2023"/>
      <c r="V221" s="2023"/>
      <c r="W221" s="2023"/>
      <c r="X221" s="2023"/>
      <c r="Y221" s="2023"/>
      <c r="Z221" s="2023"/>
      <c r="AA221" s="2023"/>
      <c r="AB221" s="2023"/>
      <c r="AC221" s="2023"/>
      <c r="AD221" s="2023"/>
      <c r="AE221" s="2023"/>
    </row>
    <row r="222" spans="1:31" ht="13.5" customHeight="1">
      <c r="A222" s="2023" t="s">
        <v>4702</v>
      </c>
      <c r="B222" s="2023"/>
      <c r="C222" s="2023"/>
      <c r="D222" s="2023"/>
      <c r="E222" s="2023"/>
      <c r="F222" s="2023"/>
      <c r="G222" s="2023"/>
      <c r="H222" s="2023"/>
      <c r="I222" s="2023"/>
      <c r="J222" s="2023"/>
      <c r="K222" s="2023"/>
      <c r="L222" s="2023"/>
      <c r="M222" s="2023"/>
      <c r="N222" s="2023"/>
      <c r="O222" s="2023"/>
      <c r="P222" s="2023"/>
      <c r="Q222" s="2023"/>
      <c r="R222" s="2023"/>
      <c r="S222" s="2023"/>
      <c r="T222" s="2023"/>
      <c r="U222" s="2023"/>
      <c r="V222" s="2023"/>
      <c r="W222" s="2023"/>
      <c r="X222" s="2023"/>
      <c r="Y222" s="2023"/>
      <c r="Z222" s="2023"/>
      <c r="AA222" s="2023"/>
      <c r="AB222" s="2023"/>
      <c r="AC222" s="2023"/>
      <c r="AD222" s="2023"/>
      <c r="AE222" s="2023"/>
    </row>
    <row r="223" spans="1:31" ht="13.5" customHeight="1">
      <c r="A223" s="2023" t="s">
        <v>4703</v>
      </c>
      <c r="B223" s="2023"/>
      <c r="C223" s="2023"/>
      <c r="D223" s="2023"/>
      <c r="E223" s="2023"/>
      <c r="F223" s="2023"/>
      <c r="G223" s="2023"/>
      <c r="H223" s="2023"/>
      <c r="I223" s="2023"/>
      <c r="J223" s="2023"/>
      <c r="K223" s="2023"/>
      <c r="L223" s="2023"/>
      <c r="M223" s="2023"/>
      <c r="N223" s="2023"/>
      <c r="O223" s="2023"/>
      <c r="P223" s="2023"/>
      <c r="Q223" s="2023"/>
      <c r="R223" s="2023"/>
      <c r="S223" s="2023"/>
      <c r="T223" s="2023"/>
      <c r="U223" s="2023"/>
      <c r="V223" s="2023"/>
      <c r="W223" s="2023"/>
      <c r="X223" s="2023"/>
      <c r="Y223" s="2023"/>
      <c r="Z223" s="2023"/>
      <c r="AA223" s="2023"/>
      <c r="AB223" s="2023"/>
      <c r="AC223" s="2023"/>
      <c r="AD223" s="2023"/>
      <c r="AE223" s="2023"/>
    </row>
    <row r="224" spans="1:31" ht="13.5" customHeight="1">
      <c r="A224" s="2023" t="s">
        <v>4704</v>
      </c>
      <c r="C224" s="2023"/>
      <c r="D224" s="2023"/>
      <c r="E224" s="2023"/>
      <c r="F224" s="2023"/>
      <c r="G224" s="2023"/>
      <c r="H224" s="2023"/>
      <c r="I224" s="2023"/>
      <c r="J224" s="2023"/>
      <c r="K224" s="2023"/>
      <c r="L224" s="2023"/>
      <c r="M224" s="2023"/>
      <c r="N224" s="2023"/>
      <c r="O224" s="2023"/>
      <c r="P224" s="2023"/>
      <c r="Q224" s="2023"/>
      <c r="R224" s="2023"/>
      <c r="S224" s="2023"/>
      <c r="T224" s="2023"/>
      <c r="U224" s="2023"/>
      <c r="V224" s="2023"/>
      <c r="W224" s="2023"/>
      <c r="X224" s="2023"/>
      <c r="Y224" s="2023"/>
      <c r="Z224" s="2023"/>
      <c r="AA224" s="2023"/>
      <c r="AB224" s="2023"/>
      <c r="AC224" s="2023"/>
      <c r="AD224" s="2023"/>
      <c r="AE224" s="2023"/>
    </row>
    <row r="225" spans="1:31" ht="13.5" customHeight="1">
      <c r="A225" s="2023" t="s">
        <v>4705</v>
      </c>
      <c r="C225" s="2023"/>
      <c r="D225" s="2023"/>
      <c r="E225" s="2023"/>
      <c r="F225" s="2023"/>
      <c r="G225" s="2023"/>
      <c r="H225" s="2023"/>
      <c r="I225" s="2023"/>
      <c r="J225" s="2023"/>
      <c r="K225" s="2023"/>
      <c r="L225" s="2023"/>
      <c r="M225" s="2023"/>
      <c r="N225" s="2023"/>
      <c r="O225" s="2023"/>
      <c r="P225" s="2023"/>
      <c r="Q225" s="2023"/>
      <c r="R225" s="2023"/>
      <c r="S225" s="2023"/>
      <c r="T225" s="2023"/>
      <c r="U225" s="2023"/>
      <c r="V225" s="2023"/>
      <c r="W225" s="2023"/>
      <c r="X225" s="2023"/>
      <c r="Y225" s="2023"/>
      <c r="Z225" s="2023"/>
      <c r="AA225" s="2023"/>
      <c r="AB225" s="2023"/>
      <c r="AC225" s="2023"/>
      <c r="AD225" s="2023"/>
      <c r="AE225" s="2023"/>
    </row>
    <row r="226" spans="1:31" ht="13.5" customHeight="1">
      <c r="A226" s="2023" t="s">
        <v>4706</v>
      </c>
      <c r="C226" s="2023"/>
      <c r="D226" s="2023"/>
      <c r="E226" s="2023"/>
      <c r="F226" s="2023"/>
      <c r="G226" s="2023"/>
      <c r="H226" s="2023"/>
      <c r="I226" s="2023"/>
      <c r="J226" s="2023"/>
      <c r="K226" s="2023"/>
      <c r="L226" s="2023"/>
      <c r="M226" s="2023"/>
      <c r="N226" s="2023"/>
      <c r="O226" s="2023"/>
      <c r="P226" s="2023"/>
      <c r="Q226" s="2023"/>
      <c r="R226" s="2023"/>
      <c r="S226" s="2023"/>
      <c r="T226" s="2023"/>
      <c r="U226" s="2023"/>
      <c r="V226" s="2023"/>
      <c r="W226" s="2023"/>
      <c r="X226" s="2023"/>
      <c r="Y226" s="2023"/>
      <c r="Z226" s="2023"/>
      <c r="AA226" s="2023"/>
      <c r="AB226" s="2023"/>
      <c r="AC226" s="2023"/>
      <c r="AD226" s="2023"/>
      <c r="AE226" s="2023"/>
    </row>
    <row r="227" spans="1:31" ht="13.5" customHeight="1">
      <c r="A227" s="2023" t="s">
        <v>4707</v>
      </c>
      <c r="C227" s="2023"/>
      <c r="D227" s="2023"/>
      <c r="E227" s="2023"/>
      <c r="F227" s="2023"/>
      <c r="G227" s="2023"/>
      <c r="H227" s="2023"/>
      <c r="I227" s="2023"/>
      <c r="J227" s="2023"/>
      <c r="K227" s="2023"/>
      <c r="L227" s="2023"/>
      <c r="M227" s="2023"/>
      <c r="N227" s="2023"/>
      <c r="O227" s="2023"/>
      <c r="P227" s="2023"/>
      <c r="Q227" s="2023"/>
      <c r="R227" s="2023"/>
      <c r="S227" s="2023"/>
      <c r="T227" s="2023"/>
      <c r="U227" s="2023"/>
      <c r="V227" s="2023"/>
      <c r="W227" s="2023"/>
      <c r="X227" s="2023"/>
      <c r="Y227" s="2023"/>
      <c r="Z227" s="2023"/>
      <c r="AA227" s="2023"/>
      <c r="AB227" s="2023"/>
      <c r="AC227" s="2023"/>
      <c r="AD227" s="2023"/>
      <c r="AE227" s="2023"/>
    </row>
    <row r="228" spans="1:31" ht="13.5" customHeight="1">
      <c r="A228" s="2023" t="s">
        <v>4708</v>
      </c>
      <c r="C228" s="2023"/>
      <c r="D228" s="2023"/>
      <c r="E228" s="2023"/>
      <c r="F228" s="2023"/>
      <c r="G228" s="2023"/>
      <c r="H228" s="2023"/>
      <c r="I228" s="2023"/>
      <c r="J228" s="2023"/>
      <c r="K228" s="2023"/>
      <c r="L228" s="2023"/>
      <c r="M228" s="2023"/>
      <c r="N228" s="2023"/>
      <c r="O228" s="2023"/>
      <c r="P228" s="2023"/>
      <c r="Q228" s="2023"/>
      <c r="R228" s="2023"/>
      <c r="S228" s="2023"/>
      <c r="T228" s="2023"/>
      <c r="U228" s="2023"/>
      <c r="V228" s="2023"/>
      <c r="W228" s="2023"/>
      <c r="X228" s="2023"/>
      <c r="Y228" s="2023"/>
      <c r="Z228" s="2023"/>
      <c r="AA228" s="2023"/>
      <c r="AB228" s="2023"/>
      <c r="AC228" s="2023"/>
      <c r="AD228" s="2023"/>
      <c r="AE228" s="2023"/>
    </row>
    <row r="229" spans="1:31" ht="13.5" customHeight="1">
      <c r="A229" s="2023" t="s">
        <v>4709</v>
      </c>
      <c r="C229" s="2023"/>
      <c r="D229" s="2023"/>
      <c r="E229" s="2023"/>
      <c r="F229" s="2023"/>
      <c r="G229" s="2023"/>
      <c r="H229" s="2023"/>
      <c r="I229" s="2023"/>
      <c r="J229" s="2023"/>
      <c r="K229" s="2023"/>
      <c r="L229" s="2023"/>
      <c r="M229" s="2023"/>
      <c r="N229" s="2023"/>
      <c r="O229" s="2023"/>
      <c r="P229" s="2023"/>
      <c r="Q229" s="2023"/>
      <c r="R229" s="2023"/>
      <c r="S229" s="2023"/>
      <c r="T229" s="2023"/>
      <c r="U229" s="2023"/>
      <c r="V229" s="2023"/>
      <c r="W229" s="2023"/>
      <c r="X229" s="2023"/>
      <c r="Y229" s="2023"/>
      <c r="Z229" s="2023"/>
      <c r="AA229" s="2023"/>
      <c r="AB229" s="2023"/>
      <c r="AC229" s="2023"/>
      <c r="AD229" s="2023"/>
      <c r="AE229" s="2023"/>
    </row>
    <row r="230" spans="1:31" ht="13.5" customHeight="1">
      <c r="A230" s="2023" t="s">
        <v>4300</v>
      </c>
      <c r="B230" s="2023"/>
      <c r="C230" s="2023"/>
      <c r="D230" s="2023"/>
      <c r="E230" s="2023"/>
      <c r="F230" s="2023"/>
      <c r="G230" s="2023"/>
      <c r="H230" s="2023"/>
      <c r="I230" s="2023"/>
      <c r="J230" s="2023"/>
      <c r="K230" s="2023"/>
      <c r="L230" s="2023"/>
      <c r="M230" s="2023"/>
      <c r="N230" s="2023"/>
      <c r="O230" s="2023"/>
      <c r="P230" s="2023"/>
      <c r="Q230" s="2023"/>
      <c r="R230" s="2023"/>
      <c r="S230" s="2023"/>
      <c r="T230" s="2023"/>
      <c r="U230" s="2023"/>
      <c r="V230" s="2023"/>
      <c r="W230" s="2023"/>
      <c r="X230" s="2023"/>
      <c r="Y230" s="2023"/>
      <c r="Z230" s="2023"/>
      <c r="AA230" s="2023"/>
      <c r="AB230" s="2023"/>
      <c r="AC230" s="2023"/>
      <c r="AD230" s="2023"/>
      <c r="AE230" s="2023"/>
    </row>
    <row r="231" spans="1:31" ht="13.5" customHeight="1">
      <c r="A231" s="2023" t="s">
        <v>4710</v>
      </c>
      <c r="B231" s="2023"/>
      <c r="C231" s="2023"/>
      <c r="D231" s="2023"/>
      <c r="E231" s="2023"/>
      <c r="F231" s="2023"/>
      <c r="G231" s="2023"/>
      <c r="H231" s="2023"/>
      <c r="I231" s="2023"/>
      <c r="J231" s="2023"/>
      <c r="K231" s="2023"/>
      <c r="L231" s="2023"/>
      <c r="M231" s="2023"/>
      <c r="N231" s="2023"/>
      <c r="O231" s="2023"/>
      <c r="P231" s="2023"/>
      <c r="Q231" s="2023"/>
      <c r="R231" s="2023"/>
      <c r="S231" s="2023"/>
      <c r="T231" s="2023"/>
      <c r="U231" s="2023"/>
      <c r="V231" s="2023"/>
      <c r="W231" s="2023"/>
      <c r="X231" s="2023"/>
      <c r="Y231" s="2023"/>
      <c r="Z231" s="2023"/>
      <c r="AA231" s="2023"/>
      <c r="AB231" s="2023"/>
      <c r="AC231" s="2023"/>
      <c r="AD231" s="2023"/>
      <c r="AE231" s="2023"/>
    </row>
    <row r="232" spans="1:31" ht="13.5" customHeight="1">
      <c r="A232" s="2023" t="s">
        <v>4711</v>
      </c>
      <c r="C232" s="2023"/>
      <c r="D232" s="2023"/>
      <c r="E232" s="2023"/>
      <c r="F232" s="2023"/>
      <c r="G232" s="2023"/>
      <c r="H232" s="2023"/>
      <c r="I232" s="2023"/>
      <c r="J232" s="2023"/>
      <c r="K232" s="2023"/>
      <c r="L232" s="2023"/>
      <c r="M232" s="2023"/>
      <c r="N232" s="2023"/>
      <c r="O232" s="2023"/>
      <c r="P232" s="2023"/>
      <c r="Q232" s="2023"/>
      <c r="R232" s="2023"/>
      <c r="S232" s="2023"/>
      <c r="T232" s="2023"/>
      <c r="U232" s="2023"/>
      <c r="V232" s="2023"/>
      <c r="W232" s="2023"/>
      <c r="X232" s="2023"/>
      <c r="Y232" s="2023"/>
      <c r="Z232" s="2023"/>
      <c r="AA232" s="2023"/>
      <c r="AB232" s="2023"/>
      <c r="AC232" s="2023"/>
      <c r="AD232" s="2023"/>
      <c r="AE232" s="2023"/>
    </row>
    <row r="233" spans="1:31" ht="13.5" customHeight="1">
      <c r="A233" s="2023" t="s">
        <v>4712</v>
      </c>
      <c r="C233" s="2023"/>
      <c r="D233" s="2023"/>
      <c r="E233" s="2023"/>
      <c r="F233" s="2023"/>
      <c r="G233" s="2023"/>
      <c r="H233" s="2023"/>
      <c r="I233" s="2023"/>
      <c r="J233" s="2023"/>
      <c r="K233" s="2023"/>
      <c r="L233" s="2023"/>
      <c r="M233" s="2023"/>
      <c r="N233" s="2023"/>
      <c r="O233" s="2023"/>
      <c r="P233" s="2023"/>
      <c r="Q233" s="2023"/>
      <c r="R233" s="2023"/>
      <c r="S233" s="2023"/>
      <c r="T233" s="2023"/>
      <c r="U233" s="2023"/>
      <c r="V233" s="2023"/>
      <c r="W233" s="2023"/>
      <c r="X233" s="2023"/>
      <c r="Y233" s="2023"/>
      <c r="Z233" s="2023"/>
      <c r="AA233" s="2023"/>
      <c r="AB233" s="2023"/>
      <c r="AC233" s="2023"/>
      <c r="AD233" s="2023"/>
      <c r="AE233" s="2023"/>
    </row>
    <row r="234" spans="1:31" ht="13.5" customHeight="1">
      <c r="A234" s="2023" t="s">
        <v>4713</v>
      </c>
      <c r="C234" s="2023"/>
      <c r="D234" s="2023"/>
      <c r="E234" s="2023"/>
      <c r="F234" s="2023"/>
      <c r="G234" s="2023"/>
      <c r="H234" s="2023"/>
      <c r="I234" s="2023"/>
      <c r="J234" s="2023"/>
      <c r="K234" s="2023"/>
      <c r="L234" s="2023"/>
      <c r="M234" s="2023"/>
      <c r="N234" s="2023"/>
      <c r="O234" s="2023"/>
      <c r="P234" s="2023"/>
      <c r="Q234" s="2023"/>
      <c r="R234" s="2023"/>
      <c r="S234" s="2023"/>
      <c r="T234" s="2023"/>
      <c r="U234" s="2023"/>
      <c r="V234" s="2023"/>
      <c r="W234" s="2023"/>
      <c r="X234" s="2023"/>
      <c r="Y234" s="2023"/>
      <c r="Z234" s="2023"/>
      <c r="AA234" s="2023"/>
      <c r="AB234" s="2023"/>
      <c r="AC234" s="2023"/>
      <c r="AD234" s="2023"/>
      <c r="AE234" s="2023"/>
    </row>
    <row r="235" spans="1:31" ht="13.5" customHeight="1">
      <c r="A235" s="2157" t="s">
        <v>4714</v>
      </c>
      <c r="B235" s="2023"/>
      <c r="C235" s="2023"/>
      <c r="D235" s="2023"/>
      <c r="E235" s="2023"/>
      <c r="F235" s="2023"/>
      <c r="G235" s="2023"/>
      <c r="H235" s="2023"/>
      <c r="I235" s="2023"/>
      <c r="J235" s="2023"/>
      <c r="K235" s="2023"/>
      <c r="L235" s="2023"/>
      <c r="M235" s="2023"/>
      <c r="N235" s="2023"/>
      <c r="O235" s="2023"/>
      <c r="P235" s="2023"/>
      <c r="Q235" s="2023"/>
      <c r="R235" s="2023"/>
      <c r="S235" s="2023"/>
      <c r="T235" s="2023"/>
      <c r="U235" s="2023"/>
      <c r="V235" s="2023"/>
      <c r="W235" s="2023"/>
      <c r="X235" s="2023"/>
      <c r="Y235" s="2023"/>
      <c r="Z235" s="2023"/>
      <c r="AA235" s="2023"/>
      <c r="AB235" s="2023"/>
      <c r="AC235" s="2023"/>
      <c r="AD235" s="2023"/>
      <c r="AE235" s="2023"/>
    </row>
    <row r="236" spans="1:31" ht="13.5" customHeight="1">
      <c r="A236" s="2023" t="s">
        <v>4715</v>
      </c>
      <c r="B236" s="2023"/>
      <c r="C236" s="2023"/>
      <c r="D236" s="2023"/>
      <c r="E236" s="2023"/>
      <c r="F236" s="2023"/>
      <c r="G236" s="2023"/>
      <c r="H236" s="2023"/>
      <c r="I236" s="2023"/>
      <c r="J236" s="2023"/>
      <c r="K236" s="2023"/>
      <c r="L236" s="2023"/>
      <c r="M236" s="2023"/>
      <c r="N236" s="2023"/>
      <c r="O236" s="2023"/>
      <c r="P236" s="2023"/>
      <c r="Q236" s="2023"/>
      <c r="R236" s="2023"/>
      <c r="S236" s="2023"/>
      <c r="T236" s="2023"/>
      <c r="U236" s="2023"/>
      <c r="V236" s="2023"/>
      <c r="W236" s="2023"/>
      <c r="X236" s="2023"/>
      <c r="Y236" s="2023"/>
      <c r="Z236" s="2023"/>
      <c r="AA236" s="2023"/>
      <c r="AB236" s="2023"/>
      <c r="AC236" s="2023"/>
      <c r="AD236" s="2023"/>
      <c r="AE236" s="2023"/>
    </row>
    <row r="237" spans="1:31" ht="13.5" customHeight="1">
      <c r="A237" s="2023" t="s">
        <v>4716</v>
      </c>
      <c r="B237" s="2023"/>
      <c r="C237" s="2023"/>
      <c r="D237" s="2023"/>
      <c r="E237" s="2023"/>
      <c r="F237" s="2023"/>
      <c r="G237" s="2023"/>
      <c r="H237" s="2023"/>
      <c r="I237" s="2023"/>
      <c r="J237" s="2023"/>
      <c r="K237" s="2023"/>
      <c r="L237" s="2023"/>
      <c r="M237" s="2023"/>
      <c r="N237" s="2023"/>
      <c r="O237" s="2023"/>
      <c r="P237" s="2023"/>
      <c r="Q237" s="2023"/>
      <c r="R237" s="2023"/>
      <c r="S237" s="2023"/>
      <c r="T237" s="2023"/>
      <c r="U237" s="2023"/>
      <c r="V237" s="2023"/>
      <c r="W237" s="2023"/>
      <c r="X237" s="2023"/>
      <c r="Y237" s="2023"/>
      <c r="Z237" s="2023"/>
      <c r="AA237" s="2023"/>
      <c r="AB237" s="2023"/>
      <c r="AC237" s="2023"/>
      <c r="AD237" s="2023"/>
      <c r="AE237" s="2023"/>
    </row>
    <row r="238" spans="1:31" ht="13.5" customHeight="1">
      <c r="A238" s="2023" t="s">
        <v>4717</v>
      </c>
      <c r="B238" s="2023"/>
      <c r="D238" s="2023"/>
      <c r="E238" s="2023"/>
      <c r="F238" s="2023"/>
      <c r="G238" s="2023"/>
      <c r="H238" s="2023"/>
      <c r="I238" s="2023"/>
      <c r="J238" s="2023"/>
      <c r="K238" s="2023"/>
      <c r="L238" s="2023"/>
      <c r="M238" s="2023"/>
      <c r="N238" s="2023"/>
      <c r="O238" s="2023"/>
      <c r="P238" s="2023"/>
      <c r="Q238" s="2023"/>
      <c r="R238" s="2023"/>
      <c r="S238" s="2023"/>
      <c r="T238" s="2023"/>
      <c r="U238" s="2023"/>
      <c r="V238" s="2023"/>
      <c r="W238" s="2023"/>
      <c r="X238" s="2023"/>
      <c r="Y238" s="2023"/>
      <c r="Z238" s="2023"/>
      <c r="AA238" s="2023"/>
      <c r="AB238" s="2023"/>
      <c r="AC238" s="2023"/>
      <c r="AD238" s="2023"/>
      <c r="AE238" s="2023"/>
    </row>
    <row r="239" spans="1:31" ht="13.5" customHeight="1">
      <c r="A239" s="2023" t="s">
        <v>4718</v>
      </c>
      <c r="B239" s="2023"/>
      <c r="D239" s="2023"/>
      <c r="E239" s="2023"/>
      <c r="F239" s="2023"/>
      <c r="G239" s="2023"/>
      <c r="H239" s="2023"/>
      <c r="I239" s="2023"/>
      <c r="J239" s="2023"/>
      <c r="K239" s="2023"/>
      <c r="L239" s="2023"/>
      <c r="M239" s="2023"/>
      <c r="N239" s="2023"/>
      <c r="O239" s="2023"/>
      <c r="P239" s="2023"/>
      <c r="Q239" s="2023"/>
      <c r="R239" s="2023"/>
      <c r="S239" s="2023"/>
      <c r="T239" s="2023"/>
      <c r="U239" s="2023"/>
      <c r="V239" s="2023"/>
      <c r="W239" s="2023"/>
      <c r="X239" s="2023"/>
      <c r="Y239" s="2023"/>
      <c r="Z239" s="2023"/>
      <c r="AA239" s="2023"/>
      <c r="AB239" s="2023"/>
      <c r="AC239" s="2023"/>
      <c r="AD239" s="2023"/>
      <c r="AE239" s="2023"/>
    </row>
    <row r="240" spans="1:31" ht="13.5" customHeight="1">
      <c r="A240" s="2023" t="s">
        <v>5405</v>
      </c>
      <c r="B240" s="2023"/>
      <c r="D240" s="2023"/>
      <c r="E240" s="2023"/>
      <c r="F240" s="2023"/>
      <c r="G240" s="2023"/>
      <c r="H240" s="2023"/>
      <c r="I240" s="2023"/>
      <c r="J240" s="2023"/>
      <c r="K240" s="2023"/>
      <c r="L240" s="2023"/>
      <c r="M240" s="2023"/>
      <c r="N240" s="2023"/>
      <c r="O240" s="2023"/>
      <c r="P240" s="2023"/>
      <c r="Q240" s="2023"/>
      <c r="R240" s="2023"/>
      <c r="S240" s="2023"/>
      <c r="T240" s="2023"/>
      <c r="U240" s="2023"/>
      <c r="V240" s="2023"/>
      <c r="W240" s="2023"/>
      <c r="X240" s="2023"/>
      <c r="Y240" s="2023"/>
      <c r="Z240" s="2023"/>
      <c r="AA240" s="2023"/>
      <c r="AB240" s="2023"/>
      <c r="AC240" s="2023"/>
      <c r="AD240" s="2023"/>
      <c r="AE240" s="2023"/>
    </row>
    <row r="241" spans="1:31" ht="13.5" customHeight="1">
      <c r="A241" s="2023" t="s">
        <v>5406</v>
      </c>
      <c r="B241" s="2023"/>
      <c r="D241" s="2023"/>
      <c r="E241" s="2023"/>
      <c r="F241" s="2023"/>
      <c r="G241" s="2023"/>
      <c r="H241" s="2023"/>
      <c r="I241" s="2023"/>
      <c r="J241" s="2023"/>
      <c r="K241" s="2023"/>
      <c r="L241" s="2023"/>
      <c r="M241" s="2023"/>
      <c r="N241" s="2023"/>
      <c r="O241" s="2023"/>
      <c r="P241" s="2023"/>
      <c r="Q241" s="2023"/>
      <c r="R241" s="2023"/>
      <c r="S241" s="2023"/>
      <c r="T241" s="2023"/>
      <c r="U241" s="2023"/>
      <c r="V241" s="2023"/>
      <c r="W241" s="2023"/>
      <c r="X241" s="2023"/>
      <c r="Y241" s="2023"/>
      <c r="Z241" s="2023"/>
      <c r="AA241" s="2023"/>
      <c r="AB241" s="2023"/>
      <c r="AC241" s="2023"/>
      <c r="AD241" s="2023"/>
      <c r="AE241" s="2023"/>
    </row>
    <row r="242" spans="1:31" ht="13.5" customHeight="1">
      <c r="A242" s="2023" t="s">
        <v>5407</v>
      </c>
      <c r="B242" s="2023"/>
      <c r="D242" s="2023"/>
      <c r="E242" s="2023"/>
      <c r="F242" s="2023"/>
      <c r="G242" s="2023"/>
      <c r="H242" s="2023"/>
      <c r="I242" s="2023"/>
      <c r="J242" s="2023"/>
      <c r="K242" s="2023"/>
      <c r="L242" s="2023"/>
      <c r="M242" s="2023"/>
      <c r="N242" s="2023"/>
      <c r="O242" s="2023"/>
      <c r="P242" s="2023"/>
      <c r="Q242" s="2023"/>
      <c r="R242" s="2023"/>
      <c r="S242" s="2023"/>
      <c r="T242" s="2023"/>
      <c r="U242" s="2023"/>
      <c r="V242" s="2023"/>
      <c r="W242" s="2023"/>
      <c r="X242" s="2023"/>
      <c r="Y242" s="2023"/>
      <c r="Z242" s="2023"/>
      <c r="AA242" s="2023"/>
      <c r="AB242" s="2023"/>
      <c r="AC242" s="2023"/>
      <c r="AD242" s="2023"/>
      <c r="AE242" s="2023"/>
    </row>
    <row r="243" spans="1:31" ht="13.5" customHeight="1">
      <c r="A243" s="2023" t="s">
        <v>5408</v>
      </c>
      <c r="B243" s="2023"/>
      <c r="D243" s="2023"/>
      <c r="E243" s="2023"/>
      <c r="F243" s="2023"/>
      <c r="G243" s="2023"/>
      <c r="H243" s="2023"/>
      <c r="I243" s="2023"/>
      <c r="J243" s="2023"/>
      <c r="K243" s="2023"/>
      <c r="L243" s="2023"/>
      <c r="M243" s="2023"/>
      <c r="N243" s="2023"/>
      <c r="O243" s="2023"/>
      <c r="P243" s="2023"/>
      <c r="Q243" s="2023"/>
      <c r="R243" s="2023"/>
      <c r="S243" s="2023"/>
      <c r="T243" s="2023"/>
      <c r="U243" s="2023"/>
      <c r="V243" s="2023"/>
      <c r="W243" s="2023"/>
      <c r="X243" s="2023"/>
      <c r="Y243" s="2023"/>
      <c r="Z243" s="2023"/>
      <c r="AA243" s="2023"/>
      <c r="AB243" s="2023"/>
      <c r="AC243" s="2023"/>
      <c r="AD243" s="2023"/>
      <c r="AE243" s="2023"/>
    </row>
    <row r="244" spans="1:31" ht="13.5" customHeight="1">
      <c r="A244" s="2023" t="s">
        <v>4722</v>
      </c>
      <c r="B244" s="2023"/>
      <c r="D244" s="2023"/>
      <c r="E244" s="2023"/>
      <c r="F244" s="2023"/>
      <c r="G244" s="2023"/>
      <c r="H244" s="2023"/>
      <c r="I244" s="2023"/>
      <c r="J244" s="2023"/>
      <c r="K244" s="2023"/>
      <c r="L244" s="2023"/>
      <c r="M244" s="2023"/>
      <c r="N244" s="2023"/>
      <c r="O244" s="2023"/>
      <c r="P244" s="2023"/>
      <c r="Q244" s="2023"/>
      <c r="R244" s="2023"/>
      <c r="S244" s="2023"/>
      <c r="T244" s="2023"/>
      <c r="U244" s="2023"/>
      <c r="V244" s="2023"/>
      <c r="W244" s="2023"/>
      <c r="X244" s="2023"/>
      <c r="Y244" s="2023"/>
      <c r="Z244" s="2023"/>
      <c r="AA244" s="2023"/>
      <c r="AB244" s="2023"/>
      <c r="AC244" s="2023"/>
      <c r="AD244" s="2023"/>
      <c r="AE244" s="2023"/>
    </row>
    <row r="245" spans="1:31" ht="13.5" customHeight="1">
      <c r="A245" s="2023" t="s">
        <v>4723</v>
      </c>
      <c r="B245" s="2023"/>
      <c r="D245" s="2023"/>
      <c r="E245" s="2023"/>
      <c r="F245" s="2023"/>
      <c r="G245" s="2023"/>
      <c r="H245" s="2023"/>
      <c r="I245" s="2023"/>
      <c r="J245" s="2023"/>
      <c r="K245" s="2023"/>
      <c r="L245" s="2023"/>
      <c r="M245" s="2023"/>
      <c r="N245" s="2023"/>
      <c r="O245" s="2023"/>
      <c r="P245" s="2023"/>
      <c r="Q245" s="2023"/>
      <c r="R245" s="2023"/>
      <c r="S245" s="2023"/>
      <c r="T245" s="2023"/>
      <c r="U245" s="2023"/>
      <c r="V245" s="2023"/>
      <c r="W245" s="2023"/>
      <c r="X245" s="2023"/>
      <c r="Y245" s="2023"/>
      <c r="Z245" s="2023"/>
      <c r="AA245" s="2023"/>
      <c r="AB245" s="2023"/>
      <c r="AC245" s="2023"/>
      <c r="AD245" s="2023"/>
      <c r="AE245" s="2023"/>
    </row>
    <row r="246" spans="1:31" ht="13.5" customHeight="1">
      <c r="A246" s="2023" t="s">
        <v>5409</v>
      </c>
      <c r="B246" s="2023"/>
      <c r="D246" s="2023"/>
      <c r="E246" s="2023"/>
      <c r="F246" s="2023"/>
      <c r="G246" s="2023"/>
      <c r="H246" s="2023"/>
      <c r="I246" s="2023"/>
      <c r="J246" s="2023"/>
      <c r="K246" s="2023"/>
      <c r="L246" s="2023"/>
      <c r="M246" s="2023"/>
      <c r="N246" s="2023"/>
      <c r="O246" s="2023"/>
      <c r="P246" s="2023"/>
      <c r="Q246" s="2023"/>
      <c r="R246" s="2023"/>
      <c r="S246" s="2023"/>
      <c r="T246" s="2023"/>
      <c r="U246" s="2023"/>
      <c r="V246" s="2023"/>
      <c r="W246" s="2023"/>
      <c r="X246" s="2023"/>
      <c r="Y246" s="2023"/>
      <c r="Z246" s="2023"/>
      <c r="AA246" s="2023"/>
      <c r="AB246" s="2023"/>
      <c r="AC246" s="2023"/>
      <c r="AD246" s="2023"/>
      <c r="AE246" s="2023"/>
    </row>
    <row r="247" spans="1:31" ht="13.5" customHeight="1">
      <c r="A247" s="2023" t="s">
        <v>5410</v>
      </c>
      <c r="B247" s="2023"/>
      <c r="D247" s="2023"/>
      <c r="E247" s="2023"/>
      <c r="F247" s="2023"/>
      <c r="G247" s="2023"/>
      <c r="H247" s="2023"/>
      <c r="I247" s="2023"/>
      <c r="J247" s="2023"/>
      <c r="K247" s="2023"/>
      <c r="L247" s="2023"/>
      <c r="M247" s="2023"/>
      <c r="N247" s="2023"/>
      <c r="O247" s="2023"/>
      <c r="P247" s="2023"/>
      <c r="Q247" s="2023"/>
      <c r="R247" s="2023"/>
      <c r="S247" s="2023"/>
      <c r="T247" s="2023"/>
      <c r="U247" s="2023"/>
      <c r="V247" s="2023"/>
      <c r="W247" s="2023"/>
      <c r="X247" s="2023"/>
      <c r="Y247" s="2023"/>
      <c r="Z247" s="2023"/>
      <c r="AA247" s="2023"/>
      <c r="AB247" s="2023"/>
      <c r="AC247" s="2023"/>
      <c r="AD247" s="2023"/>
      <c r="AE247" s="2023"/>
    </row>
    <row r="248" spans="1:31" ht="13.5" customHeight="1">
      <c r="A248" s="2023" t="s">
        <v>3244</v>
      </c>
      <c r="B248" s="2023"/>
      <c r="D248" s="2023"/>
      <c r="E248" s="2023"/>
      <c r="F248" s="2023"/>
      <c r="G248" s="2023"/>
      <c r="H248" s="2023"/>
      <c r="I248" s="2023"/>
      <c r="J248" s="2023"/>
      <c r="K248" s="2023"/>
      <c r="L248" s="2023"/>
      <c r="M248" s="2023"/>
      <c r="N248" s="2023"/>
      <c r="O248" s="2023"/>
      <c r="P248" s="2023"/>
      <c r="Q248" s="2023"/>
      <c r="R248" s="2023"/>
      <c r="S248" s="2023"/>
      <c r="T248" s="2023"/>
      <c r="U248" s="2023"/>
      <c r="V248" s="2023"/>
      <c r="W248" s="2023"/>
      <c r="X248" s="2023"/>
      <c r="Y248" s="2023"/>
      <c r="Z248" s="2023"/>
      <c r="AA248" s="2023"/>
      <c r="AB248" s="2023"/>
      <c r="AC248" s="2023"/>
      <c r="AD248" s="2023"/>
      <c r="AE248" s="2023"/>
    </row>
    <row r="249" spans="1:31" ht="13.5" customHeight="1">
      <c r="A249" s="2023" t="s">
        <v>3245</v>
      </c>
      <c r="B249" s="2023"/>
      <c r="D249" s="2023"/>
      <c r="E249" s="2023"/>
      <c r="F249" s="2023"/>
      <c r="G249" s="2023"/>
      <c r="H249" s="2023"/>
      <c r="I249" s="2023"/>
      <c r="J249" s="2023"/>
      <c r="K249" s="2023"/>
      <c r="L249" s="2023"/>
      <c r="M249" s="2023"/>
      <c r="N249" s="2023"/>
      <c r="O249" s="2023"/>
      <c r="P249" s="2023"/>
      <c r="Q249" s="2023"/>
      <c r="R249" s="2023"/>
      <c r="S249" s="2023"/>
      <c r="T249" s="2023"/>
      <c r="U249" s="2023"/>
      <c r="V249" s="2023"/>
      <c r="W249" s="2023"/>
      <c r="X249" s="2023"/>
      <c r="Y249" s="2023"/>
      <c r="Z249" s="2023"/>
      <c r="AA249" s="2023"/>
      <c r="AB249" s="2023"/>
      <c r="AC249" s="2023"/>
      <c r="AD249" s="2023"/>
      <c r="AE249" s="2023"/>
    </row>
    <row r="250" spans="1:31" ht="13.5" customHeight="1">
      <c r="A250" s="2023" t="s">
        <v>5411</v>
      </c>
      <c r="B250" s="2023"/>
      <c r="D250" s="2023"/>
      <c r="E250" s="2023"/>
      <c r="F250" s="2023"/>
      <c r="G250" s="2023"/>
      <c r="H250" s="2023"/>
      <c r="I250" s="2023"/>
      <c r="J250" s="2023"/>
      <c r="K250" s="2023"/>
      <c r="L250" s="2023"/>
      <c r="M250" s="2023"/>
      <c r="N250" s="2023"/>
      <c r="O250" s="2023"/>
      <c r="P250" s="2023"/>
      <c r="Q250" s="2023"/>
      <c r="R250" s="2023"/>
      <c r="S250" s="2023"/>
      <c r="T250" s="2023"/>
      <c r="U250" s="2023"/>
      <c r="V250" s="2023"/>
      <c r="W250" s="2023"/>
      <c r="X250" s="2023"/>
      <c r="Y250" s="2023"/>
      <c r="Z250" s="2023"/>
      <c r="AA250" s="2023"/>
      <c r="AB250" s="2023"/>
      <c r="AC250" s="2023"/>
      <c r="AD250" s="2023"/>
      <c r="AE250" s="2023"/>
    </row>
    <row r="251" spans="1:31" ht="13.5" customHeight="1">
      <c r="A251" s="2023" t="s">
        <v>4725</v>
      </c>
      <c r="B251" s="2023"/>
      <c r="D251" s="2023"/>
      <c r="E251" s="2023"/>
      <c r="F251" s="2023"/>
      <c r="G251" s="2023"/>
      <c r="H251" s="2023"/>
      <c r="I251" s="2023"/>
      <c r="J251" s="2023"/>
      <c r="K251" s="2023"/>
      <c r="L251" s="2023"/>
      <c r="M251" s="2023"/>
      <c r="N251" s="2023"/>
      <c r="O251" s="2023"/>
      <c r="P251" s="2023"/>
      <c r="Q251" s="2023"/>
      <c r="R251" s="2023"/>
      <c r="S251" s="2023"/>
      <c r="T251" s="2023"/>
      <c r="U251" s="2023"/>
      <c r="V251" s="2023"/>
      <c r="W251" s="2023"/>
      <c r="X251" s="2023"/>
      <c r="Y251" s="2023"/>
      <c r="Z251" s="2023"/>
      <c r="AA251" s="2023"/>
      <c r="AB251" s="2023"/>
      <c r="AC251" s="2023"/>
      <c r="AD251" s="2023"/>
      <c r="AE251" s="2023"/>
    </row>
    <row r="252" spans="1:31" ht="18" customHeight="1">
      <c r="A252" s="2023" t="s">
        <v>5412</v>
      </c>
      <c r="B252" s="2023"/>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6"/>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1" s="1798" customFormat="1" ht="18" customHeight="1">
      <c r="A1" s="1798" t="s">
        <v>5123</v>
      </c>
    </row>
    <row r="2" spans="1:31" s="1798" customFormat="1" ht="18" customHeight="1"/>
    <row r="3" spans="1:31" s="1798" customFormat="1" ht="18" customHeight="1"/>
    <row r="4" spans="1:31" s="1798" customFormat="1" ht="18" customHeight="1"/>
    <row r="5" spans="1:31" ht="21">
      <c r="A5" s="4754" t="s">
        <v>5124</v>
      </c>
      <c r="B5" s="4754"/>
      <c r="C5" s="4754"/>
      <c r="D5" s="4754"/>
      <c r="E5" s="4754"/>
      <c r="F5" s="4754"/>
      <c r="G5" s="4754"/>
      <c r="H5" s="4754"/>
      <c r="I5" s="4754"/>
      <c r="J5" s="4754"/>
      <c r="K5" s="4754"/>
      <c r="L5" s="4754"/>
      <c r="M5" s="4754"/>
      <c r="N5" s="4754"/>
      <c r="O5" s="4754"/>
      <c r="P5" s="4754"/>
      <c r="Q5" s="4754"/>
      <c r="R5" s="4754"/>
      <c r="S5" s="4754"/>
      <c r="T5" s="4754"/>
      <c r="U5" s="4754"/>
      <c r="V5" s="4754"/>
      <c r="W5" s="4754"/>
      <c r="X5" s="4754"/>
      <c r="Y5" s="4754"/>
      <c r="Z5" s="4754"/>
      <c r="AA5" s="4754"/>
      <c r="AB5" s="4754"/>
      <c r="AC5" s="4754"/>
      <c r="AD5" s="4754"/>
      <c r="AE5" s="4754"/>
    </row>
    <row r="6" spans="1:31" ht="24" customHeight="1">
      <c r="A6" s="4734" t="s">
        <v>15</v>
      </c>
      <c r="B6" s="4734"/>
      <c r="C6" s="4734"/>
      <c r="D6" s="4734"/>
      <c r="E6" s="4734"/>
      <c r="F6" s="4734"/>
      <c r="G6" s="4734"/>
      <c r="H6" s="4734"/>
      <c r="I6" s="4734"/>
      <c r="J6" s="4734"/>
      <c r="K6" s="4734"/>
      <c r="L6" s="4734"/>
      <c r="M6" s="4734"/>
      <c r="N6" s="4734"/>
      <c r="O6" s="4734"/>
      <c r="P6" s="4734"/>
      <c r="Q6" s="4734"/>
      <c r="R6" s="4734"/>
      <c r="S6" s="4734"/>
      <c r="T6" s="4734"/>
      <c r="U6" s="4734"/>
      <c r="V6" s="4734"/>
      <c r="W6" s="4734"/>
      <c r="X6" s="4734"/>
      <c r="Y6" s="4734"/>
      <c r="Z6" s="4734"/>
      <c r="AA6" s="4734"/>
      <c r="AB6" s="4734"/>
      <c r="AC6" s="4734"/>
      <c r="AD6" s="4734"/>
      <c r="AE6" s="4734"/>
    </row>
    <row r="7" spans="1:31" s="1798" customFormat="1" ht="24" customHeight="1">
      <c r="X7" s="4755"/>
      <c r="Y7" s="4756"/>
      <c r="Z7" s="4756"/>
      <c r="AA7" s="1798" t="s">
        <v>477</v>
      </c>
      <c r="AB7" s="1815"/>
      <c r="AC7" s="1798" t="s">
        <v>5</v>
      </c>
      <c r="AD7" s="1815"/>
      <c r="AE7" s="1798" t="s">
        <v>478</v>
      </c>
    </row>
    <row r="8" spans="1:31" s="1798" customFormat="1" ht="24" customHeight="1"/>
    <row r="9" spans="1:31" s="1798" customFormat="1" ht="24" customHeight="1">
      <c r="A9" s="1798" t="s">
        <v>3111</v>
      </c>
    </row>
    <row r="10" spans="1:31" s="1798" customFormat="1" ht="18" customHeight="1"/>
    <row r="11" spans="1:31" s="1798" customFormat="1" ht="24" customHeight="1">
      <c r="J11" s="1798" t="s">
        <v>3112</v>
      </c>
      <c r="R11" s="4744" t="str">
        <f>cst_wskakunin_owner1__line1</f>
        <v/>
      </c>
      <c r="S11" s="4744"/>
      <c r="T11" s="4744"/>
      <c r="U11" s="4744"/>
      <c r="V11" s="4744"/>
      <c r="W11" s="4744"/>
      <c r="X11" s="4744"/>
      <c r="Y11" s="4744"/>
      <c r="Z11" s="4744"/>
      <c r="AA11" s="4744"/>
      <c r="AB11" s="4744"/>
      <c r="AC11" s="4744"/>
      <c r="AD11" s="4744"/>
    </row>
    <row r="12" spans="1:31" s="1798" customFormat="1" ht="18" customHeight="1"/>
    <row r="13" spans="1:31" s="1798" customFormat="1" ht="24" customHeight="1">
      <c r="J13" s="1798" t="s">
        <v>3113</v>
      </c>
      <c r="R13" s="4744" t="str">
        <f>cst_wskakunin_owner1__line2</f>
        <v/>
      </c>
      <c r="S13" s="4744"/>
      <c r="T13" s="4744"/>
      <c r="U13" s="4744"/>
      <c r="V13" s="4744"/>
      <c r="W13" s="4744"/>
      <c r="X13" s="4744"/>
      <c r="Y13" s="4744"/>
      <c r="Z13" s="4744"/>
      <c r="AA13" s="4744"/>
      <c r="AB13" s="4744"/>
      <c r="AC13" s="4744"/>
      <c r="AD13" s="4744"/>
    </row>
    <row r="14" spans="1:31" s="1798" customFormat="1" ht="18" customHeight="1"/>
    <row r="15" spans="1:31" s="1798" customFormat="1" ht="24" customHeight="1">
      <c r="B15" s="1798" t="s">
        <v>5125</v>
      </c>
    </row>
    <row r="16" spans="1:31"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57" t="str">
        <f>IF(cst_wskakunin_sekou1_JIMU_NAME="",cst_wskakunin_sekou1_NAME,cst_wskakunin_sekou1_JIMU_NAME)</f>
        <v/>
      </c>
      <c r="S18" s="4757"/>
      <c r="T18" s="4757"/>
      <c r="U18" s="4757"/>
      <c r="V18" s="4757"/>
      <c r="W18" s="4757"/>
      <c r="X18" s="4757"/>
      <c r="Y18" s="4757"/>
      <c r="Z18" s="4757"/>
      <c r="AA18" s="4757"/>
      <c r="AB18" s="4757"/>
      <c r="AC18" s="4757"/>
      <c r="AD18" s="4757"/>
      <c r="AE18" s="1816"/>
    </row>
    <row r="19" spans="1:31" s="1798" customFormat="1" ht="18" customHeight="1"/>
    <row r="20" spans="1:31" s="1798" customFormat="1" ht="24" customHeight="1">
      <c r="Q20" s="1813" t="s">
        <v>3113</v>
      </c>
      <c r="R20" s="4744" t="str">
        <f>IF(cst_wskakunin_sekou1_JIMU_NAME="","",cst_wskakunin_sekou1_NAME)</f>
        <v/>
      </c>
      <c r="S20" s="4744"/>
      <c r="T20" s="4744"/>
      <c r="U20" s="4744"/>
      <c r="V20" s="4744"/>
      <c r="W20" s="4744"/>
      <c r="X20" s="4744"/>
      <c r="Y20" s="4744"/>
      <c r="Z20" s="4744"/>
      <c r="AA20" s="4744"/>
      <c r="AB20" s="4744"/>
      <c r="AC20" s="4744"/>
      <c r="AD20" s="4744"/>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53" t="str">
        <f>cst_wskakunin_kanri1_JIMU_NAME&amp;IF(cst_wskakunin_kanri1_NAME="",""," "&amp;cst_wskakunin_kanri1_NAME)</f>
        <v/>
      </c>
      <c r="S22" s="4753"/>
      <c r="T22" s="4753"/>
      <c r="U22" s="4753"/>
      <c r="V22" s="4753"/>
      <c r="W22" s="4753"/>
      <c r="X22" s="4753"/>
      <c r="Y22" s="4753"/>
      <c r="Z22" s="4753"/>
      <c r="AA22" s="4753"/>
      <c r="AB22" s="4753"/>
      <c r="AC22" s="4753"/>
      <c r="AD22" s="4753"/>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1" ht="18" customHeight="1">
      <c r="B33" s="1830" t="s">
        <v>5130</v>
      </c>
    </row>
    <row r="34" spans="1:31" ht="18" customHeight="1"/>
    <row r="35" spans="1:31" s="1798" customFormat="1" ht="18" customHeight="1">
      <c r="A35" s="4734" t="s">
        <v>32</v>
      </c>
      <c r="B35" s="4734"/>
      <c r="C35" s="4734"/>
      <c r="D35" s="4734"/>
      <c r="E35" s="4734"/>
      <c r="F35" s="4734"/>
      <c r="G35" s="4734"/>
      <c r="H35" s="4734"/>
      <c r="I35" s="4734"/>
      <c r="J35" s="4734"/>
      <c r="K35" s="4734"/>
      <c r="L35" s="4734"/>
      <c r="M35" s="4734"/>
      <c r="N35" s="4734"/>
      <c r="O35" s="4734"/>
      <c r="P35" s="4734"/>
      <c r="Q35" s="4734"/>
      <c r="R35" s="4734"/>
      <c r="S35" s="4734"/>
      <c r="T35" s="4734"/>
      <c r="U35" s="4734"/>
      <c r="V35" s="4734"/>
      <c r="W35" s="4734"/>
      <c r="X35" s="4734"/>
      <c r="Y35" s="4734"/>
      <c r="Z35" s="4734"/>
      <c r="AA35" s="4734"/>
      <c r="AB35" s="4734"/>
      <c r="AC35" s="4734"/>
      <c r="AD35" s="4734"/>
      <c r="AE35" s="4734"/>
    </row>
    <row r="36" spans="1:31"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1" s="1798" customFormat="1" ht="6.75" customHeight="1"/>
    <row r="38" spans="1:31"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1" s="1798" customFormat="1" ht="17.100000000000001" customHeight="1">
      <c r="B39" s="1798" t="s">
        <v>3122</v>
      </c>
      <c r="J39" s="4746" t="str">
        <f>cst_wskakunin_owner1__space_KANA</f>
        <v/>
      </c>
      <c r="K39" s="4747"/>
      <c r="L39" s="4747"/>
      <c r="M39" s="4747"/>
      <c r="N39" s="4747"/>
      <c r="O39" s="4747"/>
      <c r="P39" s="4747"/>
      <c r="Q39" s="4747"/>
      <c r="R39" s="4747"/>
      <c r="S39" s="4747"/>
      <c r="T39" s="4747"/>
      <c r="U39" s="4747"/>
      <c r="V39" s="4747"/>
      <c r="W39" s="4747"/>
      <c r="X39" s="4747"/>
      <c r="Y39" s="4747"/>
      <c r="Z39" s="4747"/>
      <c r="AA39" s="4747"/>
      <c r="AB39" s="4747"/>
      <c r="AC39" s="4747"/>
      <c r="AD39" s="4747"/>
      <c r="AE39" s="4747"/>
    </row>
    <row r="40" spans="1:31" s="1798" customFormat="1" ht="17.100000000000001" customHeight="1">
      <c r="B40" s="1798" t="s">
        <v>3123</v>
      </c>
      <c r="J40" s="4746" t="str">
        <f>cst_wskakunin_owner1__space</f>
        <v/>
      </c>
      <c r="K40" s="4747"/>
      <c r="L40" s="4747"/>
      <c r="M40" s="4747"/>
      <c r="N40" s="4747"/>
      <c r="O40" s="4747"/>
      <c r="P40" s="4747"/>
      <c r="Q40" s="4747"/>
      <c r="R40" s="4747"/>
      <c r="S40" s="4747"/>
      <c r="T40" s="4747"/>
      <c r="U40" s="4747"/>
      <c r="V40" s="4747"/>
      <c r="W40" s="4747"/>
      <c r="X40" s="4747"/>
      <c r="Y40" s="4747"/>
      <c r="Z40" s="4747"/>
      <c r="AA40" s="4747"/>
      <c r="AB40" s="4747"/>
      <c r="AC40" s="4747"/>
      <c r="AD40" s="4747"/>
      <c r="AE40" s="4747"/>
    </row>
    <row r="41" spans="1:31" s="1798" customFormat="1" ht="17.100000000000001" customHeight="1">
      <c r="B41" s="1798" t="s">
        <v>3124</v>
      </c>
      <c r="I41" s="1798" t="s">
        <v>2595</v>
      </c>
      <c r="J41" s="4746" t="str">
        <f>cst_wskakunin_owner1_ZIP</f>
        <v/>
      </c>
      <c r="K41" s="4747"/>
      <c r="L41" s="4747"/>
      <c r="M41" s="4747"/>
      <c r="N41" s="4747"/>
      <c r="O41" s="4747"/>
      <c r="P41" s="4747"/>
      <c r="Q41" s="1799"/>
      <c r="R41" s="1799"/>
      <c r="S41" s="1799"/>
      <c r="T41" s="1799"/>
      <c r="U41" s="1799"/>
      <c r="V41" s="1799"/>
      <c r="W41" s="1799"/>
      <c r="X41" s="1799"/>
      <c r="Y41" s="1799"/>
      <c r="Z41" s="1799"/>
      <c r="AA41" s="1799"/>
      <c r="AB41" s="1799"/>
      <c r="AC41" s="1799"/>
      <c r="AD41" s="1799"/>
      <c r="AE41" s="1799"/>
    </row>
    <row r="42" spans="1:31" s="1798" customFormat="1" ht="17.100000000000001" customHeight="1">
      <c r="B42" s="1798" t="s">
        <v>3125</v>
      </c>
      <c r="J42" s="4746" t="str">
        <f>cst_wskakunin_owner1__address</f>
        <v/>
      </c>
      <c r="K42" s="4747"/>
      <c r="L42" s="4747"/>
      <c r="M42" s="4747"/>
      <c r="N42" s="4747"/>
      <c r="O42" s="4747"/>
      <c r="P42" s="4747"/>
      <c r="Q42" s="4747"/>
      <c r="R42" s="4747"/>
      <c r="S42" s="4747"/>
      <c r="T42" s="4747"/>
      <c r="U42" s="4747"/>
      <c r="V42" s="4747"/>
      <c r="W42" s="4747"/>
      <c r="X42" s="4747"/>
      <c r="Y42" s="4747"/>
      <c r="Z42" s="4747"/>
      <c r="AA42" s="4747"/>
      <c r="AB42" s="4747"/>
      <c r="AC42" s="4747"/>
      <c r="AD42" s="4747"/>
      <c r="AE42" s="4747"/>
    </row>
    <row r="43" spans="1:31" s="1798" customFormat="1" ht="17.100000000000001" customHeight="1">
      <c r="B43" s="1798" t="s">
        <v>3126</v>
      </c>
      <c r="J43" s="4746" t="str">
        <f>cst_wskakunin_owner1_TEL</f>
        <v/>
      </c>
      <c r="K43" s="4747"/>
      <c r="L43" s="4747"/>
      <c r="M43" s="4747"/>
      <c r="N43" s="4747"/>
      <c r="O43" s="4747"/>
      <c r="P43" s="4747"/>
      <c r="Q43" s="4747"/>
      <c r="R43" s="4747"/>
      <c r="S43" s="4747"/>
      <c r="T43" s="1799"/>
      <c r="U43" s="1799"/>
      <c r="V43" s="1799"/>
      <c r="W43" s="1799"/>
      <c r="X43" s="1799"/>
      <c r="Y43" s="1799"/>
      <c r="Z43" s="1799"/>
      <c r="AA43" s="1799"/>
      <c r="AB43" s="1799"/>
      <c r="AC43" s="1799"/>
      <c r="AD43" s="1799"/>
      <c r="AE43" s="1799"/>
    </row>
    <row r="44" spans="1:31"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1" s="1798" customFormat="1" ht="17.100000000000001" customHeight="1">
      <c r="B45" s="1798" t="s">
        <v>3122</v>
      </c>
      <c r="J45" s="4758"/>
      <c r="K45" s="4759"/>
      <c r="L45" s="4759"/>
      <c r="M45" s="4759"/>
      <c r="N45" s="4759"/>
      <c r="O45" s="4759"/>
      <c r="P45" s="4759"/>
      <c r="Q45" s="4759"/>
      <c r="R45" s="4759"/>
      <c r="S45" s="4759"/>
      <c r="T45" s="4759"/>
      <c r="U45" s="4759"/>
      <c r="V45" s="4759"/>
      <c r="W45" s="4759"/>
      <c r="X45" s="4759"/>
      <c r="Y45" s="4759"/>
      <c r="Z45" s="4759"/>
      <c r="AA45" s="4759"/>
      <c r="AB45" s="4759"/>
      <c r="AC45" s="4759"/>
      <c r="AD45" s="4759"/>
      <c r="AE45" s="4759"/>
    </row>
    <row r="46" spans="1:31" s="1798" customFormat="1" ht="17.100000000000001" customHeight="1">
      <c r="B46" s="1798" t="s">
        <v>3123</v>
      </c>
      <c r="J46" s="4746" t="str">
        <f>cst_wskakunin_dairi1__space</f>
        <v/>
      </c>
      <c r="K46" s="4747"/>
      <c r="L46" s="4747"/>
      <c r="M46" s="4747"/>
      <c r="N46" s="4747"/>
      <c r="O46" s="4747"/>
      <c r="P46" s="4747"/>
      <c r="Q46" s="4747"/>
      <c r="R46" s="4747"/>
      <c r="S46" s="4747"/>
      <c r="T46" s="4747"/>
      <c r="U46" s="4747"/>
      <c r="V46" s="4747"/>
      <c r="W46" s="4747"/>
      <c r="X46" s="4747"/>
      <c r="Y46" s="4747"/>
      <c r="Z46" s="4747"/>
      <c r="AA46" s="4747"/>
      <c r="AB46" s="4747"/>
      <c r="AC46" s="4747"/>
      <c r="AD46" s="4747"/>
      <c r="AE46" s="4747"/>
    </row>
    <row r="47" spans="1:31" s="1798" customFormat="1" ht="17.100000000000001" customHeight="1">
      <c r="B47" s="1798" t="s">
        <v>3124</v>
      </c>
      <c r="I47" s="1798" t="s">
        <v>2595</v>
      </c>
      <c r="J47" s="4746" t="str">
        <f>cst_wskakunin_dairi1_ZIP</f>
        <v/>
      </c>
      <c r="K47" s="4747"/>
      <c r="L47" s="4747"/>
      <c r="M47" s="4747"/>
      <c r="N47" s="4747"/>
      <c r="O47" s="4747"/>
      <c r="P47" s="4747"/>
      <c r="Q47" s="1799"/>
      <c r="R47" s="1799"/>
      <c r="S47" s="1799"/>
      <c r="T47" s="1799"/>
      <c r="U47" s="1799"/>
      <c r="V47" s="1799"/>
      <c r="W47" s="1799"/>
      <c r="X47" s="1799"/>
      <c r="Y47" s="1799"/>
      <c r="Z47" s="1799"/>
      <c r="AA47" s="1799"/>
      <c r="AB47" s="1799"/>
      <c r="AC47" s="1799"/>
      <c r="AD47" s="1799"/>
      <c r="AE47" s="1799"/>
    </row>
    <row r="48" spans="1:31" s="1798" customFormat="1" ht="17.100000000000001" customHeight="1">
      <c r="B48" s="1798" t="s">
        <v>3125</v>
      </c>
      <c r="J48" s="4746" t="str">
        <f>cst_wskakunin_dairi1__address</f>
        <v/>
      </c>
      <c r="K48" s="4747"/>
      <c r="L48" s="4747"/>
      <c r="M48" s="4747"/>
      <c r="N48" s="4747"/>
      <c r="O48" s="4747"/>
      <c r="P48" s="4747"/>
      <c r="Q48" s="4747"/>
      <c r="R48" s="4747"/>
      <c r="S48" s="4747"/>
      <c r="T48" s="4747"/>
      <c r="U48" s="4747"/>
      <c r="V48" s="4747"/>
      <c r="W48" s="4747"/>
      <c r="X48" s="4747"/>
      <c r="Y48" s="4747"/>
      <c r="Z48" s="4747"/>
      <c r="AA48" s="4747"/>
      <c r="AB48" s="4747"/>
      <c r="AC48" s="4747"/>
      <c r="AD48" s="4747"/>
      <c r="AE48" s="4747"/>
    </row>
    <row r="49" spans="1:32" s="1798" customFormat="1" ht="17.100000000000001" customHeight="1">
      <c r="B49" s="1798" t="s">
        <v>3126</v>
      </c>
      <c r="J49" s="4746" t="str">
        <f>cst_wskakunin_dairi1_TEL</f>
        <v/>
      </c>
      <c r="K49" s="4747"/>
      <c r="L49" s="4747"/>
      <c r="M49" s="4747"/>
      <c r="N49" s="4747"/>
      <c r="O49" s="4747"/>
      <c r="P49" s="4747"/>
      <c r="Q49" s="4747"/>
      <c r="R49" s="4747"/>
      <c r="S49" s="4747"/>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6" t="str">
        <f>cst_wskakunin_owner1__space_KANA</f>
        <v/>
      </c>
      <c r="K51" s="4747"/>
      <c r="L51" s="4747"/>
      <c r="M51" s="4747"/>
      <c r="N51" s="4747"/>
      <c r="O51" s="4747"/>
      <c r="P51" s="4747"/>
      <c r="Q51" s="4747"/>
      <c r="R51" s="4747"/>
      <c r="S51" s="4747"/>
      <c r="T51" s="4747"/>
      <c r="U51" s="4747"/>
      <c r="V51" s="4747"/>
      <c r="W51" s="4747"/>
      <c r="X51" s="4747"/>
      <c r="Y51" s="4747"/>
      <c r="Z51" s="4747"/>
      <c r="AA51" s="4747"/>
      <c r="AB51" s="4747"/>
      <c r="AC51" s="4747"/>
      <c r="AD51" s="4747"/>
      <c r="AE51" s="4747"/>
    </row>
    <row r="52" spans="1:32" s="1798" customFormat="1" ht="17.100000000000001" customHeight="1">
      <c r="B52" s="1798" t="s">
        <v>3123</v>
      </c>
      <c r="J52" s="4746" t="str">
        <f>cst_wskakunin_owner1__space</f>
        <v/>
      </c>
      <c r="K52" s="4747"/>
      <c r="L52" s="4747"/>
      <c r="M52" s="4747"/>
      <c r="N52" s="4747"/>
      <c r="O52" s="4747"/>
      <c r="P52" s="4747"/>
      <c r="Q52" s="4747"/>
      <c r="R52" s="4747"/>
      <c r="S52" s="4747"/>
      <c r="T52" s="4747"/>
      <c r="U52" s="4747"/>
      <c r="V52" s="4747"/>
      <c r="W52" s="4747"/>
      <c r="X52" s="4747"/>
      <c r="Y52" s="4747"/>
      <c r="Z52" s="4747"/>
      <c r="AA52" s="4747"/>
      <c r="AB52" s="4747"/>
      <c r="AC52" s="4747"/>
      <c r="AD52" s="4747"/>
      <c r="AE52" s="4747"/>
    </row>
    <row r="53" spans="1:32" s="1798" customFormat="1" ht="17.100000000000001" customHeight="1">
      <c r="B53" s="1798" t="s">
        <v>3124</v>
      </c>
      <c r="I53" s="1798" t="s">
        <v>2595</v>
      </c>
      <c r="J53" s="4746" t="str">
        <f>cst_wskakunin_owner1_ZIP</f>
        <v/>
      </c>
      <c r="K53" s="4747"/>
      <c r="L53" s="4747"/>
      <c r="M53" s="4747"/>
      <c r="N53" s="4747"/>
      <c r="O53" s="4747"/>
      <c r="P53" s="4747"/>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6" t="str">
        <f>cst_wskakunin_owner1__address</f>
        <v/>
      </c>
      <c r="K54" s="4747"/>
      <c r="L54" s="4747"/>
      <c r="M54" s="4747"/>
      <c r="N54" s="4747"/>
      <c r="O54" s="4747"/>
      <c r="P54" s="4747"/>
      <c r="Q54" s="4747"/>
      <c r="R54" s="4747"/>
      <c r="S54" s="4747"/>
      <c r="T54" s="4747"/>
      <c r="U54" s="4747"/>
      <c r="V54" s="4747"/>
      <c r="W54" s="4747"/>
      <c r="X54" s="4747"/>
      <c r="Y54" s="4747"/>
      <c r="Z54" s="4747"/>
      <c r="AA54" s="4747"/>
      <c r="AB54" s="4747"/>
      <c r="AC54" s="4747"/>
      <c r="AD54" s="4747"/>
      <c r="AE54" s="4747"/>
    </row>
    <row r="55" spans="1:32" s="1798" customFormat="1" ht="17.100000000000001" customHeight="1">
      <c r="B55" s="1798" t="s">
        <v>3126</v>
      </c>
      <c r="J55" s="4746" t="str">
        <f>cst_wskakunin_owner1_TEL</f>
        <v/>
      </c>
      <c r="K55" s="4747"/>
      <c r="L55" s="4747"/>
      <c r="M55" s="4747"/>
      <c r="N55" s="4747"/>
      <c r="O55" s="4747"/>
      <c r="P55" s="4747"/>
      <c r="Q55" s="4747"/>
      <c r="R55" s="4747"/>
      <c r="S55" s="4747"/>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2167" t="s">
        <v>9</v>
      </c>
      <c r="I57" s="4752" t="str">
        <f>cst_wskakunin_sekkei1_SIKAKU</f>
        <v/>
      </c>
      <c r="J57" s="4752"/>
      <c r="K57" s="2168" t="s">
        <v>10</v>
      </c>
      <c r="L57" s="4751" t="s">
        <v>3061</v>
      </c>
      <c r="M57" s="4751"/>
      <c r="N57" s="4751"/>
      <c r="O57" s="4751"/>
      <c r="P57" s="2167" t="s">
        <v>9</v>
      </c>
      <c r="Q57" s="4752" t="str">
        <f>cst_wskakunin_sekkei1_TOUROKU_KIKAN</f>
        <v/>
      </c>
      <c r="R57" s="4752"/>
      <c r="S57" s="4752"/>
      <c r="T57" s="4752"/>
      <c r="U57" s="2168" t="s">
        <v>10</v>
      </c>
      <c r="V57" s="4751" t="s">
        <v>4425</v>
      </c>
      <c r="W57" s="4751"/>
      <c r="X57" s="4751"/>
      <c r="Y57" s="4751"/>
      <c r="Z57" s="4752" t="str">
        <f>cst_wskakunin_sekkei1_KENTIKUSI_NO</f>
        <v/>
      </c>
      <c r="AA57" s="4752"/>
      <c r="AB57" s="4752"/>
      <c r="AC57" s="4752"/>
      <c r="AD57" s="4752"/>
      <c r="AE57" s="2169" t="s">
        <v>7</v>
      </c>
    </row>
    <row r="58" spans="1:32" s="1798" customFormat="1" ht="17.100000000000001" customHeight="1">
      <c r="B58" s="1798" t="s">
        <v>3130</v>
      </c>
      <c r="H58" s="2170"/>
      <c r="I58" s="4749" t="str">
        <f>cst_wskakunin_sekkei1_NAME</f>
        <v/>
      </c>
      <c r="J58" s="4749"/>
      <c r="K58" s="4749"/>
      <c r="L58" s="4749"/>
      <c r="M58" s="4749"/>
      <c r="N58" s="4749"/>
      <c r="O58" s="4749"/>
      <c r="P58" s="4749"/>
      <c r="Q58" s="4749"/>
      <c r="R58" s="4749"/>
      <c r="S58" s="4749"/>
      <c r="T58" s="4749"/>
      <c r="U58" s="4749"/>
      <c r="V58" s="4749"/>
      <c r="W58" s="4749"/>
      <c r="X58" s="4749"/>
      <c r="Y58" s="4749"/>
      <c r="Z58" s="4749"/>
      <c r="AA58" s="4749"/>
      <c r="AB58" s="4749"/>
      <c r="AC58" s="4749"/>
      <c r="AD58" s="4749"/>
      <c r="AE58" s="4749"/>
      <c r="AF58" s="2170"/>
    </row>
    <row r="59" spans="1:32" s="1798" customFormat="1" ht="17.100000000000001" customHeight="1">
      <c r="B59" s="1798" t="s">
        <v>3131</v>
      </c>
      <c r="H59" s="2167" t="s">
        <v>9</v>
      </c>
      <c r="I59" s="4750" t="str">
        <f>cst_wskakunin_sekkei1_JIMU_SIKAKU</f>
        <v/>
      </c>
      <c r="J59" s="4750"/>
      <c r="K59" s="2168" t="s">
        <v>10</v>
      </c>
      <c r="L59" s="4751" t="s">
        <v>3064</v>
      </c>
      <c r="M59" s="4751"/>
      <c r="N59" s="4751"/>
      <c r="O59" s="4751"/>
      <c r="P59" s="2171" t="s">
        <v>9</v>
      </c>
      <c r="Q59" s="4752" t="str">
        <f>cst_wskakunin_sekkei1_JIMU_TOUROKU_KIKAN</f>
        <v/>
      </c>
      <c r="R59" s="4752"/>
      <c r="S59" s="4752"/>
      <c r="T59" s="4752"/>
      <c r="U59" s="2168" t="s">
        <v>10</v>
      </c>
      <c r="V59" s="4751" t="s">
        <v>4005</v>
      </c>
      <c r="W59" s="4751"/>
      <c r="X59" s="4751"/>
      <c r="Y59" s="4751"/>
      <c r="Z59" s="4750" t="str">
        <f>cst_wskakunin_sekkei1_JIMU_NO</f>
        <v/>
      </c>
      <c r="AA59" s="4750"/>
      <c r="AB59" s="4750"/>
      <c r="AC59" s="4750"/>
      <c r="AD59" s="4750"/>
      <c r="AE59" s="2169" t="s">
        <v>7</v>
      </c>
    </row>
    <row r="60" spans="1:32" s="1798" customFormat="1" ht="17.100000000000001" customHeight="1">
      <c r="I60" s="4735" t="str">
        <f>cst_wskakunin_sekkei1_JIMU_NAME</f>
        <v/>
      </c>
      <c r="J60" s="4735"/>
      <c r="K60" s="4735"/>
      <c r="L60" s="4735"/>
      <c r="M60" s="4735"/>
      <c r="N60" s="4735"/>
      <c r="O60" s="4735"/>
      <c r="P60" s="4735"/>
      <c r="Q60" s="4735"/>
      <c r="R60" s="4735"/>
      <c r="S60" s="4735"/>
      <c r="T60" s="4735"/>
      <c r="U60" s="4735"/>
      <c r="V60" s="4735"/>
      <c r="W60" s="4735"/>
      <c r="X60" s="4735"/>
      <c r="Y60" s="4735"/>
      <c r="Z60" s="4735"/>
      <c r="AA60" s="4735"/>
      <c r="AB60" s="4735"/>
      <c r="AC60" s="4735"/>
      <c r="AD60" s="4735"/>
      <c r="AE60" s="4735"/>
    </row>
    <row r="61" spans="1:32" s="1798" customFormat="1" ht="17.100000000000001" customHeight="1">
      <c r="B61" s="1798" t="s">
        <v>3124</v>
      </c>
      <c r="I61" s="1799" t="s">
        <v>2595</v>
      </c>
      <c r="J61" s="4746" t="str">
        <f>cst_wskakunin_sekkei1_ZIP</f>
        <v/>
      </c>
      <c r="K61" s="4747"/>
      <c r="L61" s="4747"/>
      <c r="M61" s="4747"/>
      <c r="N61" s="4747"/>
      <c r="O61" s="4747"/>
      <c r="P61" s="4747"/>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6" t="str">
        <f>cst_wskakunin_sekkei1__address</f>
        <v/>
      </c>
      <c r="K62" s="4747"/>
      <c r="L62" s="4747"/>
      <c r="M62" s="4747"/>
      <c r="N62" s="4747"/>
      <c r="O62" s="4747"/>
      <c r="P62" s="4747"/>
      <c r="Q62" s="4747"/>
      <c r="R62" s="4747"/>
      <c r="S62" s="4747"/>
      <c r="T62" s="4747"/>
      <c r="U62" s="4747"/>
      <c r="V62" s="4747"/>
      <c r="W62" s="4747"/>
      <c r="X62" s="4747"/>
      <c r="Y62" s="4747"/>
      <c r="Z62" s="4747"/>
      <c r="AA62" s="4747"/>
      <c r="AB62" s="4747"/>
      <c r="AC62" s="4747"/>
      <c r="AD62" s="4747"/>
      <c r="AE62" s="4747"/>
    </row>
    <row r="63" spans="1:32" s="1798" customFormat="1" ht="17.100000000000001" customHeight="1">
      <c r="B63" s="1798" t="s">
        <v>3126</v>
      </c>
      <c r="I63" s="1799"/>
      <c r="J63" s="4746" t="str">
        <f>cst_wskakunin_sekkei1_TEL</f>
        <v/>
      </c>
      <c r="K63" s="4747"/>
      <c r="L63" s="4747"/>
      <c r="M63" s="4747"/>
      <c r="N63" s="4747"/>
      <c r="O63" s="4747"/>
      <c r="P63" s="4747"/>
      <c r="Q63" s="4747"/>
      <c r="R63" s="4747"/>
      <c r="S63" s="4747"/>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2167" t="s">
        <v>9</v>
      </c>
      <c r="I65" s="4752" t="str">
        <f>cst_wskakunin_kanri1_SIKAKU</f>
        <v/>
      </c>
      <c r="J65" s="4752"/>
      <c r="K65" s="2168" t="s">
        <v>10</v>
      </c>
      <c r="L65" s="4751" t="s">
        <v>3061</v>
      </c>
      <c r="M65" s="4751"/>
      <c r="N65" s="4751"/>
      <c r="O65" s="4751"/>
      <c r="P65" s="2167" t="s">
        <v>9</v>
      </c>
      <c r="Q65" s="4752" t="str">
        <f>cst_wskakunin_kanri1_TOUROKU_KIKAN</f>
        <v/>
      </c>
      <c r="R65" s="4752"/>
      <c r="S65" s="4752"/>
      <c r="T65" s="4752"/>
      <c r="U65" s="2168" t="s">
        <v>10</v>
      </c>
      <c r="V65" s="4751" t="s">
        <v>4425</v>
      </c>
      <c r="W65" s="4751"/>
      <c r="X65" s="4751"/>
      <c r="Y65" s="4751"/>
      <c r="Z65" s="4752" t="str">
        <f>cst_wskakunin_kanri1_KENTIKUSI_NO</f>
        <v/>
      </c>
      <c r="AA65" s="4752"/>
      <c r="AB65" s="4752"/>
      <c r="AC65" s="4752"/>
      <c r="AD65" s="4752"/>
      <c r="AE65" s="2169" t="s">
        <v>7</v>
      </c>
    </row>
    <row r="66" spans="1:31" s="1798" customFormat="1" ht="17.100000000000001" customHeight="1">
      <c r="B66" s="1798" t="s">
        <v>3130</v>
      </c>
      <c r="H66" s="2170"/>
      <c r="I66" s="4749" t="str">
        <f>cst_wskakunin_kanri1_NAME</f>
        <v/>
      </c>
      <c r="J66" s="4749"/>
      <c r="K66" s="4749"/>
      <c r="L66" s="4749"/>
      <c r="M66" s="4749"/>
      <c r="N66" s="4749"/>
      <c r="O66" s="4749"/>
      <c r="P66" s="4749"/>
      <c r="Q66" s="4749"/>
      <c r="R66" s="4749"/>
      <c r="S66" s="4749"/>
      <c r="T66" s="4749"/>
      <c r="U66" s="4749"/>
      <c r="V66" s="4749"/>
      <c r="W66" s="4749"/>
      <c r="X66" s="4749"/>
      <c r="Y66" s="4749"/>
      <c r="Z66" s="4749"/>
      <c r="AA66" s="4749"/>
      <c r="AB66" s="4749"/>
      <c r="AC66" s="4749"/>
      <c r="AD66" s="4749"/>
      <c r="AE66" s="4749"/>
    </row>
    <row r="67" spans="1:31" s="1798" customFormat="1" ht="17.100000000000001" customHeight="1">
      <c r="B67" s="1798" t="s">
        <v>3131</v>
      </c>
      <c r="H67" s="2167" t="s">
        <v>9</v>
      </c>
      <c r="I67" s="4750" t="str">
        <f>cst_wskakunin_kanri1_JIMU_SIKAKU</f>
        <v/>
      </c>
      <c r="J67" s="4750"/>
      <c r="K67" s="2168" t="s">
        <v>10</v>
      </c>
      <c r="L67" s="4751" t="s">
        <v>3064</v>
      </c>
      <c r="M67" s="4751"/>
      <c r="N67" s="4751"/>
      <c r="O67" s="4751"/>
      <c r="P67" s="2171" t="s">
        <v>9</v>
      </c>
      <c r="Q67" s="4752" t="str">
        <f>cst_wskakunin_kanri1_JIMU_TOUROKU_KIKAN</f>
        <v/>
      </c>
      <c r="R67" s="4752"/>
      <c r="S67" s="4752"/>
      <c r="T67" s="4752"/>
      <c r="U67" s="2168" t="s">
        <v>10</v>
      </c>
      <c r="V67" s="4751" t="s">
        <v>4005</v>
      </c>
      <c r="W67" s="4751"/>
      <c r="X67" s="4751"/>
      <c r="Y67" s="4751"/>
      <c r="Z67" s="4750" t="str">
        <f>cst_wskakunin_kanri1_JIMU_NO</f>
        <v/>
      </c>
      <c r="AA67" s="4750"/>
      <c r="AB67" s="4750"/>
      <c r="AC67" s="4750"/>
      <c r="AD67" s="4750"/>
      <c r="AE67" s="2169" t="s">
        <v>7</v>
      </c>
    </row>
    <row r="68" spans="1:31" s="1798" customFormat="1" ht="17.100000000000001" customHeight="1">
      <c r="I68" s="4735" t="str">
        <f>cst_wskakunin_kanri1_JIMU_NAME</f>
        <v/>
      </c>
      <c r="J68" s="4735"/>
      <c r="K68" s="4735"/>
      <c r="L68" s="4735"/>
      <c r="M68" s="4735"/>
      <c r="N68" s="4735"/>
      <c r="O68" s="4735"/>
      <c r="P68" s="4735"/>
      <c r="Q68" s="4735"/>
      <c r="R68" s="4735"/>
      <c r="S68" s="4735"/>
      <c r="T68" s="4735"/>
      <c r="U68" s="4735"/>
      <c r="V68" s="4735"/>
      <c r="W68" s="4735"/>
      <c r="X68" s="4735"/>
      <c r="Y68" s="4735"/>
      <c r="Z68" s="4735"/>
      <c r="AA68" s="4735"/>
      <c r="AB68" s="4735"/>
      <c r="AC68" s="4735"/>
      <c r="AD68" s="4735"/>
      <c r="AE68" s="4735"/>
    </row>
    <row r="69" spans="1:31" s="1798" customFormat="1" ht="17.100000000000001" customHeight="1">
      <c r="B69" s="1798" t="s">
        <v>3124</v>
      </c>
      <c r="I69" s="1799" t="s">
        <v>2595</v>
      </c>
      <c r="J69" s="4746" t="str">
        <f>cst_wskakunin_kanri1_ZIP</f>
        <v/>
      </c>
      <c r="K69" s="4747"/>
      <c r="L69" s="4747"/>
      <c r="M69" s="4747"/>
      <c r="N69" s="4747"/>
      <c r="O69" s="4747"/>
      <c r="P69" s="4747"/>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6" t="str">
        <f>cst_wskakunin_kanri1__address</f>
        <v/>
      </c>
      <c r="K70" s="4747"/>
      <c r="L70" s="4747"/>
      <c r="M70" s="4747"/>
      <c r="N70" s="4747"/>
      <c r="O70" s="4747"/>
      <c r="P70" s="4747"/>
      <c r="Q70" s="4747"/>
      <c r="R70" s="4747"/>
      <c r="S70" s="4747"/>
      <c r="T70" s="4747"/>
      <c r="U70" s="4747"/>
      <c r="V70" s="4747"/>
      <c r="W70" s="4747"/>
      <c r="X70" s="4747"/>
      <c r="Y70" s="4747"/>
      <c r="Z70" s="4747"/>
      <c r="AA70" s="4747"/>
      <c r="AB70" s="4747"/>
      <c r="AC70" s="4747"/>
      <c r="AD70" s="4747"/>
      <c r="AE70" s="4747"/>
    </row>
    <row r="71" spans="1:31" s="1798" customFormat="1" ht="17.100000000000001" customHeight="1">
      <c r="B71" s="1798" t="s">
        <v>3126</v>
      </c>
      <c r="I71" s="1799"/>
      <c r="J71" s="4746" t="str">
        <f>cst_wskakunin_kanri1_TEL</f>
        <v/>
      </c>
      <c r="K71" s="4747"/>
      <c r="L71" s="4747"/>
      <c r="M71" s="4747"/>
      <c r="N71" s="4747"/>
      <c r="O71" s="4747"/>
      <c r="P71" s="4747"/>
      <c r="Q71" s="4747"/>
      <c r="R71" s="4747"/>
      <c r="S71" s="4747"/>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6" t="str">
        <f>cst_wskakunin_sekou1_NAME</f>
        <v/>
      </c>
      <c r="J73" s="4746"/>
      <c r="K73" s="4746"/>
      <c r="L73" s="4746"/>
      <c r="M73" s="4746"/>
      <c r="N73" s="4746"/>
      <c r="O73" s="4746"/>
      <c r="P73" s="4746"/>
      <c r="Q73" s="4746"/>
      <c r="R73" s="4746"/>
      <c r="S73" s="4746"/>
      <c r="T73" s="4746"/>
      <c r="U73" s="4746"/>
      <c r="V73" s="4746"/>
      <c r="W73" s="4746"/>
      <c r="X73" s="4746"/>
      <c r="Y73" s="4746"/>
      <c r="Z73" s="4746"/>
      <c r="AA73" s="4746"/>
      <c r="AB73" s="4746"/>
      <c r="AC73" s="4746"/>
      <c r="AD73" s="4746"/>
      <c r="AE73" s="4746"/>
    </row>
    <row r="74" spans="1:31" s="1798" customFormat="1" ht="17.100000000000001" customHeight="1">
      <c r="B74" s="1798" t="s">
        <v>3063</v>
      </c>
      <c r="I74" s="4746" t="str">
        <f>cst_wskakunin_sekou1_JIMU_NAME</f>
        <v/>
      </c>
      <c r="J74" s="4746"/>
      <c r="K74" s="4746"/>
      <c r="L74" s="4746"/>
      <c r="M74" s="4746"/>
      <c r="N74" s="4746"/>
      <c r="O74" s="4746"/>
      <c r="P74" s="4746"/>
      <c r="Q74" s="4746"/>
      <c r="R74" s="4746"/>
      <c r="S74" s="4746"/>
      <c r="T74" s="4746"/>
      <c r="U74" s="4746"/>
      <c r="V74" s="4746"/>
      <c r="W74" s="4746"/>
      <c r="X74" s="4746"/>
      <c r="Y74" s="4746"/>
      <c r="Z74" s="4746"/>
      <c r="AA74" s="4746"/>
      <c r="AB74" s="4746"/>
      <c r="AC74" s="4746"/>
      <c r="AD74" s="4746"/>
      <c r="AE74" s="4746"/>
    </row>
    <row r="75" spans="1:31" s="1798" customFormat="1" ht="17.100000000000001" customHeight="1">
      <c r="I75" s="1799" t="s">
        <v>710</v>
      </c>
      <c r="J75" s="1800"/>
      <c r="K75" s="1800"/>
      <c r="L75" s="1800"/>
      <c r="N75" s="1798" t="s">
        <v>11</v>
      </c>
      <c r="O75" s="4741" t="str">
        <f>cst_wskakunin_sekou1_SEKOU_SIKAKU</f>
        <v/>
      </c>
      <c r="P75" s="4741"/>
      <c r="Q75" s="4741"/>
      <c r="R75" s="4741"/>
      <c r="S75" s="1798" t="s">
        <v>57</v>
      </c>
      <c r="T75" s="1800" t="s">
        <v>6</v>
      </c>
      <c r="U75" s="4745" t="str">
        <f>cst_wskakunin_sekou1_SEKOU_NO</f>
        <v/>
      </c>
      <c r="V75" s="4745"/>
      <c r="W75" s="4745"/>
      <c r="X75" s="4745"/>
      <c r="Y75" s="1798" t="s">
        <v>7</v>
      </c>
      <c r="AB75" s="1800"/>
      <c r="AC75" s="1800"/>
      <c r="AD75" s="1800"/>
    </row>
    <row r="76" spans="1:31" s="1798" customFormat="1" ht="17.100000000000001" customHeight="1">
      <c r="B76" s="1798" t="s">
        <v>3124</v>
      </c>
      <c r="I76" s="1798" t="s">
        <v>2595</v>
      </c>
      <c r="J76" s="4746" t="str">
        <f>cst_wskakunin_sekou1_ZIP</f>
        <v/>
      </c>
      <c r="K76" s="4747"/>
      <c r="L76" s="4747"/>
      <c r="M76" s="4747"/>
      <c r="N76" s="4747"/>
      <c r="O76" s="4747"/>
      <c r="P76" s="4747"/>
    </row>
    <row r="77" spans="1:31" s="1798" customFormat="1" ht="17.100000000000001" customHeight="1">
      <c r="B77" s="1798" t="s">
        <v>3066</v>
      </c>
      <c r="J77" s="4746" t="str">
        <f>cst_wskakunin_sekou1__address</f>
        <v/>
      </c>
      <c r="K77" s="4747"/>
      <c r="L77" s="4747"/>
      <c r="M77" s="4747"/>
      <c r="N77" s="4747"/>
      <c r="O77" s="4747"/>
      <c r="P77" s="4747"/>
      <c r="Q77" s="4747"/>
      <c r="R77" s="4747"/>
      <c r="S77" s="4747"/>
      <c r="T77" s="4747"/>
      <c r="U77" s="4747"/>
      <c r="V77" s="4747"/>
      <c r="W77" s="4747"/>
      <c r="X77" s="4747"/>
      <c r="Y77" s="4747"/>
      <c r="Z77" s="4747"/>
      <c r="AA77" s="4747"/>
      <c r="AB77" s="4747"/>
      <c r="AC77" s="4747"/>
      <c r="AD77" s="4747"/>
      <c r="AE77" s="4747"/>
    </row>
    <row r="78" spans="1:31" s="1798" customFormat="1" ht="17.100000000000001" customHeight="1">
      <c r="B78" s="1798" t="s">
        <v>3126</v>
      </c>
      <c r="J78" s="4746" t="str">
        <f>cst_wskakunin_sekou1_TEL</f>
        <v/>
      </c>
      <c r="K78" s="4747"/>
      <c r="L78" s="4747"/>
      <c r="M78" s="4747"/>
      <c r="N78" s="4747"/>
      <c r="O78" s="4747"/>
      <c r="P78" s="4747"/>
      <c r="Q78" s="4747"/>
      <c r="R78" s="4747"/>
      <c r="S78" s="4747"/>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1" ht="17.100000000000001" customHeight="1"/>
    <row r="82" spans="1:31"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1" s="1798"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1" s="1798" customFormat="1" ht="4.5" customHeight="1"/>
    <row r="85" spans="1:31" s="1798" customFormat="1" ht="17.100000000000001" customHeight="1">
      <c r="A85" s="1798" t="s">
        <v>3134</v>
      </c>
      <c r="F85" s="4744" t="str">
        <f>cst_wskakunin_BUILD_NAME</f>
        <v>eigyouテスト</v>
      </c>
      <c r="G85" s="4744"/>
      <c r="H85" s="4744"/>
      <c r="I85" s="4744"/>
      <c r="J85" s="4744"/>
      <c r="K85" s="4744"/>
      <c r="L85" s="4744"/>
      <c r="M85" s="4744"/>
      <c r="N85" s="4744"/>
      <c r="O85" s="4744"/>
      <c r="P85" s="4744"/>
      <c r="Q85" s="4744"/>
      <c r="R85" s="4744"/>
      <c r="S85" s="4744"/>
      <c r="T85" s="4744"/>
      <c r="U85" s="4744"/>
      <c r="V85" s="4744"/>
      <c r="W85" s="4744"/>
      <c r="X85" s="4744"/>
      <c r="Y85" s="4744"/>
      <c r="Z85" s="4744"/>
      <c r="AA85" s="4744"/>
      <c r="AB85" s="4744"/>
      <c r="AC85" s="4744"/>
      <c r="AD85" s="4744"/>
      <c r="AE85" s="1798" t="s">
        <v>57</v>
      </c>
    </row>
    <row r="86" spans="1:31" s="1798" customFormat="1" ht="18" customHeight="1">
      <c r="A86" s="4734" t="s">
        <v>3144</v>
      </c>
      <c r="B86" s="4734"/>
      <c r="C86" s="4734"/>
      <c r="D86" s="4734"/>
      <c r="E86" s="4734"/>
      <c r="F86" s="4734"/>
      <c r="G86" s="4734"/>
      <c r="H86" s="4734"/>
      <c r="I86" s="4734"/>
      <c r="J86" s="4734"/>
      <c r="K86" s="4734"/>
      <c r="L86" s="4734"/>
      <c r="M86" s="4734"/>
      <c r="N86" s="4734"/>
      <c r="O86" s="4734"/>
      <c r="P86" s="4734"/>
      <c r="Q86" s="4734"/>
      <c r="R86" s="4734"/>
      <c r="S86" s="4734"/>
      <c r="T86" s="4734"/>
      <c r="U86" s="4734"/>
      <c r="V86" s="4734"/>
      <c r="W86" s="4734"/>
      <c r="X86" s="4734"/>
      <c r="Y86" s="4734"/>
      <c r="Z86" s="4734"/>
      <c r="AA86" s="4734"/>
      <c r="AB86" s="4734"/>
      <c r="AC86" s="4734"/>
      <c r="AD86" s="4734"/>
      <c r="AE86" s="4734"/>
    </row>
    <row r="87" spans="1:31"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1" s="1798" customFormat="1" ht="6.75" customHeight="1"/>
    <row r="89" spans="1:31"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1"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1"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1"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1"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1" s="1798" customFormat="1" ht="17.25" customHeight="1">
      <c r="C94" s="1835" t="s">
        <v>139</v>
      </c>
      <c r="D94" s="4742" t="s">
        <v>3151</v>
      </c>
      <c r="E94" s="4742"/>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1" s="1798" customFormat="1" ht="17.25" customHeight="1">
      <c r="C95" s="1835" t="s">
        <v>139</v>
      </c>
      <c r="D95" s="4742" t="s">
        <v>3153</v>
      </c>
      <c r="E95" s="4742"/>
      <c r="F95" s="1798" t="s">
        <v>3154</v>
      </c>
      <c r="J95" s="1800"/>
      <c r="K95" s="1836"/>
      <c r="L95" s="1836"/>
      <c r="M95" s="1836"/>
      <c r="N95" s="1836"/>
      <c r="O95" s="1836"/>
      <c r="P95" s="1836"/>
    </row>
    <row r="96" spans="1:31" s="1798" customFormat="1" ht="17.25" customHeight="1">
      <c r="C96" s="1835" t="s">
        <v>139</v>
      </c>
      <c r="D96" s="4742" t="s">
        <v>3155</v>
      </c>
      <c r="E96" s="4742"/>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42" t="s">
        <v>3158</v>
      </c>
      <c r="E98" s="4742"/>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42" t="s">
        <v>3160</v>
      </c>
      <c r="E99" s="4742"/>
      <c r="F99" s="1798" t="s">
        <v>3161</v>
      </c>
      <c r="J99" s="1800"/>
      <c r="K99" s="1836"/>
      <c r="L99" s="1836"/>
      <c r="M99" s="1836"/>
      <c r="N99" s="1836"/>
      <c r="O99" s="1836"/>
      <c r="P99" s="1836"/>
    </row>
    <row r="100" spans="1:31" s="1798" customFormat="1" ht="17.25" customHeight="1">
      <c r="C100" s="1835" t="s">
        <v>139</v>
      </c>
      <c r="D100" s="4742" t="s">
        <v>3162</v>
      </c>
      <c r="E100" s="4742"/>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42" t="s">
        <v>3164</v>
      </c>
      <c r="E101" s="4742"/>
      <c r="F101" s="1798" t="s">
        <v>3165</v>
      </c>
      <c r="J101" s="1800"/>
      <c r="K101" s="1836"/>
      <c r="L101" s="1836"/>
      <c r="M101" s="1836"/>
      <c r="N101" s="1836"/>
      <c r="O101" s="1836"/>
      <c r="P101" s="1836"/>
      <c r="Q101" s="1836"/>
      <c r="R101" s="1836"/>
      <c r="S101" s="1836"/>
    </row>
    <row r="102" spans="1:31" s="1798" customFormat="1" ht="17.25" customHeight="1">
      <c r="A102" s="1839"/>
      <c r="B102" s="1840">
        <v>5</v>
      </c>
      <c r="C102" s="1840" t="s">
        <v>3149</v>
      </c>
      <c r="D102" s="1840" t="s">
        <v>3166</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A103" s="1837"/>
      <c r="B103" s="1838"/>
      <c r="C103" s="1838" t="s">
        <v>3167</v>
      </c>
      <c r="D103" s="1838"/>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42" t="s">
        <v>3168</v>
      </c>
      <c r="E104" s="4742"/>
      <c r="F104" s="1798" t="s">
        <v>3169</v>
      </c>
      <c r="J104" s="1800"/>
      <c r="K104" s="1836"/>
      <c r="L104" s="1836"/>
      <c r="M104" s="1836"/>
      <c r="N104" s="1836"/>
      <c r="O104" s="1836"/>
      <c r="P104" s="1836"/>
      <c r="Q104" s="1836"/>
      <c r="R104" s="1836"/>
      <c r="S104" s="1836"/>
      <c r="T104" s="1836"/>
      <c r="U104" s="1836"/>
      <c r="V104" s="1836"/>
      <c r="W104" s="1836"/>
      <c r="X104" s="1836"/>
      <c r="Y104" s="1836"/>
      <c r="Z104" s="1836"/>
      <c r="AA104" s="1836"/>
      <c r="AB104" s="1836"/>
      <c r="AC104" s="1836"/>
      <c r="AD104" s="1836"/>
      <c r="AE104" s="1836"/>
    </row>
    <row r="105" spans="1:31" s="1798" customFormat="1" ht="17.25" customHeight="1">
      <c r="C105" s="1835" t="s">
        <v>139</v>
      </c>
      <c r="D105" s="4742" t="s">
        <v>3170</v>
      </c>
      <c r="E105" s="4742"/>
      <c r="F105" s="1798" t="s">
        <v>3171</v>
      </c>
      <c r="J105" s="1800"/>
      <c r="K105" s="1836"/>
      <c r="L105" s="1836"/>
      <c r="M105" s="1836"/>
      <c r="N105" s="1836"/>
      <c r="O105" s="1836"/>
      <c r="P105" s="1836"/>
    </row>
    <row r="106" spans="1:31" s="1798" customFormat="1" ht="17.25" customHeight="1">
      <c r="A106" s="1839"/>
      <c r="B106" s="1840">
        <v>6</v>
      </c>
      <c r="C106" s="1840" t="s">
        <v>3149</v>
      </c>
      <c r="D106" s="1840" t="s">
        <v>3172</v>
      </c>
      <c r="E106" s="1841"/>
      <c r="F106" s="1841"/>
      <c r="G106" s="1841"/>
      <c r="H106" s="1841"/>
      <c r="I106" s="1841"/>
      <c r="J106" s="1842"/>
      <c r="K106" s="1843"/>
      <c r="L106" s="1843"/>
      <c r="M106" s="1843"/>
      <c r="N106" s="1843"/>
      <c r="O106" s="1843"/>
      <c r="P106" s="1843"/>
      <c r="Q106" s="1843"/>
      <c r="R106" s="1843"/>
      <c r="S106" s="1843"/>
      <c r="T106" s="1843"/>
      <c r="U106" s="1843"/>
      <c r="V106" s="1843"/>
      <c r="W106" s="1843"/>
      <c r="X106" s="1843"/>
      <c r="Y106" s="1843"/>
      <c r="Z106" s="1843"/>
      <c r="AA106" s="1843"/>
      <c r="AB106" s="1843"/>
      <c r="AC106" s="1843"/>
      <c r="AD106" s="1843"/>
      <c r="AE106" s="1843"/>
    </row>
    <row r="107" spans="1:31" s="1798" customFormat="1" ht="17.25" customHeight="1">
      <c r="C107" s="1835" t="s">
        <v>139</v>
      </c>
      <c r="D107" s="4742" t="s">
        <v>3173</v>
      </c>
      <c r="E107" s="4742"/>
      <c r="F107" s="1798" t="s">
        <v>3174</v>
      </c>
      <c r="J107" s="1800"/>
      <c r="K107" s="1836"/>
      <c r="L107" s="1836"/>
      <c r="M107" s="1836"/>
      <c r="N107" s="1836"/>
      <c r="O107" s="1836"/>
      <c r="P107" s="1836"/>
      <c r="Q107" s="1836"/>
      <c r="R107" s="1836"/>
      <c r="S107" s="1836"/>
      <c r="T107" s="1836"/>
      <c r="U107" s="1836"/>
      <c r="V107" s="1836"/>
      <c r="W107" s="1836"/>
      <c r="X107" s="1836"/>
      <c r="Y107" s="1836"/>
      <c r="Z107" s="1836"/>
      <c r="AA107" s="1836"/>
      <c r="AB107" s="1836"/>
      <c r="AC107" s="1836"/>
      <c r="AD107" s="1836"/>
      <c r="AE107" s="1836"/>
    </row>
    <row r="108" spans="1:31" s="1798" customFormat="1" ht="17.25" customHeight="1">
      <c r="C108" s="1835" t="s">
        <v>139</v>
      </c>
      <c r="D108" s="4742" t="s">
        <v>3175</v>
      </c>
      <c r="E108" s="4742"/>
      <c r="F108" s="1798" t="s">
        <v>3176</v>
      </c>
      <c r="J108" s="1800"/>
      <c r="K108" s="1836"/>
      <c r="L108" s="1836"/>
      <c r="M108" s="1836"/>
      <c r="N108" s="1836"/>
      <c r="O108" s="1836"/>
      <c r="P108" s="1836"/>
    </row>
    <row r="109" spans="1:31" s="1798" customFormat="1" ht="17.25" customHeight="1">
      <c r="C109" s="1835" t="s">
        <v>139</v>
      </c>
      <c r="D109" s="4742" t="s">
        <v>3177</v>
      </c>
      <c r="E109" s="4742"/>
      <c r="F109" s="1798" t="s">
        <v>3178</v>
      </c>
      <c r="J109" s="1800"/>
      <c r="K109" s="1836"/>
      <c r="L109" s="1836"/>
      <c r="M109" s="1836"/>
      <c r="N109" s="1836"/>
      <c r="O109" s="1836"/>
      <c r="P109" s="1836"/>
      <c r="Q109" s="1836"/>
      <c r="R109" s="1836"/>
      <c r="S109" s="1836"/>
    </row>
    <row r="110" spans="1:31" s="1798" customFormat="1" ht="17.25" customHeight="1">
      <c r="F110" s="1798" t="s">
        <v>3179</v>
      </c>
      <c r="J110" s="1800"/>
      <c r="K110" s="1836"/>
      <c r="L110" s="1836"/>
      <c r="M110" s="1836"/>
      <c r="N110" s="1798" t="s">
        <v>3180</v>
      </c>
      <c r="O110" s="1844"/>
      <c r="P110" s="1844"/>
      <c r="Q110" s="1844"/>
      <c r="R110" s="1844"/>
      <c r="S110" s="1844"/>
    </row>
    <row r="111" spans="1:31" s="1798" customFormat="1" ht="17.25" customHeight="1">
      <c r="F111" s="1798" t="s">
        <v>3181</v>
      </c>
      <c r="J111" s="1800"/>
      <c r="K111" s="1836"/>
      <c r="L111" s="1836"/>
      <c r="M111" s="1836"/>
      <c r="N111" s="1835" t="s">
        <v>139</v>
      </c>
      <c r="O111" s="1798" t="s">
        <v>3182</v>
      </c>
      <c r="R111" s="1835" t="s">
        <v>139</v>
      </c>
      <c r="S111" s="1798" t="s">
        <v>3183</v>
      </c>
      <c r="V111" s="1835" t="s">
        <v>139</v>
      </c>
      <c r="W111" s="1798" t="s">
        <v>3184</v>
      </c>
      <c r="AB111" s="1835" t="s">
        <v>139</v>
      </c>
      <c r="AC111" s="1798" t="s">
        <v>3185</v>
      </c>
    </row>
    <row r="112" spans="1:31" s="1798" customFormat="1" ht="17.25" customHeight="1">
      <c r="A112" s="1839"/>
      <c r="B112" s="1840">
        <v>7</v>
      </c>
      <c r="C112" s="1840" t="s">
        <v>3149</v>
      </c>
      <c r="D112" s="1840" t="s">
        <v>3186</v>
      </c>
      <c r="E112" s="1841"/>
      <c r="F112" s="1841"/>
      <c r="G112" s="1841"/>
      <c r="H112" s="1841"/>
      <c r="I112" s="1841"/>
      <c r="J112" s="1842"/>
      <c r="K112" s="1843"/>
      <c r="L112" s="1843"/>
      <c r="M112" s="1843"/>
      <c r="N112" s="1843"/>
      <c r="O112" s="1843"/>
      <c r="P112" s="1843"/>
      <c r="Q112" s="1843"/>
      <c r="R112" s="1843"/>
      <c r="S112" s="1843"/>
      <c r="T112" s="1843"/>
      <c r="U112" s="1843"/>
      <c r="V112" s="1843"/>
      <c r="W112" s="1843"/>
      <c r="X112" s="1843"/>
      <c r="Y112" s="1843"/>
      <c r="Z112" s="1843"/>
      <c r="AA112" s="1843"/>
      <c r="AB112" s="1843"/>
      <c r="AC112" s="1843"/>
      <c r="AD112" s="1843"/>
      <c r="AE112" s="1843"/>
    </row>
    <row r="113" spans="1:32" s="1798" customFormat="1" ht="17.25" customHeight="1">
      <c r="C113" s="1835" t="s">
        <v>139</v>
      </c>
      <c r="D113" s="4742" t="s">
        <v>3187</v>
      </c>
      <c r="E113" s="4742"/>
      <c r="F113" s="1798" t="s">
        <v>3188</v>
      </c>
      <c r="J113" s="1800"/>
      <c r="K113" s="1836"/>
      <c r="L113" s="1836"/>
      <c r="M113" s="1836"/>
      <c r="N113" s="1836"/>
      <c r="O113" s="1836"/>
      <c r="P113" s="1836"/>
      <c r="Q113" s="1836"/>
      <c r="R113" s="1836"/>
      <c r="S113" s="1836"/>
      <c r="T113" s="1836"/>
      <c r="U113" s="1836"/>
      <c r="V113" s="1836"/>
      <c r="W113" s="1836"/>
      <c r="X113" s="1836"/>
      <c r="Y113" s="1836"/>
      <c r="Z113" s="1836"/>
      <c r="AA113" s="1836"/>
      <c r="AB113" s="1836"/>
      <c r="AC113" s="1836"/>
      <c r="AD113" s="1836"/>
      <c r="AE113" s="1836"/>
    </row>
    <row r="114" spans="1:32" s="1798" customFormat="1" ht="17.25" customHeight="1">
      <c r="C114" s="1835" t="s">
        <v>139</v>
      </c>
      <c r="D114" s="4742" t="s">
        <v>3189</v>
      </c>
      <c r="E114" s="4742"/>
      <c r="F114" s="1798" t="s">
        <v>3190</v>
      </c>
      <c r="J114" s="1800"/>
      <c r="K114" s="1836"/>
      <c r="L114" s="1836"/>
      <c r="M114" s="1836"/>
      <c r="N114" s="1836"/>
      <c r="O114" s="1836"/>
      <c r="P114" s="1836"/>
    </row>
    <row r="115" spans="1:32" s="1798" customFormat="1" ht="17.25" customHeight="1">
      <c r="A115" s="1839"/>
      <c r="B115" s="1840">
        <v>8</v>
      </c>
      <c r="C115" s="1840" t="s">
        <v>3149</v>
      </c>
      <c r="D115" s="1840" t="s">
        <v>3191</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42" t="s">
        <v>3192</v>
      </c>
      <c r="E116" s="4742"/>
      <c r="F116" s="1798" t="s">
        <v>3193</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s="1798" customFormat="1" ht="17.25" customHeight="1">
      <c r="A117" s="1839"/>
      <c r="B117" s="1840">
        <v>9</v>
      </c>
      <c r="C117" s="1840" t="s">
        <v>3149</v>
      </c>
      <c r="D117" s="1840" t="s">
        <v>3194</v>
      </c>
      <c r="E117" s="1841"/>
      <c r="F117" s="1841"/>
      <c r="G117" s="1841"/>
      <c r="H117" s="1841"/>
      <c r="I117" s="1841"/>
      <c r="J117" s="1842"/>
      <c r="K117" s="1843"/>
      <c r="L117" s="1843"/>
      <c r="M117" s="1843"/>
      <c r="N117" s="1843"/>
      <c r="O117" s="1843"/>
      <c r="P117" s="1843"/>
      <c r="Q117" s="1843"/>
      <c r="R117" s="1843"/>
      <c r="S117" s="1843"/>
      <c r="T117" s="1843"/>
      <c r="U117" s="1843"/>
      <c r="V117" s="1843"/>
      <c r="W117" s="1843"/>
      <c r="X117" s="1843"/>
      <c r="Y117" s="1843"/>
      <c r="Z117" s="1843"/>
      <c r="AA117" s="1843"/>
      <c r="AB117" s="1843"/>
      <c r="AC117" s="1843"/>
      <c r="AD117" s="1843"/>
      <c r="AE117" s="1843"/>
    </row>
    <row r="118" spans="1:32" s="1798" customFormat="1" ht="17.25" customHeight="1">
      <c r="C118" s="1835" t="s">
        <v>139</v>
      </c>
      <c r="D118" s="4742" t="s">
        <v>3195</v>
      </c>
      <c r="E118" s="4742"/>
      <c r="F118" s="1798" t="s">
        <v>3196</v>
      </c>
      <c r="J118" s="1800"/>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row>
    <row r="119" spans="1:32" s="1798" customFormat="1" ht="17.25" customHeight="1">
      <c r="A119" s="1839"/>
      <c r="B119" s="1840">
        <v>10</v>
      </c>
      <c r="C119" s="1840" t="s">
        <v>3149</v>
      </c>
      <c r="D119" s="1840" t="s">
        <v>3197</v>
      </c>
      <c r="E119" s="1841"/>
      <c r="F119" s="1841"/>
      <c r="G119" s="1841"/>
      <c r="H119" s="1841"/>
      <c r="I119" s="1841"/>
      <c r="J119" s="1842"/>
      <c r="K119" s="1843"/>
      <c r="L119" s="1843"/>
      <c r="M119" s="1843"/>
      <c r="N119" s="1843"/>
      <c r="O119" s="1843"/>
      <c r="P119" s="1843"/>
      <c r="Q119" s="1843"/>
      <c r="R119" s="1843"/>
      <c r="S119" s="1843"/>
      <c r="T119" s="1843"/>
      <c r="U119" s="1843"/>
      <c r="V119" s="1843"/>
      <c r="W119" s="1843"/>
      <c r="X119" s="1843"/>
      <c r="Y119" s="1843"/>
      <c r="Z119" s="1843"/>
      <c r="AA119" s="1843"/>
      <c r="AB119" s="1843"/>
      <c r="AC119" s="1843"/>
      <c r="AD119" s="1843"/>
      <c r="AE119" s="1843"/>
    </row>
    <row r="120" spans="1:32" s="1798" customFormat="1" ht="17.25" customHeight="1">
      <c r="C120" s="1835" t="s">
        <v>139</v>
      </c>
      <c r="D120" s="4742" t="s">
        <v>3198</v>
      </c>
      <c r="E120" s="4742"/>
      <c r="F120" s="1798" t="s">
        <v>3199</v>
      </c>
      <c r="J120" s="1800"/>
      <c r="K120" s="1836"/>
      <c r="L120" s="1836"/>
      <c r="M120" s="1836"/>
      <c r="N120" s="1836"/>
      <c r="O120" s="1836"/>
      <c r="P120" s="1836"/>
      <c r="Q120" s="1836"/>
      <c r="R120" s="1836"/>
      <c r="S120" s="1836"/>
      <c r="T120" s="1836"/>
      <c r="U120" s="1836"/>
      <c r="V120" s="1836"/>
      <c r="W120" s="1836"/>
      <c r="X120" s="1836"/>
      <c r="Y120" s="1836"/>
      <c r="Z120" s="1836"/>
      <c r="AA120" s="1836"/>
      <c r="AB120" s="1836"/>
      <c r="AC120" s="1836"/>
      <c r="AD120" s="1836"/>
      <c r="AE120" s="1836"/>
    </row>
    <row r="121" spans="1:32" ht="11.25"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c r="AC121" s="1845"/>
      <c r="AD121" s="1845"/>
      <c r="AE121" s="1845"/>
    </row>
    <row r="122" spans="1:32" ht="15.75" customHeight="1">
      <c r="A122" s="1814" t="s">
        <v>3030</v>
      </c>
    </row>
    <row r="123" spans="1:32" s="1830" customFormat="1" ht="15.75" customHeight="1">
      <c r="B123" s="1830" t="s">
        <v>2979</v>
      </c>
      <c r="C123" s="1830" t="s">
        <v>3200</v>
      </c>
    </row>
    <row r="124" spans="1:32" s="1830" customFormat="1" ht="15.75" customHeight="1">
      <c r="B124" s="1830" t="s">
        <v>2982</v>
      </c>
      <c r="C124" s="1830" t="s">
        <v>3201</v>
      </c>
      <c r="D124" s="2172"/>
      <c r="E124" s="2172"/>
      <c r="F124" s="2172"/>
      <c r="G124" s="2172"/>
      <c r="H124" s="2172"/>
      <c r="I124" s="2172"/>
      <c r="J124" s="2172"/>
      <c r="K124" s="2172"/>
      <c r="L124" s="2172"/>
      <c r="M124" s="2172"/>
      <c r="N124" s="2172"/>
      <c r="O124" s="2172"/>
      <c r="P124" s="2172"/>
      <c r="Q124" s="2172"/>
      <c r="R124" s="2172"/>
      <c r="S124" s="2172"/>
      <c r="T124" s="2172"/>
      <c r="U124" s="2172"/>
      <c r="V124" s="2172"/>
      <c r="W124" s="2172"/>
      <c r="X124" s="2172"/>
      <c r="Y124" s="2172"/>
      <c r="Z124" s="2172"/>
      <c r="AA124" s="2172"/>
      <c r="AB124" s="2172"/>
      <c r="AC124" s="2172"/>
      <c r="AD124" s="2172"/>
      <c r="AE124" s="2172"/>
      <c r="AF124" s="2172"/>
    </row>
    <row r="125" spans="1:32" s="1830" customFormat="1" ht="15.75" customHeight="1">
      <c r="B125" s="1830" t="s">
        <v>3202</v>
      </c>
      <c r="C125" s="2172"/>
      <c r="D125" s="2172"/>
      <c r="E125" s="2172"/>
      <c r="F125" s="2172"/>
      <c r="G125" s="2172"/>
      <c r="H125" s="2172"/>
      <c r="I125" s="2172"/>
      <c r="J125" s="2172"/>
      <c r="K125" s="2172"/>
      <c r="L125" s="2172"/>
      <c r="M125" s="2172"/>
      <c r="N125" s="2172"/>
      <c r="O125" s="2172"/>
      <c r="P125" s="2172"/>
      <c r="Q125" s="2172"/>
      <c r="R125" s="2172"/>
      <c r="S125" s="2172"/>
      <c r="T125" s="2172"/>
      <c r="U125" s="2172"/>
      <c r="V125" s="2172"/>
      <c r="W125" s="2172"/>
      <c r="X125" s="2172"/>
      <c r="Y125" s="2172"/>
      <c r="Z125" s="2172"/>
      <c r="AA125" s="2172"/>
      <c r="AB125" s="2172"/>
      <c r="AC125" s="2172"/>
      <c r="AD125" s="2172"/>
      <c r="AE125" s="2172"/>
      <c r="AF125" s="2172"/>
    </row>
    <row r="126" spans="1:32" s="1830" customFormat="1" ht="15.75" customHeight="1"/>
    <row r="127" spans="1:32" s="1830" customFormat="1" ht="15.75" customHeight="1"/>
    <row r="128" spans="1:32" s="1830" customFormat="1" ht="15.75" customHeight="1"/>
    <row r="129" spans="1:32" s="1830" customFormat="1" ht="15.75" customHeight="1"/>
    <row r="130" spans="1:32" ht="15.75" customHeight="1">
      <c r="B130" s="1830"/>
    </row>
    <row r="131" spans="1:32" ht="18" customHeight="1"/>
    <row r="132" spans="1:32" s="1798" customFormat="1" ht="15" customHeight="1">
      <c r="A132" s="4734" t="s">
        <v>85</v>
      </c>
      <c r="B132" s="4734"/>
      <c r="C132" s="4734"/>
      <c r="D132" s="4734"/>
      <c r="E132" s="4734"/>
      <c r="F132" s="4734"/>
      <c r="G132" s="4734"/>
      <c r="H132" s="4734"/>
      <c r="I132" s="4734"/>
      <c r="J132" s="4734"/>
      <c r="K132" s="4734"/>
      <c r="L132" s="4734"/>
      <c r="M132" s="4734"/>
      <c r="N132" s="4734"/>
      <c r="O132" s="4734"/>
      <c r="P132" s="4734"/>
      <c r="Q132" s="4734"/>
      <c r="R132" s="4734"/>
      <c r="S132" s="4734"/>
      <c r="T132" s="4734"/>
      <c r="U132" s="4734"/>
      <c r="V132" s="4734"/>
      <c r="W132" s="4734"/>
      <c r="X132" s="4734"/>
      <c r="Y132" s="4734"/>
      <c r="Z132" s="4734"/>
      <c r="AA132" s="4734"/>
      <c r="AB132" s="4734"/>
      <c r="AC132" s="4734"/>
      <c r="AD132" s="4734"/>
      <c r="AE132" s="4734"/>
      <c r="AF132" s="4734"/>
    </row>
    <row r="133" spans="1:32" s="1798" customFormat="1" ht="21" customHeight="1">
      <c r="A133" s="1818"/>
      <c r="B133" s="1831" t="s">
        <v>5136</v>
      </c>
      <c r="C133" s="1818"/>
      <c r="D133" s="1818"/>
      <c r="E133" s="1818"/>
      <c r="F133" s="1818"/>
      <c r="G133" s="1818"/>
      <c r="H133" s="1818"/>
      <c r="I133" s="1818"/>
      <c r="J133" s="1818"/>
      <c r="K133" s="1818"/>
      <c r="L133" s="1818"/>
      <c r="M133" s="1818"/>
      <c r="N133" s="1818"/>
      <c r="O133" s="1818"/>
      <c r="P133" s="1818"/>
      <c r="Q133" s="1818"/>
      <c r="R133" s="1818"/>
      <c r="S133" s="1818"/>
      <c r="T133" s="1818"/>
      <c r="U133" s="1818"/>
      <c r="V133" s="1818"/>
      <c r="W133" s="1818"/>
      <c r="X133" s="1818"/>
      <c r="Y133" s="1818"/>
      <c r="Z133" s="1818"/>
      <c r="AA133" s="1818"/>
      <c r="AB133" s="1818"/>
      <c r="AC133" s="1818"/>
      <c r="AD133" s="1818"/>
      <c r="AE133" s="1818"/>
    </row>
    <row r="134" spans="1:32" s="1798" customFormat="1" ht="6.75" customHeight="1"/>
    <row r="135" spans="1:32" s="1798" customFormat="1" ht="16.5" customHeight="1">
      <c r="A135" s="2164" t="s">
        <v>5889</v>
      </c>
      <c r="B135" s="2165"/>
      <c r="C135" s="2165"/>
      <c r="D135" s="2165"/>
      <c r="E135" s="2165"/>
      <c r="F135" s="2165"/>
      <c r="G135" s="2165"/>
      <c r="H135" s="2165"/>
      <c r="I135" s="2165"/>
      <c r="J135" s="2165"/>
      <c r="K135" s="2165"/>
      <c r="L135" s="2165"/>
      <c r="M135" s="2165"/>
      <c r="N135" s="2165"/>
      <c r="O135" s="2165"/>
      <c r="P135" s="2165"/>
      <c r="Q135" s="2165"/>
      <c r="R135" s="2165"/>
      <c r="S135" s="2165"/>
      <c r="T135" s="2165"/>
      <c r="U135" s="2165"/>
      <c r="V135" s="2165"/>
      <c r="W135" s="2165"/>
      <c r="X135" s="2165"/>
      <c r="Y135" s="2165"/>
      <c r="Z135" s="2165"/>
      <c r="AA135" s="2165"/>
      <c r="AB135" s="2165"/>
      <c r="AC135" s="2165"/>
      <c r="AD135" s="2165"/>
      <c r="AE135" s="2165"/>
      <c r="AF135" s="2165"/>
    </row>
    <row r="136" spans="1:32" s="1798" customFormat="1" ht="16.5" customHeight="1">
      <c r="A136" s="2160"/>
      <c r="C136" s="4743" t="str">
        <f>cst_wskakunin_BUILD__address</f>
        <v>埼玉県さいたま市浦和区仲町</v>
      </c>
      <c r="D136" s="4743"/>
      <c r="E136" s="4743"/>
      <c r="F136" s="4743"/>
      <c r="G136" s="4743"/>
      <c r="H136" s="4743"/>
      <c r="I136" s="4743"/>
      <c r="J136" s="4743"/>
      <c r="K136" s="4743"/>
      <c r="L136" s="4743"/>
      <c r="M136" s="4743"/>
      <c r="N136" s="4743"/>
      <c r="O136" s="4743"/>
      <c r="P136" s="4743"/>
      <c r="Q136" s="4743"/>
      <c r="R136" s="4743"/>
      <c r="S136" s="4743"/>
      <c r="T136" s="4743"/>
      <c r="U136" s="4743"/>
      <c r="V136" s="4743"/>
      <c r="W136" s="4743"/>
      <c r="X136" s="4743"/>
      <c r="Y136" s="4743"/>
      <c r="Z136" s="4743"/>
      <c r="AA136" s="4743"/>
      <c r="AB136" s="4743"/>
      <c r="AC136" s="4743"/>
      <c r="AD136" s="4743"/>
      <c r="AE136" s="4743"/>
    </row>
    <row r="137" spans="1:32" s="1798" customFormat="1" ht="16.5" customHeight="1">
      <c r="A137" s="2160"/>
      <c r="C137" s="4743"/>
      <c r="D137" s="4743"/>
      <c r="E137" s="4743"/>
      <c r="F137" s="4743"/>
      <c r="G137" s="4743"/>
      <c r="H137" s="4743"/>
      <c r="I137" s="4743"/>
      <c r="J137" s="4743"/>
      <c r="K137" s="4743"/>
      <c r="L137" s="4743"/>
      <c r="M137" s="4743"/>
      <c r="N137" s="4743"/>
      <c r="O137" s="4743"/>
      <c r="P137" s="4743"/>
      <c r="Q137" s="4743"/>
      <c r="R137" s="4743"/>
      <c r="S137" s="4743"/>
      <c r="T137" s="4743"/>
      <c r="U137" s="4743"/>
      <c r="V137" s="4743"/>
      <c r="W137" s="4743"/>
      <c r="X137" s="4743"/>
      <c r="Y137" s="4743"/>
      <c r="Z137" s="4743"/>
      <c r="AA137" s="4743"/>
      <c r="AB137" s="4743"/>
      <c r="AC137" s="4743"/>
      <c r="AD137" s="4743"/>
      <c r="AE137" s="4743"/>
    </row>
    <row r="138" spans="1:32" s="1798" customFormat="1" ht="4.5" customHeight="1"/>
    <row r="139" spans="1:32" s="1798" customFormat="1" ht="16.5" customHeight="1">
      <c r="A139" s="1832" t="s">
        <v>5137</v>
      </c>
      <c r="B139" s="1833"/>
      <c r="C139" s="1833"/>
      <c r="D139" s="1833"/>
      <c r="E139" s="1833"/>
      <c r="F139" s="1833"/>
      <c r="G139" s="1833"/>
      <c r="H139" s="1833"/>
      <c r="I139" s="1833"/>
      <c r="J139" s="1833"/>
      <c r="K139" s="2165"/>
      <c r="L139" s="2165"/>
      <c r="M139" s="2165"/>
      <c r="N139" s="2165"/>
      <c r="O139" s="2165"/>
      <c r="P139" s="2165"/>
      <c r="Q139" s="2165"/>
      <c r="R139" s="2165"/>
      <c r="S139" s="2165"/>
      <c r="T139" s="2165"/>
      <c r="U139" s="2165"/>
      <c r="V139" s="2165"/>
      <c r="W139" s="2165"/>
      <c r="X139" s="2165"/>
      <c r="Y139" s="2165"/>
      <c r="Z139" s="2165"/>
      <c r="AA139" s="2165"/>
      <c r="AB139" s="2165"/>
      <c r="AC139" s="2165"/>
      <c r="AD139" s="2165"/>
      <c r="AE139" s="2165"/>
      <c r="AF139" s="2165"/>
    </row>
    <row r="140" spans="1:32" s="1798" customFormat="1" ht="16.5" customHeight="1">
      <c r="A140" s="2160"/>
      <c r="C140" s="1798" t="s">
        <v>6</v>
      </c>
      <c r="D140" s="4733"/>
      <c r="E140" s="4733"/>
      <c r="F140" s="4733"/>
      <c r="G140" s="4733"/>
      <c r="H140" s="4733"/>
      <c r="I140" s="4733"/>
      <c r="J140" s="1798" t="s">
        <v>7</v>
      </c>
      <c r="K140" s="2160"/>
      <c r="L140" s="2160"/>
      <c r="M140" s="2160"/>
      <c r="N140" s="2160"/>
      <c r="O140" s="2160"/>
      <c r="P140" s="2160"/>
      <c r="Q140" s="2160"/>
      <c r="R140" s="2160"/>
      <c r="S140" s="2160"/>
      <c r="AD140" s="2160"/>
    </row>
    <row r="141" spans="1:32" s="1798" customFormat="1" ht="4.5" customHeight="1"/>
    <row r="142" spans="1:32" s="1798" customFormat="1" ht="16.5" customHeight="1">
      <c r="A142" s="1832" t="s">
        <v>5138</v>
      </c>
      <c r="B142" s="1833"/>
      <c r="C142" s="1833"/>
      <c r="D142" s="1833"/>
      <c r="E142" s="1833"/>
      <c r="F142" s="1833"/>
      <c r="G142" s="1833"/>
      <c r="H142" s="1833"/>
      <c r="I142" s="1833"/>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2" s="1798" customFormat="1" ht="16.5" customHeight="1">
      <c r="A143" s="2160"/>
      <c r="C143" s="4733"/>
      <c r="D143" s="4733"/>
      <c r="E143" s="4733"/>
      <c r="F143" s="1798" t="s">
        <v>477</v>
      </c>
      <c r="G143" s="4733"/>
      <c r="H143" s="4733"/>
      <c r="I143" s="1798" t="s">
        <v>5</v>
      </c>
      <c r="J143" s="4733"/>
      <c r="K143" s="4733"/>
      <c r="L143" s="1798" t="s">
        <v>478</v>
      </c>
      <c r="M143" s="2160"/>
      <c r="N143" s="2160"/>
      <c r="O143" s="2160"/>
      <c r="Z143" s="2160"/>
      <c r="AA143" s="2160"/>
      <c r="AB143" s="2160"/>
      <c r="AC143" s="2160"/>
    </row>
    <row r="144" spans="1:32" s="1798" customFormat="1" ht="4.5" customHeight="1"/>
    <row r="145" spans="1:33" s="1798" customFormat="1" ht="16.5" customHeight="1">
      <c r="A145" s="1832" t="s">
        <v>5139</v>
      </c>
      <c r="B145" s="1833"/>
      <c r="C145" s="1833"/>
      <c r="D145" s="1833"/>
      <c r="E145" s="1833"/>
      <c r="F145" s="1833"/>
      <c r="G145" s="1833"/>
      <c r="H145" s="1833"/>
      <c r="I145" s="1833"/>
      <c r="J145" s="1833"/>
      <c r="K145" s="1833"/>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3" s="1798" customFormat="1" ht="16.5" customHeight="1">
      <c r="A146" s="2160"/>
      <c r="C146" s="4740"/>
      <c r="D146" s="4740"/>
      <c r="E146" s="4740"/>
      <c r="F146" s="4740"/>
      <c r="G146" s="4740"/>
      <c r="H146" s="4740"/>
      <c r="I146" s="4740"/>
      <c r="J146" s="4740"/>
      <c r="K146" s="4740"/>
      <c r="L146" s="4740"/>
      <c r="M146" s="4740"/>
      <c r="N146" s="4740"/>
      <c r="O146" s="4740"/>
      <c r="P146" s="4740"/>
      <c r="Q146" s="4740"/>
      <c r="R146" s="4740"/>
      <c r="S146" s="4740"/>
      <c r="T146" s="4740"/>
      <c r="U146" s="4740"/>
      <c r="V146" s="4740"/>
      <c r="W146" s="2160"/>
      <c r="X146" s="2160"/>
      <c r="Y146" s="2160"/>
      <c r="Z146" s="2160"/>
    </row>
    <row r="147" spans="1:33" s="1798" customFormat="1" ht="4.5" customHeight="1">
      <c r="V147" s="2160"/>
      <c r="W147" s="2160"/>
      <c r="X147" s="2160"/>
      <c r="Y147" s="2160"/>
      <c r="Z147" s="2160"/>
      <c r="AA147" s="2160"/>
      <c r="AB147" s="2160"/>
      <c r="AC147" s="2160"/>
      <c r="AD147" s="2160"/>
      <c r="AE147" s="2160"/>
      <c r="AF147" s="2160"/>
      <c r="AG147" s="2160"/>
    </row>
    <row r="148" spans="1:33" s="1798" customFormat="1" ht="16.5" customHeight="1">
      <c r="A148" s="1832" t="s">
        <v>5140</v>
      </c>
      <c r="B148" s="1833"/>
      <c r="C148" s="1833"/>
      <c r="D148" s="1833"/>
      <c r="E148" s="1833"/>
      <c r="F148" s="1833"/>
      <c r="G148" s="2165"/>
      <c r="H148" s="2165"/>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3" s="1798" customFormat="1" ht="16.5" customHeight="1">
      <c r="A149" s="2160"/>
      <c r="C149" s="1798" t="s">
        <v>6</v>
      </c>
      <c r="D149" s="4741" t="str">
        <f ca="1">cst_shinsei_KAKU_SUMI_NO_JOB_KIND</f>
        <v/>
      </c>
      <c r="E149" s="4741"/>
      <c r="F149" s="4741"/>
      <c r="G149" s="4741"/>
      <c r="H149" s="4741"/>
      <c r="I149" s="4741"/>
      <c r="J149" s="1798" t="s">
        <v>7</v>
      </c>
    </row>
    <row r="150" spans="1:33" s="1798" customFormat="1" ht="4.5" customHeight="1"/>
    <row r="151" spans="1:33" s="1798" customFormat="1" ht="16.5" customHeight="1">
      <c r="A151" s="1832" t="s">
        <v>5141</v>
      </c>
      <c r="B151" s="1833"/>
      <c r="C151" s="1833"/>
      <c r="D151" s="1833"/>
      <c r="E151" s="1833"/>
      <c r="F151" s="1833"/>
      <c r="G151" s="1833"/>
      <c r="H151" s="1846"/>
      <c r="I151" s="2166"/>
      <c r="J151" s="2166"/>
      <c r="K151" s="2166"/>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3" s="1798" customFormat="1" ht="16.5" customHeight="1">
      <c r="A152" s="2160"/>
      <c r="B152" s="4736" t="str">
        <f ca="1">IF(cst_KAKU_SUMI_KOUFU_DATE_JOB_KIND="","令和",cst_KAKU_SUMI_KOUFU_DATE_JOB_KIND)</f>
        <v>令和</v>
      </c>
      <c r="C152" s="4736"/>
      <c r="D152" s="4736"/>
      <c r="E152" s="4737" t="str">
        <f ca="1">cst_KAKU_SUMI_KOUFU_DATE_JOB_KIND</f>
        <v/>
      </c>
      <c r="F152" s="4737"/>
      <c r="G152" s="4737"/>
      <c r="H152" s="1798" t="s">
        <v>477</v>
      </c>
      <c r="I152" s="4738" t="str">
        <f ca="1">cst_KAKU_SUMI_KOUFU_DATE_JOB_KIND</f>
        <v/>
      </c>
      <c r="J152" s="4738"/>
      <c r="K152" s="1798" t="s">
        <v>5</v>
      </c>
      <c r="L152" s="4739" t="str">
        <f ca="1">cst_KAKU_SUMI_KOUFU_DATE_JOB_KIND</f>
        <v/>
      </c>
      <c r="M152" s="4739"/>
      <c r="N152" s="1798" t="s">
        <v>478</v>
      </c>
    </row>
    <row r="153" spans="1:33" s="1798" customFormat="1" ht="4.5" customHeight="1"/>
    <row r="154" spans="1:33" s="1798" customFormat="1" ht="16.5" customHeight="1">
      <c r="A154" s="1832" t="s">
        <v>5142</v>
      </c>
      <c r="B154" s="1833"/>
      <c r="C154" s="1833"/>
      <c r="D154" s="1833"/>
      <c r="E154" s="1833"/>
      <c r="F154" s="1833"/>
      <c r="G154" s="2165"/>
      <c r="H154" s="2166"/>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3" s="1798" customFormat="1" ht="16.5" customHeight="1">
      <c r="C155" s="4735" t="str">
        <f ca="1">cst_KAKU_SUMI_KOUFU_NAME_JOB_KIND</f>
        <v/>
      </c>
      <c r="D155" s="4735"/>
      <c r="E155" s="4735"/>
      <c r="F155" s="4735"/>
      <c r="G155" s="4735"/>
      <c r="H155" s="4735"/>
      <c r="I155" s="4735"/>
      <c r="J155" s="4735"/>
      <c r="K155" s="4735"/>
      <c r="L155" s="4735"/>
      <c r="M155" s="4735"/>
      <c r="N155" s="4735"/>
      <c r="O155" s="4735"/>
      <c r="P155" s="4735"/>
      <c r="Q155" s="4735"/>
      <c r="R155" s="4735"/>
      <c r="S155" s="4735"/>
      <c r="T155" s="4735"/>
      <c r="U155" s="4735"/>
      <c r="V155" s="4735"/>
      <c r="W155" s="4735"/>
      <c r="X155" s="4735"/>
      <c r="Y155" s="4735"/>
    </row>
    <row r="156" spans="1:33" s="1798" customFormat="1" ht="4.5" customHeight="1"/>
    <row r="157" spans="1:33" s="1798" customFormat="1" ht="16.5" customHeight="1">
      <c r="A157" s="1832" t="s">
        <v>5143</v>
      </c>
      <c r="B157" s="1833"/>
      <c r="C157" s="1833"/>
      <c r="D157" s="1833"/>
      <c r="E157" s="1833"/>
      <c r="F157" s="1833"/>
      <c r="G157" s="1833"/>
      <c r="H157" s="1833"/>
      <c r="I157" s="1833"/>
      <c r="J157" s="2165"/>
      <c r="K157" s="2165"/>
      <c r="L157" s="2165"/>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3" s="1798" customFormat="1" ht="16.5" customHeight="1">
      <c r="B158" s="4736" t="str">
        <f>IF(cst_wskakunin_KOUJI_TYAKUSYU_YOTEI_DATE="","令和",cst_wskakunin_KOUJI_TYAKUSYU_YOTEI_DATE)</f>
        <v>令和</v>
      </c>
      <c r="C158" s="4736"/>
      <c r="D158" s="4736"/>
      <c r="E158" s="4737" t="str">
        <f>cst_wskakunin_KOUJI_TYAKUSYU_YOTEI_DATE</f>
        <v/>
      </c>
      <c r="F158" s="4737"/>
      <c r="G158" s="4737"/>
      <c r="H158" s="1798" t="s">
        <v>477</v>
      </c>
      <c r="I158" s="4738" t="str">
        <f>cst_wskakunin_KOUJI_TYAKUSYU_YOTEI_DATE</f>
        <v/>
      </c>
      <c r="J158" s="4738"/>
      <c r="K158" s="1798" t="s">
        <v>5</v>
      </c>
      <c r="L158" s="4739" t="str">
        <f>cst_wskakunin_KOUJI_TYAKUSYU_YOTEI_DATE</f>
        <v/>
      </c>
      <c r="M158" s="4739"/>
      <c r="N158" s="1798" t="s">
        <v>478</v>
      </c>
    </row>
    <row r="159" spans="1:33" s="1798" customFormat="1" ht="4.5" customHeight="1"/>
    <row r="160" spans="1:33" s="1798" customFormat="1" ht="16.5" customHeight="1">
      <c r="A160" s="1832" t="s">
        <v>5144</v>
      </c>
      <c r="B160" s="1833"/>
      <c r="C160" s="1833"/>
      <c r="D160" s="1833"/>
      <c r="E160" s="1833"/>
      <c r="F160" s="1833"/>
      <c r="G160" s="1833"/>
      <c r="H160" s="1833"/>
      <c r="I160" s="2165"/>
      <c r="J160" s="2165"/>
      <c r="K160" s="2165"/>
      <c r="L160" s="2165"/>
      <c r="M160" s="2165"/>
      <c r="N160" s="2165"/>
      <c r="O160" s="2165"/>
      <c r="P160" s="2165"/>
      <c r="Q160" s="2165"/>
      <c r="R160" s="2165"/>
      <c r="S160" s="2165"/>
      <c r="T160" s="2165"/>
      <c r="U160" s="2165"/>
      <c r="V160" s="2165"/>
      <c r="W160" s="2165"/>
      <c r="X160" s="2165"/>
      <c r="Y160" s="2165"/>
      <c r="Z160" s="2165"/>
      <c r="AA160" s="2165"/>
      <c r="AB160" s="2165"/>
      <c r="AC160" s="2165"/>
      <c r="AD160" s="2165"/>
      <c r="AE160" s="2165"/>
      <c r="AF160" s="2165"/>
    </row>
    <row r="161" spans="1:32" s="1798" customFormat="1" ht="16.5" customHeight="1">
      <c r="B161" s="4736" t="str">
        <f>IF(cst_wskakunin_KOUJI_KANRYOU_YOTEI_DATE="","令和",cst_wskakunin_KOUJI_KANRYOU_YOTEI_DATE)</f>
        <v>令和</v>
      </c>
      <c r="C161" s="4736"/>
      <c r="D161" s="4736"/>
      <c r="E161" s="4737" t="str">
        <f>cst_wskakunin_KOUJI_KANRYOU_YOTEI_DATE</f>
        <v/>
      </c>
      <c r="F161" s="4737"/>
      <c r="G161" s="4737"/>
      <c r="H161" s="1798" t="s">
        <v>477</v>
      </c>
      <c r="I161" s="4738" t="str">
        <f>cst_wskakunin_KOUJI_KANRYOU_YOTEI_DATE</f>
        <v/>
      </c>
      <c r="J161" s="4738"/>
      <c r="K161" s="1798" t="s">
        <v>5</v>
      </c>
      <c r="L161" s="4739" t="str">
        <f>cst_wskakunin_KOUJI_KANRYOU_YOTEI_DATE</f>
        <v/>
      </c>
      <c r="M161" s="4739"/>
      <c r="N161" s="1798" t="s">
        <v>478</v>
      </c>
    </row>
    <row r="162" spans="1:32" s="1798" customFormat="1" ht="4.5" customHeight="1"/>
    <row r="163" spans="1:32" s="1798" customFormat="1" ht="16.5" customHeight="1">
      <c r="A163" s="1832" t="s">
        <v>5145</v>
      </c>
      <c r="B163" s="1833"/>
      <c r="C163" s="1833"/>
      <c r="D163" s="1833"/>
      <c r="E163" s="1833"/>
      <c r="F163" s="1833"/>
      <c r="G163" s="1833"/>
      <c r="H163" s="1833"/>
      <c r="I163" s="1833"/>
      <c r="J163" s="1833"/>
      <c r="K163" s="1833"/>
      <c r="L163" s="1833"/>
      <c r="M163" s="2165"/>
      <c r="N163" s="2165"/>
      <c r="O163" s="2165"/>
      <c r="P163" s="2165"/>
      <c r="Q163" s="2165"/>
      <c r="R163" s="2165"/>
      <c r="S163" s="2165"/>
      <c r="T163" s="2165"/>
      <c r="U163" s="2165"/>
      <c r="V163" s="2165"/>
      <c r="W163" s="2165"/>
      <c r="X163" s="2165"/>
      <c r="Y163" s="2165"/>
      <c r="Z163" s="2165"/>
      <c r="AA163" s="2165"/>
      <c r="AB163" s="2165"/>
      <c r="AC163" s="2165"/>
      <c r="AD163" s="2165"/>
      <c r="AE163" s="2165"/>
      <c r="AF163" s="2165"/>
    </row>
    <row r="164" spans="1:32" s="1798" customFormat="1" ht="16.5" customHeight="1">
      <c r="T164" s="4734" t="s">
        <v>5146</v>
      </c>
      <c r="U164" s="4734"/>
      <c r="V164" s="4734"/>
      <c r="W164" s="4734"/>
      <c r="X164" s="4734"/>
      <c r="Y164" s="4734"/>
      <c r="Z164" s="4734"/>
      <c r="AA164" s="4734"/>
      <c r="AB164" s="4734"/>
      <c r="AC164" s="4734"/>
    </row>
    <row r="165" spans="1:32" s="1798" customFormat="1" ht="16.5" customHeight="1">
      <c r="A165" s="1838"/>
      <c r="C165" s="1798" t="s">
        <v>6</v>
      </c>
      <c r="D165" s="4733"/>
      <c r="E165" s="4733"/>
      <c r="F165" s="1798" t="s">
        <v>5147</v>
      </c>
      <c r="I165" s="4733"/>
      <c r="J165" s="4733"/>
      <c r="K165" s="4733"/>
      <c r="L165" s="1798" t="s">
        <v>477</v>
      </c>
      <c r="M165" s="4733"/>
      <c r="N165" s="4733"/>
      <c r="O165" s="1798" t="s">
        <v>5</v>
      </c>
      <c r="P165" s="4733"/>
      <c r="Q165" s="4733"/>
      <c r="R165" s="1798" t="s">
        <v>478</v>
      </c>
      <c r="S165" s="1798" t="s">
        <v>9</v>
      </c>
      <c r="T165" s="4733"/>
      <c r="U165" s="4733"/>
      <c r="V165" s="4733"/>
      <c r="W165" s="4733"/>
      <c r="X165" s="4733"/>
      <c r="Y165" s="4733"/>
      <c r="Z165" s="4733"/>
      <c r="AA165" s="4733"/>
      <c r="AB165" s="4733"/>
      <c r="AC165" s="4733"/>
      <c r="AD165" s="1798" t="s">
        <v>10</v>
      </c>
    </row>
    <row r="166" spans="1:32" s="1798" customFormat="1" ht="16.5" customHeight="1">
      <c r="A166" s="1838"/>
      <c r="C166" s="1798" t="s">
        <v>6</v>
      </c>
      <c r="D166" s="4733"/>
      <c r="E166" s="4733"/>
      <c r="F166" s="1798" t="s">
        <v>5147</v>
      </c>
      <c r="I166" s="4733"/>
      <c r="J166" s="4733"/>
      <c r="K166" s="4733"/>
      <c r="L166" s="1798" t="s">
        <v>477</v>
      </c>
      <c r="M166" s="4733"/>
      <c r="N166" s="4733"/>
      <c r="O166" s="1798" t="s">
        <v>5</v>
      </c>
      <c r="P166" s="4733"/>
      <c r="Q166" s="4733"/>
      <c r="R166" s="1798" t="s">
        <v>478</v>
      </c>
      <c r="S166" s="1798" t="s">
        <v>9</v>
      </c>
      <c r="T166" s="4733"/>
      <c r="U166" s="4733"/>
      <c r="V166" s="4733"/>
      <c r="W166" s="4733"/>
      <c r="X166" s="4733"/>
      <c r="Y166" s="4733"/>
      <c r="Z166" s="4733"/>
      <c r="AA166" s="4733"/>
      <c r="AB166" s="4733"/>
      <c r="AC166" s="4733"/>
      <c r="AD166" s="1798" t="s">
        <v>10</v>
      </c>
    </row>
    <row r="167" spans="1:32" s="1798" customFormat="1" ht="16.5" customHeight="1">
      <c r="A167" s="1838"/>
      <c r="C167" s="1798" t="s">
        <v>6</v>
      </c>
      <c r="D167" s="4733"/>
      <c r="E167" s="4733"/>
      <c r="F167" s="1798" t="s">
        <v>5147</v>
      </c>
      <c r="I167" s="4733"/>
      <c r="J167" s="4733"/>
      <c r="K167" s="4733"/>
      <c r="L167" s="1798" t="s">
        <v>477</v>
      </c>
      <c r="M167" s="4733"/>
      <c r="N167" s="4733"/>
      <c r="O167" s="1798" t="s">
        <v>5</v>
      </c>
      <c r="P167" s="4733"/>
      <c r="Q167" s="4733"/>
      <c r="R167" s="1798" t="s">
        <v>478</v>
      </c>
      <c r="S167" s="1798" t="s">
        <v>9</v>
      </c>
      <c r="T167" s="4733"/>
      <c r="U167" s="4733"/>
      <c r="V167" s="4733"/>
      <c r="W167" s="4733"/>
      <c r="X167" s="4733"/>
      <c r="Y167" s="4733"/>
      <c r="Z167" s="4733"/>
      <c r="AA167" s="4733"/>
      <c r="AB167" s="4733"/>
      <c r="AC167" s="4733"/>
      <c r="AD167" s="1798" t="s">
        <v>10</v>
      </c>
    </row>
    <row r="168" spans="1:32" s="1798" customFormat="1" ht="16.5" customHeight="1">
      <c r="A168" s="1838"/>
      <c r="C168" s="1798" t="s">
        <v>6</v>
      </c>
      <c r="D168" s="4733"/>
      <c r="E168" s="4733"/>
      <c r="F168" s="1798" t="s">
        <v>5147</v>
      </c>
      <c r="I168" s="4733"/>
      <c r="J168" s="4733"/>
      <c r="K168" s="4733"/>
      <c r="L168" s="1798" t="s">
        <v>477</v>
      </c>
      <c r="M168" s="4733"/>
      <c r="N168" s="4733"/>
      <c r="O168" s="1798" t="s">
        <v>5</v>
      </c>
      <c r="P168" s="4733"/>
      <c r="Q168" s="4733"/>
      <c r="R168" s="1798" t="s">
        <v>478</v>
      </c>
      <c r="S168" s="1798" t="s">
        <v>9</v>
      </c>
      <c r="T168" s="4733"/>
      <c r="U168" s="4733"/>
      <c r="V168" s="4733"/>
      <c r="W168" s="4733"/>
      <c r="X168" s="4733"/>
      <c r="Y168" s="4733"/>
      <c r="Z168" s="4733"/>
      <c r="AA168" s="4733"/>
      <c r="AB168" s="4733"/>
      <c r="AC168" s="4733"/>
      <c r="AD168" s="1798" t="s">
        <v>10</v>
      </c>
    </row>
    <row r="169" spans="1:32" s="1798" customFormat="1" ht="16.5" customHeight="1">
      <c r="A169" s="1838"/>
      <c r="C169" s="1798" t="s">
        <v>6</v>
      </c>
      <c r="D169" s="4733"/>
      <c r="E169" s="4733"/>
      <c r="F169" s="1798" t="s">
        <v>5147</v>
      </c>
      <c r="I169" s="4733"/>
      <c r="J169" s="4733"/>
      <c r="K169" s="4733"/>
      <c r="L169" s="1798" t="s">
        <v>477</v>
      </c>
      <c r="M169" s="4733"/>
      <c r="N169" s="4733"/>
      <c r="O169" s="1798" t="s">
        <v>5</v>
      </c>
      <c r="P169" s="4733"/>
      <c r="Q169" s="4733"/>
      <c r="R169" s="1798" t="s">
        <v>478</v>
      </c>
      <c r="S169" s="1798" t="s">
        <v>9</v>
      </c>
      <c r="T169" s="4733"/>
      <c r="U169" s="4733"/>
      <c r="V169" s="4733"/>
      <c r="W169" s="4733"/>
      <c r="X169" s="4733"/>
      <c r="Y169" s="4733"/>
      <c r="Z169" s="4733"/>
      <c r="AA169" s="4733"/>
      <c r="AB169" s="4733"/>
      <c r="AC169" s="4733"/>
      <c r="AD169" s="1798" t="s">
        <v>10</v>
      </c>
    </row>
    <row r="170" spans="1:32" s="1798" customFormat="1" ht="16.5" customHeight="1">
      <c r="A170" s="1838"/>
      <c r="C170" s="1798" t="s">
        <v>6</v>
      </c>
      <c r="D170" s="4733"/>
      <c r="E170" s="4733"/>
      <c r="F170" s="1798" t="s">
        <v>5147</v>
      </c>
      <c r="I170" s="4733"/>
      <c r="J170" s="4733"/>
      <c r="K170" s="4733"/>
      <c r="L170" s="1798" t="s">
        <v>477</v>
      </c>
      <c r="M170" s="4733"/>
      <c r="N170" s="4733"/>
      <c r="O170" s="1798" t="s">
        <v>5</v>
      </c>
      <c r="P170" s="4733"/>
      <c r="Q170" s="4733"/>
      <c r="R170" s="1798" t="s">
        <v>478</v>
      </c>
      <c r="S170" s="1798" t="s">
        <v>9</v>
      </c>
      <c r="T170" s="4733"/>
      <c r="U170" s="4733"/>
      <c r="V170" s="4733"/>
      <c r="W170" s="4733"/>
      <c r="X170" s="4733"/>
      <c r="Y170" s="4733"/>
      <c r="Z170" s="4733"/>
      <c r="AA170" s="4733"/>
      <c r="AB170" s="4733"/>
      <c r="AC170" s="4733"/>
      <c r="AD170" s="1798" t="s">
        <v>10</v>
      </c>
    </row>
    <row r="171" spans="1:32" s="1798" customFormat="1" ht="4.5" customHeight="1"/>
    <row r="172" spans="1:32" s="1798" customFormat="1" ht="16.5" customHeight="1">
      <c r="A172" s="1832" t="s">
        <v>3228</v>
      </c>
      <c r="B172" s="1833"/>
      <c r="C172" s="1833"/>
      <c r="D172" s="1833"/>
      <c r="E172" s="1833"/>
      <c r="F172" s="2165"/>
      <c r="G172" s="2165"/>
      <c r="H172" s="2165"/>
      <c r="I172" s="2165"/>
      <c r="J172" s="2165"/>
      <c r="K172" s="2165"/>
      <c r="L172" s="2165"/>
      <c r="M172" s="2165"/>
      <c r="N172" s="2165"/>
      <c r="O172" s="2165"/>
      <c r="P172" s="2165"/>
      <c r="Q172" s="2165"/>
      <c r="R172" s="2165"/>
      <c r="S172" s="2165"/>
      <c r="T172" s="2165"/>
      <c r="U172" s="2165"/>
      <c r="V172" s="2165"/>
      <c r="W172" s="2165"/>
      <c r="X172" s="2165"/>
      <c r="Y172" s="2165"/>
      <c r="Z172" s="2165"/>
      <c r="AA172" s="2165"/>
      <c r="AB172" s="2165"/>
      <c r="AC172" s="2165"/>
      <c r="AD172" s="2165"/>
      <c r="AE172" s="2165"/>
      <c r="AF172" s="2165"/>
    </row>
    <row r="173" spans="1:32" s="1798" customFormat="1" ht="17.25" customHeight="1">
      <c r="C173" s="4730"/>
      <c r="D173" s="4731"/>
      <c r="E173" s="4731"/>
      <c r="F173" s="4731"/>
      <c r="G173" s="4731"/>
      <c r="H173" s="4731"/>
      <c r="I173" s="4731"/>
      <c r="J173" s="4731"/>
      <c r="K173" s="4731"/>
      <c r="L173" s="4731"/>
      <c r="M173" s="4731"/>
      <c r="N173" s="4731"/>
      <c r="O173" s="4731"/>
      <c r="P173" s="4731"/>
      <c r="Q173" s="4731"/>
      <c r="R173" s="4731"/>
      <c r="S173" s="4731"/>
      <c r="T173" s="4731"/>
      <c r="U173" s="4731"/>
      <c r="V173" s="4731"/>
      <c r="W173" s="4731"/>
      <c r="X173" s="4731"/>
      <c r="Y173" s="4731"/>
      <c r="Z173" s="4731"/>
      <c r="AA173" s="4731"/>
      <c r="AB173" s="4731"/>
      <c r="AC173" s="4731"/>
      <c r="AD173" s="4731"/>
      <c r="AE173" s="4731"/>
    </row>
    <row r="174" spans="1:32" s="1798" customFormat="1" ht="17.25" customHeight="1">
      <c r="C174" s="4732"/>
      <c r="D174" s="4732"/>
      <c r="E174" s="4732"/>
      <c r="F174" s="4732"/>
      <c r="G174" s="4732"/>
      <c r="H174" s="4732"/>
      <c r="I174" s="4732"/>
      <c r="J174" s="4732"/>
      <c r="K174" s="4732"/>
      <c r="L174" s="4732"/>
      <c r="M174" s="4732"/>
      <c r="N174" s="4732"/>
      <c r="O174" s="4732"/>
      <c r="P174" s="4732"/>
      <c r="Q174" s="4732"/>
      <c r="R174" s="4732"/>
      <c r="S174" s="4732"/>
      <c r="T174" s="4732"/>
      <c r="U174" s="4732"/>
      <c r="V174" s="4732"/>
      <c r="W174" s="4732"/>
      <c r="X174" s="4732"/>
      <c r="Y174" s="4732"/>
      <c r="Z174" s="4732"/>
      <c r="AA174" s="4732"/>
      <c r="AB174" s="4732"/>
      <c r="AC174" s="4732"/>
      <c r="AD174" s="4732"/>
      <c r="AE174" s="4732"/>
    </row>
    <row r="175" spans="1:32" s="1798" customFormat="1" ht="4.5" customHeight="1"/>
    <row r="176" spans="1:32" s="1798" customFormat="1" ht="16.5" customHeight="1">
      <c r="A176" s="1832" t="s">
        <v>3229</v>
      </c>
      <c r="B176" s="1833"/>
      <c r="C176" s="1833"/>
      <c r="D176" s="1833"/>
      <c r="E176" s="1833"/>
      <c r="F176" s="2165"/>
      <c r="G176" s="2165"/>
      <c r="H176" s="2165"/>
      <c r="I176" s="2165"/>
      <c r="J176" s="2165"/>
      <c r="K176" s="2165"/>
      <c r="L176" s="2165"/>
      <c r="M176" s="2165"/>
      <c r="N176" s="2165"/>
      <c r="O176" s="2165"/>
      <c r="P176" s="2165"/>
      <c r="Q176" s="2165"/>
      <c r="R176" s="2165"/>
      <c r="S176" s="2165"/>
      <c r="T176" s="2165"/>
      <c r="U176" s="2165"/>
      <c r="V176" s="2165"/>
      <c r="W176" s="2165"/>
      <c r="X176" s="2165"/>
      <c r="Y176" s="2165"/>
      <c r="Z176" s="2165"/>
      <c r="AA176" s="2165"/>
      <c r="AB176" s="2165"/>
      <c r="AC176" s="2165"/>
      <c r="AD176" s="2165"/>
      <c r="AE176" s="2165"/>
      <c r="AF176" s="2165"/>
    </row>
    <row r="177" spans="1:31" s="1798" customFormat="1" ht="17.25" customHeight="1">
      <c r="C177" s="4730"/>
      <c r="D177" s="4731"/>
      <c r="E177" s="4731"/>
      <c r="F177" s="4731"/>
      <c r="G177" s="4731"/>
      <c r="H177" s="4731"/>
      <c r="I177" s="4731"/>
      <c r="J177" s="4731"/>
      <c r="K177" s="4731"/>
      <c r="L177" s="4731"/>
      <c r="M177" s="4731"/>
      <c r="N177" s="4731"/>
      <c r="O177" s="4731"/>
      <c r="P177" s="4731"/>
      <c r="Q177" s="4731"/>
      <c r="R177" s="4731"/>
      <c r="S177" s="4731"/>
      <c r="T177" s="4731"/>
      <c r="U177" s="4731"/>
      <c r="V177" s="4731"/>
      <c r="W177" s="4731"/>
      <c r="X177" s="4731"/>
      <c r="Y177" s="4731"/>
      <c r="Z177" s="4731"/>
      <c r="AA177" s="4731"/>
      <c r="AB177" s="4731"/>
      <c r="AC177" s="4731"/>
      <c r="AD177" s="4731"/>
      <c r="AE177" s="4731"/>
    </row>
    <row r="178" spans="1:31" ht="17.25" customHeight="1">
      <c r="C178" s="4732"/>
      <c r="D178" s="4732"/>
      <c r="E178" s="4732"/>
      <c r="F178" s="4732"/>
      <c r="G178" s="4732"/>
      <c r="H178" s="4732"/>
      <c r="I178" s="4732"/>
      <c r="J178" s="4732"/>
      <c r="K178" s="4732"/>
      <c r="L178" s="4732"/>
      <c r="M178" s="4732"/>
      <c r="N178" s="4732"/>
      <c r="O178" s="4732"/>
      <c r="P178" s="4732"/>
      <c r="Q178" s="4732"/>
      <c r="R178" s="4732"/>
      <c r="S178" s="4732"/>
      <c r="T178" s="4732"/>
      <c r="U178" s="4732"/>
      <c r="V178" s="4732"/>
      <c r="W178" s="4732"/>
      <c r="X178" s="4732"/>
      <c r="Y178" s="4732"/>
      <c r="Z178" s="4732"/>
      <c r="AA178" s="4732"/>
      <c r="AB178" s="4732"/>
      <c r="AC178" s="4732"/>
      <c r="AD178" s="4732"/>
      <c r="AE178" s="4732"/>
    </row>
    <row r="179" spans="1:31" ht="5.25"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c r="AC179" s="1845"/>
      <c r="AD179" s="1845"/>
      <c r="AE179" s="1845"/>
    </row>
    <row r="180" spans="1:31" ht="4.5" customHeight="1"/>
    <row r="181" spans="1:31" ht="15.75" customHeight="1">
      <c r="A181" s="1814" t="s">
        <v>3030</v>
      </c>
    </row>
    <row r="182" spans="1:31" s="2174" customFormat="1" ht="13.5" customHeight="1">
      <c r="A182" s="1830" t="s">
        <v>5148</v>
      </c>
      <c r="B182" s="1814"/>
      <c r="C182" s="1814"/>
      <c r="D182" s="1814"/>
      <c r="E182" s="1814"/>
      <c r="F182" s="1814"/>
      <c r="G182" s="1814"/>
      <c r="H182" s="1814"/>
      <c r="I182" s="1814"/>
      <c r="J182" s="1814"/>
      <c r="K182" s="1814"/>
      <c r="L182" s="1814"/>
      <c r="M182" s="1814"/>
      <c r="N182" s="1814"/>
      <c r="O182" s="1814"/>
      <c r="P182" s="1814"/>
      <c r="Q182" s="1814"/>
      <c r="R182" s="1814"/>
      <c r="S182" s="1814"/>
      <c r="T182" s="1814"/>
      <c r="U182" s="1814"/>
      <c r="V182" s="1814"/>
      <c r="W182" s="1814"/>
      <c r="X182" s="1814"/>
      <c r="Y182" s="1814"/>
      <c r="Z182" s="1814"/>
      <c r="AA182" s="1814"/>
      <c r="AB182" s="1814"/>
      <c r="AC182" s="1814"/>
      <c r="AD182" s="1814"/>
      <c r="AE182" s="2173"/>
    </row>
    <row r="183" spans="1:31" s="2174" customFormat="1" ht="13.5" customHeight="1">
      <c r="A183" s="1830"/>
      <c r="B183" s="1830" t="s">
        <v>5149</v>
      </c>
      <c r="C183" s="1830"/>
      <c r="D183" s="1830"/>
      <c r="E183" s="1830"/>
      <c r="F183" s="1830"/>
      <c r="G183" s="1830"/>
      <c r="H183" s="1830"/>
      <c r="I183" s="1830"/>
      <c r="J183" s="1830"/>
      <c r="K183" s="1830"/>
      <c r="L183" s="1830"/>
      <c r="M183" s="1830"/>
      <c r="N183" s="1830"/>
      <c r="O183" s="1830"/>
      <c r="P183" s="1830"/>
      <c r="Q183" s="1830"/>
      <c r="R183" s="1830"/>
      <c r="S183" s="1830"/>
      <c r="T183" s="1830"/>
      <c r="U183" s="1830"/>
      <c r="V183" s="1830"/>
      <c r="W183" s="1830"/>
      <c r="X183" s="1830"/>
      <c r="Y183" s="1830"/>
      <c r="Z183" s="1830"/>
      <c r="AA183" s="1830"/>
      <c r="AB183" s="1830"/>
      <c r="AC183" s="1830"/>
      <c r="AD183" s="1830"/>
      <c r="AE183" s="2173"/>
    </row>
    <row r="184" spans="1:31" s="2174" customFormat="1" ht="13.5" customHeight="1">
      <c r="A184" s="1830"/>
      <c r="B184" s="1830" t="s">
        <v>5880</v>
      </c>
      <c r="C184" s="1830"/>
      <c r="D184" s="1830"/>
      <c r="E184" s="1830"/>
      <c r="F184" s="1830"/>
      <c r="G184" s="1830"/>
      <c r="H184" s="1830"/>
      <c r="I184" s="1830"/>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2173"/>
    </row>
    <row r="185" spans="1:31" s="2174" customFormat="1" ht="13.5" customHeight="1">
      <c r="A185" s="1830"/>
      <c r="B185" s="1830" t="s">
        <v>5150</v>
      </c>
      <c r="C185" s="1830"/>
      <c r="D185" s="1830"/>
      <c r="E185" s="1830"/>
      <c r="F185" s="1830"/>
      <c r="G185" s="1830"/>
      <c r="H185" s="1830"/>
      <c r="I185" s="1830"/>
      <c r="J185" s="1830"/>
      <c r="K185" s="1830"/>
      <c r="L185" s="1830"/>
      <c r="M185" s="1830"/>
      <c r="N185" s="1830"/>
      <c r="O185" s="1830"/>
      <c r="P185" s="1830"/>
      <c r="Q185" s="1830"/>
      <c r="R185" s="1830"/>
      <c r="S185" s="1830"/>
      <c r="T185" s="1830"/>
      <c r="U185" s="1830"/>
      <c r="V185" s="1830"/>
      <c r="W185" s="1830"/>
      <c r="X185" s="1830"/>
      <c r="Y185" s="1830"/>
      <c r="Z185" s="1830"/>
      <c r="AA185" s="1830"/>
      <c r="AB185" s="1830"/>
      <c r="AC185" s="1830"/>
      <c r="AD185" s="1830"/>
    </row>
    <row r="186" spans="1:31" s="2174" customFormat="1" ht="13.5" customHeight="1">
      <c r="A186" s="1830"/>
      <c r="B186" s="1830" t="s">
        <v>5881</v>
      </c>
      <c r="C186" s="1830"/>
      <c r="D186" s="1830"/>
      <c r="E186" s="1830"/>
      <c r="F186" s="1830"/>
      <c r="G186" s="1830"/>
      <c r="H186" s="1830"/>
      <c r="I186" s="1830"/>
      <c r="J186" s="1830"/>
      <c r="K186" s="1830"/>
      <c r="L186" s="1830"/>
      <c r="M186" s="1830"/>
      <c r="N186" s="1830"/>
      <c r="O186" s="1830"/>
      <c r="P186" s="1830"/>
      <c r="Q186" s="1830"/>
      <c r="R186" s="1830"/>
      <c r="S186" s="1830"/>
      <c r="T186" s="1830"/>
      <c r="U186" s="1830"/>
      <c r="V186" s="1830"/>
      <c r="W186" s="1830"/>
      <c r="X186" s="1830"/>
      <c r="Y186" s="1830"/>
      <c r="Z186" s="1830"/>
      <c r="AA186" s="1830"/>
      <c r="AB186" s="1830"/>
      <c r="AC186" s="1830"/>
      <c r="AD186" s="1830"/>
    </row>
    <row r="187" spans="1:31" s="2174" customFormat="1" ht="13.5" customHeight="1">
      <c r="A187" s="1830"/>
      <c r="B187" s="1830" t="s">
        <v>5151</v>
      </c>
      <c r="C187" s="1830"/>
      <c r="D187" s="1830"/>
      <c r="E187" s="1830"/>
      <c r="F187" s="1830"/>
      <c r="G187" s="1830"/>
      <c r="H187" s="1830"/>
      <c r="I187" s="1830"/>
      <c r="J187" s="1830"/>
      <c r="K187" s="1830"/>
      <c r="L187" s="1830"/>
      <c r="M187" s="1830"/>
      <c r="N187" s="1830"/>
      <c r="O187" s="1830"/>
      <c r="P187" s="1830"/>
      <c r="Q187" s="1830"/>
      <c r="R187" s="1830"/>
      <c r="S187" s="1830"/>
      <c r="T187" s="1830"/>
      <c r="U187" s="1830"/>
      <c r="V187" s="1830"/>
      <c r="W187" s="1830"/>
      <c r="X187" s="1830"/>
      <c r="Y187" s="1830"/>
      <c r="Z187" s="1830"/>
      <c r="AA187" s="1830"/>
      <c r="AB187" s="1830"/>
      <c r="AC187" s="1830"/>
      <c r="AD187" s="1830"/>
    </row>
    <row r="188" spans="1:31" s="2174" customFormat="1" ht="13.5" customHeight="1">
      <c r="A188" s="1830"/>
      <c r="B188" s="1830" t="s">
        <v>5152</v>
      </c>
      <c r="C188" s="1830"/>
      <c r="D188" s="1830"/>
      <c r="E188" s="1830"/>
      <c r="F188" s="1830"/>
      <c r="G188" s="1830"/>
      <c r="H188" s="1830"/>
      <c r="I188" s="1830"/>
      <c r="J188" s="1830"/>
      <c r="K188" s="1830"/>
      <c r="L188" s="1830"/>
      <c r="M188" s="1830"/>
      <c r="N188" s="1830"/>
      <c r="O188" s="1830"/>
      <c r="P188" s="1830"/>
      <c r="Q188" s="1830"/>
      <c r="R188" s="1830"/>
      <c r="S188" s="1830"/>
      <c r="T188" s="1830"/>
      <c r="U188" s="1830"/>
      <c r="V188" s="1830"/>
      <c r="W188" s="1830"/>
      <c r="X188" s="1830"/>
      <c r="Y188" s="1830"/>
      <c r="Z188" s="1830"/>
      <c r="AA188" s="1830"/>
      <c r="AB188" s="1830"/>
      <c r="AC188" s="1830"/>
      <c r="AD188" s="1830"/>
    </row>
    <row r="189" spans="1:31" s="2174" customFormat="1" ht="13.5" customHeight="1">
      <c r="A189" s="1814"/>
      <c r="B189" s="1830" t="s">
        <v>5882</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2174" customFormat="1" ht="13.5" customHeight="1">
      <c r="A190" s="1814"/>
      <c r="B190" s="1830" t="s">
        <v>5153</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2174" customFormat="1" ht="13.5" customHeight="1">
      <c r="A191" s="1830" t="s">
        <v>5154</v>
      </c>
      <c r="B191" s="1814"/>
      <c r="C191" s="1814"/>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2174" customFormat="1" ht="13.5" customHeight="1">
      <c r="A192" s="1814"/>
      <c r="B192" s="1830" t="s">
        <v>5883</v>
      </c>
      <c r="C192" s="1814"/>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2174" customFormat="1" ht="13.5" customHeight="1">
      <c r="A193" s="1814"/>
      <c r="B193" s="1830" t="s">
        <v>5884</v>
      </c>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2174" customFormat="1" ht="13.5" customHeight="1">
      <c r="A194" s="1814"/>
      <c r="B194" s="1830" t="s">
        <v>5885</v>
      </c>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2174" customFormat="1" ht="13.5" customHeight="1">
      <c r="A195" s="1814"/>
      <c r="B195" s="1830" t="s">
        <v>5886</v>
      </c>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2174" customFormat="1" ht="13.5" customHeight="1">
      <c r="A196" s="1814"/>
      <c r="B196" s="1830" t="s">
        <v>5887</v>
      </c>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row r="197" spans="1:30" s="2174" customFormat="1" ht="13.5" customHeight="1">
      <c r="A197" s="1814"/>
      <c r="B197" s="1830" t="s">
        <v>3247</v>
      </c>
      <c r="C197" s="1830"/>
      <c r="D197" s="1814"/>
      <c r="E197" s="1814"/>
      <c r="F197" s="1814"/>
      <c r="G197" s="1814"/>
      <c r="H197" s="1814"/>
      <c r="I197" s="1814"/>
      <c r="J197" s="1814"/>
      <c r="K197" s="1814"/>
      <c r="L197" s="1814"/>
      <c r="M197" s="1814"/>
      <c r="N197" s="1814"/>
      <c r="O197" s="1814"/>
      <c r="P197" s="1814"/>
      <c r="Q197" s="1814"/>
      <c r="R197" s="1814"/>
      <c r="S197" s="1814"/>
      <c r="T197" s="1814"/>
      <c r="U197" s="1814"/>
      <c r="V197" s="1814"/>
      <c r="W197" s="1814"/>
      <c r="X197" s="1814"/>
      <c r="Y197" s="1814"/>
      <c r="Z197" s="1814"/>
      <c r="AA197" s="1814"/>
      <c r="AB197" s="1814"/>
      <c r="AC197" s="1814"/>
      <c r="AD197" s="1814"/>
    </row>
    <row r="198" spans="1:30" s="2174" customFormat="1" ht="13.5" customHeight="1">
      <c r="A198" s="1814"/>
      <c r="B198" s="1830"/>
      <c r="C198" s="1830"/>
      <c r="D198" s="1814"/>
      <c r="E198" s="1814"/>
      <c r="F198" s="1814"/>
      <c r="G198" s="1814"/>
      <c r="H198" s="1814"/>
      <c r="I198" s="1814"/>
      <c r="J198" s="1814"/>
      <c r="K198" s="1814"/>
      <c r="L198" s="1814"/>
      <c r="M198" s="1814"/>
      <c r="N198" s="1814"/>
      <c r="O198" s="1814"/>
      <c r="P198" s="1814"/>
      <c r="Q198" s="1814"/>
      <c r="R198" s="1814"/>
      <c r="S198" s="1814"/>
      <c r="T198" s="1814"/>
      <c r="U198" s="1814"/>
      <c r="V198" s="1814"/>
      <c r="W198" s="1814"/>
      <c r="X198" s="1814"/>
      <c r="Y198" s="1814"/>
      <c r="Z198" s="1814"/>
      <c r="AA198" s="1814"/>
      <c r="AB198" s="1814"/>
      <c r="AC198" s="1814"/>
      <c r="AD198" s="1814"/>
    </row>
    <row r="199" spans="1:30" s="2174" customFormat="1" ht="13.5" customHeight="1">
      <c r="A199" s="1814"/>
      <c r="B199" s="1814"/>
      <c r="C199" s="1814"/>
      <c r="D199" s="1814"/>
      <c r="E199" s="1814"/>
      <c r="F199" s="1814"/>
      <c r="G199" s="1814"/>
      <c r="H199" s="1814"/>
      <c r="I199" s="1814"/>
      <c r="J199" s="1814"/>
      <c r="K199" s="1814"/>
      <c r="L199" s="1814"/>
      <c r="M199" s="1814"/>
      <c r="N199" s="1814"/>
      <c r="O199" s="1814"/>
      <c r="P199" s="1814"/>
      <c r="Q199" s="1814"/>
      <c r="R199" s="1814"/>
      <c r="S199" s="1814"/>
      <c r="T199" s="1814"/>
      <c r="U199" s="1814"/>
      <c r="V199" s="1814"/>
      <c r="W199" s="1814"/>
      <c r="X199" s="1814"/>
      <c r="Y199" s="1814"/>
      <c r="Z199" s="1814"/>
      <c r="AA199" s="1814"/>
      <c r="AB199" s="1814"/>
      <c r="AC199" s="1814"/>
      <c r="AD199" s="1814"/>
    </row>
    <row r="200" spans="1:30" s="2174" customFormat="1" ht="13.5" customHeight="1">
      <c r="A200" s="1814"/>
      <c r="B200" s="1814"/>
      <c r="C200" s="1814"/>
      <c r="D200" s="1814"/>
      <c r="E200" s="1814"/>
      <c r="F200" s="1814"/>
      <c r="G200" s="1814"/>
      <c r="H200" s="1814"/>
      <c r="I200" s="1814"/>
      <c r="J200" s="1814"/>
      <c r="K200" s="1814"/>
      <c r="L200" s="1814"/>
      <c r="M200" s="1814"/>
      <c r="N200" s="1814"/>
      <c r="O200" s="1814"/>
      <c r="P200" s="1814"/>
      <c r="Q200" s="1814"/>
      <c r="R200" s="1814"/>
      <c r="S200" s="1814"/>
      <c r="T200" s="1814"/>
      <c r="U200" s="1814"/>
      <c r="V200" s="1814"/>
      <c r="W200" s="1814"/>
      <c r="X200" s="1814"/>
      <c r="Y200" s="1814"/>
      <c r="Z200" s="1814"/>
      <c r="AA200" s="1814"/>
      <c r="AB200" s="1814"/>
      <c r="AC200" s="1814"/>
      <c r="AD200" s="1814"/>
    </row>
    <row r="201" spans="1:30" s="2174" customFormat="1" ht="13.5" customHeight="1">
      <c r="A201" s="1814"/>
      <c r="B201" s="1814"/>
      <c r="C201" s="1814"/>
      <c r="D201" s="1814"/>
      <c r="E201" s="1814"/>
      <c r="F201" s="1814"/>
      <c r="G201" s="1814"/>
      <c r="H201" s="1814"/>
      <c r="I201" s="1814"/>
      <c r="J201" s="1814"/>
      <c r="K201" s="1814"/>
      <c r="L201" s="1814"/>
      <c r="M201" s="1814"/>
      <c r="N201" s="1814"/>
      <c r="O201" s="1814"/>
      <c r="P201" s="1814"/>
      <c r="Q201" s="1814"/>
      <c r="R201" s="1814"/>
      <c r="S201" s="1814"/>
      <c r="T201" s="1814"/>
      <c r="U201" s="1814"/>
      <c r="V201" s="1814"/>
      <c r="W201" s="1814"/>
      <c r="X201" s="1814"/>
      <c r="Y201" s="1814"/>
      <c r="Z201" s="1814"/>
      <c r="AA201" s="1814"/>
      <c r="AB201" s="1814"/>
      <c r="AC201" s="1814"/>
      <c r="AD201" s="1814"/>
    </row>
    <row r="202" spans="1:30" s="2174" customFormat="1" ht="13.5" customHeight="1">
      <c r="A202" s="1814"/>
      <c r="B202" s="1814"/>
      <c r="C202" s="1814"/>
      <c r="D202" s="1814"/>
      <c r="E202" s="1814"/>
      <c r="F202" s="1814"/>
      <c r="G202" s="1814"/>
      <c r="H202" s="1814"/>
      <c r="I202" s="1814"/>
      <c r="J202" s="1814"/>
      <c r="K202" s="1814"/>
      <c r="L202" s="1814"/>
      <c r="M202" s="1814"/>
      <c r="N202" s="1814"/>
      <c r="O202" s="1814"/>
      <c r="P202" s="1814"/>
      <c r="Q202" s="1814"/>
      <c r="R202" s="1814"/>
      <c r="S202" s="1814"/>
      <c r="T202" s="1814"/>
      <c r="U202" s="1814"/>
      <c r="V202" s="1814"/>
      <c r="W202" s="1814"/>
      <c r="X202" s="1814"/>
      <c r="Y202" s="1814"/>
      <c r="Z202" s="1814"/>
      <c r="AA202" s="1814"/>
      <c r="AB202" s="1814"/>
      <c r="AC202" s="1814"/>
      <c r="AD202" s="1814"/>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6"/>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814" customWidth="1"/>
    <col min="32" max="32" width="2.125" style="1814" customWidth="1"/>
    <col min="33" max="256" width="9" style="1814" customWidth="1"/>
    <col min="257" max="287" width="2.75" style="1814" customWidth="1"/>
    <col min="288" max="288" width="2.125" style="1814" customWidth="1"/>
    <col min="289" max="512" width="9" style="1814" customWidth="1"/>
    <col min="513" max="543" width="2.75" style="1814" customWidth="1"/>
    <col min="544" max="544" width="2.125" style="1814" customWidth="1"/>
    <col min="545" max="768" width="9" style="1814" customWidth="1"/>
    <col min="769" max="799" width="2.75" style="1814" customWidth="1"/>
    <col min="800" max="800" width="2.125" style="1814" customWidth="1"/>
    <col min="801" max="1024" width="9" style="1814" customWidth="1"/>
    <col min="1025" max="1055" width="2.75" style="1814" customWidth="1"/>
    <col min="1056" max="1056" width="2.125" style="1814" customWidth="1"/>
    <col min="1057" max="1280" width="9" style="1814" customWidth="1"/>
    <col min="1281" max="1311" width="2.75" style="1814" customWidth="1"/>
    <col min="1312" max="1312" width="2.125" style="1814" customWidth="1"/>
    <col min="1313" max="1536" width="9" style="1814" customWidth="1"/>
    <col min="1537" max="1567" width="2.75" style="1814" customWidth="1"/>
    <col min="1568" max="1568" width="2.125" style="1814" customWidth="1"/>
    <col min="1569" max="1792" width="9" style="1814" customWidth="1"/>
    <col min="1793" max="1823" width="2.75" style="1814" customWidth="1"/>
    <col min="1824" max="1824" width="2.125" style="1814" customWidth="1"/>
    <col min="1825" max="2048" width="9" style="1814" customWidth="1"/>
    <col min="2049" max="2079" width="2.75" style="1814" customWidth="1"/>
    <col min="2080" max="2080" width="2.125" style="1814" customWidth="1"/>
    <col min="2081" max="2304" width="9" style="1814" customWidth="1"/>
    <col min="2305" max="2335" width="2.75" style="1814" customWidth="1"/>
    <col min="2336" max="2336" width="2.125" style="1814" customWidth="1"/>
    <col min="2337" max="2560" width="9" style="1814" customWidth="1"/>
    <col min="2561" max="2591" width="2.75" style="1814" customWidth="1"/>
    <col min="2592" max="2592" width="2.125" style="1814" customWidth="1"/>
    <col min="2593" max="2816" width="9" style="1814" customWidth="1"/>
    <col min="2817" max="2847" width="2.75" style="1814" customWidth="1"/>
    <col min="2848" max="2848" width="2.125" style="1814" customWidth="1"/>
    <col min="2849" max="3072" width="9" style="1814" customWidth="1"/>
    <col min="3073" max="3103" width="2.75" style="1814" customWidth="1"/>
    <col min="3104" max="3104" width="2.125" style="1814" customWidth="1"/>
    <col min="3105" max="3328" width="9" style="1814" customWidth="1"/>
    <col min="3329" max="3359" width="2.75" style="1814" customWidth="1"/>
    <col min="3360" max="3360" width="2.125" style="1814" customWidth="1"/>
    <col min="3361" max="3584" width="9" style="1814" customWidth="1"/>
    <col min="3585" max="3615" width="2.75" style="1814" customWidth="1"/>
    <col min="3616" max="3616" width="2.125" style="1814" customWidth="1"/>
    <col min="3617" max="3840" width="9" style="1814" customWidth="1"/>
    <col min="3841" max="3871" width="2.75" style="1814" customWidth="1"/>
    <col min="3872" max="3872" width="2.125" style="1814" customWidth="1"/>
    <col min="3873" max="4096" width="9" style="1814" customWidth="1"/>
    <col min="4097" max="4127" width="2.75" style="1814" customWidth="1"/>
    <col min="4128" max="4128" width="2.125" style="1814" customWidth="1"/>
    <col min="4129" max="4352" width="9" style="1814" customWidth="1"/>
    <col min="4353" max="4383" width="2.75" style="1814" customWidth="1"/>
    <col min="4384" max="4384" width="2.125" style="1814" customWidth="1"/>
    <col min="4385" max="4608" width="9" style="1814" customWidth="1"/>
    <col min="4609" max="4639" width="2.75" style="1814" customWidth="1"/>
    <col min="4640" max="4640" width="2.125" style="1814" customWidth="1"/>
    <col min="4641" max="4864" width="9" style="1814" customWidth="1"/>
    <col min="4865" max="4895" width="2.75" style="1814" customWidth="1"/>
    <col min="4896" max="4896" width="2.125" style="1814" customWidth="1"/>
    <col min="4897" max="5120" width="9" style="1814" customWidth="1"/>
    <col min="5121" max="5151" width="2.75" style="1814" customWidth="1"/>
    <col min="5152" max="5152" width="2.125" style="1814" customWidth="1"/>
    <col min="5153" max="5376" width="9" style="1814" customWidth="1"/>
    <col min="5377" max="5407" width="2.75" style="1814" customWidth="1"/>
    <col min="5408" max="5408" width="2.125" style="1814" customWidth="1"/>
    <col min="5409" max="5632" width="9" style="1814" customWidth="1"/>
    <col min="5633" max="5663" width="2.75" style="1814" customWidth="1"/>
    <col min="5664" max="5664" width="2.125" style="1814" customWidth="1"/>
    <col min="5665" max="5888" width="9" style="1814" customWidth="1"/>
    <col min="5889" max="5919" width="2.75" style="1814" customWidth="1"/>
    <col min="5920" max="5920" width="2.125" style="1814" customWidth="1"/>
    <col min="5921" max="6144" width="9" style="1814" customWidth="1"/>
    <col min="6145" max="6175" width="2.75" style="1814" customWidth="1"/>
    <col min="6176" max="6176" width="2.125" style="1814" customWidth="1"/>
    <col min="6177" max="6400" width="9" style="1814" customWidth="1"/>
    <col min="6401" max="6431" width="2.75" style="1814" customWidth="1"/>
    <col min="6432" max="6432" width="2.125" style="1814" customWidth="1"/>
    <col min="6433" max="6656" width="9" style="1814" customWidth="1"/>
    <col min="6657" max="6687" width="2.75" style="1814" customWidth="1"/>
    <col min="6688" max="6688" width="2.125" style="1814" customWidth="1"/>
    <col min="6689" max="6912" width="9" style="1814" customWidth="1"/>
    <col min="6913" max="6943" width="2.75" style="1814" customWidth="1"/>
    <col min="6944" max="6944" width="2.125" style="1814" customWidth="1"/>
    <col min="6945" max="7168" width="9" style="1814" customWidth="1"/>
    <col min="7169" max="7199" width="2.75" style="1814" customWidth="1"/>
    <col min="7200" max="7200" width="2.125" style="1814" customWidth="1"/>
    <col min="7201" max="7424" width="9" style="1814" customWidth="1"/>
    <col min="7425" max="7455" width="2.75" style="1814" customWidth="1"/>
    <col min="7456" max="7456" width="2.125" style="1814" customWidth="1"/>
    <col min="7457" max="7680" width="9" style="1814" customWidth="1"/>
    <col min="7681" max="7711" width="2.75" style="1814" customWidth="1"/>
    <col min="7712" max="7712" width="2.125" style="1814" customWidth="1"/>
    <col min="7713" max="7936" width="9" style="1814" customWidth="1"/>
    <col min="7937" max="7967" width="2.75" style="1814" customWidth="1"/>
    <col min="7968" max="7968" width="2.125" style="1814" customWidth="1"/>
    <col min="7969" max="8192" width="9" style="1814" customWidth="1"/>
    <col min="8193" max="8223" width="2.75" style="1814" customWidth="1"/>
    <col min="8224" max="8224" width="2.125" style="1814" customWidth="1"/>
    <col min="8225" max="8448" width="9" style="1814" customWidth="1"/>
    <col min="8449" max="8479" width="2.75" style="1814" customWidth="1"/>
    <col min="8480" max="8480" width="2.125" style="1814" customWidth="1"/>
    <col min="8481" max="8704" width="9" style="1814" customWidth="1"/>
    <col min="8705" max="8735" width="2.75" style="1814" customWidth="1"/>
    <col min="8736" max="8736" width="2.125" style="1814" customWidth="1"/>
    <col min="8737" max="8960" width="9" style="1814" customWidth="1"/>
    <col min="8961" max="8991" width="2.75" style="1814" customWidth="1"/>
    <col min="8992" max="8992" width="2.125" style="1814" customWidth="1"/>
    <col min="8993" max="9216" width="9" style="1814" customWidth="1"/>
    <col min="9217" max="9247" width="2.75" style="1814" customWidth="1"/>
    <col min="9248" max="9248" width="2.125" style="1814" customWidth="1"/>
    <col min="9249" max="9472" width="9" style="1814" customWidth="1"/>
    <col min="9473" max="9503" width="2.75" style="1814" customWidth="1"/>
    <col min="9504" max="9504" width="2.125" style="1814" customWidth="1"/>
    <col min="9505" max="9728" width="9" style="1814" customWidth="1"/>
    <col min="9729" max="9759" width="2.75" style="1814" customWidth="1"/>
    <col min="9760" max="9760" width="2.125" style="1814" customWidth="1"/>
    <col min="9761" max="9984" width="9" style="1814" customWidth="1"/>
    <col min="9985" max="10015" width="2.75" style="1814" customWidth="1"/>
    <col min="10016" max="10016" width="2.125" style="1814" customWidth="1"/>
    <col min="10017" max="10240" width="9" style="1814" customWidth="1"/>
    <col min="10241" max="10271" width="2.75" style="1814" customWidth="1"/>
    <col min="10272" max="10272" width="2.125" style="1814" customWidth="1"/>
    <col min="10273" max="10496" width="9" style="1814" customWidth="1"/>
    <col min="10497" max="10527" width="2.75" style="1814" customWidth="1"/>
    <col min="10528" max="10528" width="2.125" style="1814" customWidth="1"/>
    <col min="10529" max="10752" width="9" style="1814" customWidth="1"/>
    <col min="10753" max="10783" width="2.75" style="1814" customWidth="1"/>
    <col min="10784" max="10784" width="2.125" style="1814" customWidth="1"/>
    <col min="10785" max="11008" width="9" style="1814" customWidth="1"/>
    <col min="11009" max="11039" width="2.75" style="1814" customWidth="1"/>
    <col min="11040" max="11040" width="2.125" style="1814" customWidth="1"/>
    <col min="11041" max="11264" width="9" style="1814" customWidth="1"/>
    <col min="11265" max="11295" width="2.75" style="1814" customWidth="1"/>
    <col min="11296" max="11296" width="2.125" style="1814" customWidth="1"/>
    <col min="11297" max="11520" width="9" style="1814" customWidth="1"/>
    <col min="11521" max="11551" width="2.75" style="1814" customWidth="1"/>
    <col min="11552" max="11552" width="2.125" style="1814" customWidth="1"/>
    <col min="11553" max="11776" width="9" style="1814" customWidth="1"/>
    <col min="11777" max="11807" width="2.75" style="1814" customWidth="1"/>
    <col min="11808" max="11808" width="2.125" style="1814" customWidth="1"/>
    <col min="11809" max="12032" width="9" style="1814" customWidth="1"/>
    <col min="12033" max="12063" width="2.75" style="1814" customWidth="1"/>
    <col min="12064" max="12064" width="2.125" style="1814" customWidth="1"/>
    <col min="12065" max="12288" width="9" style="1814" customWidth="1"/>
    <col min="12289" max="12319" width="2.75" style="1814" customWidth="1"/>
    <col min="12320" max="12320" width="2.125" style="1814" customWidth="1"/>
    <col min="12321" max="12544" width="9" style="1814" customWidth="1"/>
    <col min="12545" max="12575" width="2.75" style="1814" customWidth="1"/>
    <col min="12576" max="12576" width="2.125" style="1814" customWidth="1"/>
    <col min="12577" max="12800" width="9" style="1814" customWidth="1"/>
    <col min="12801" max="12831" width="2.75" style="1814" customWidth="1"/>
    <col min="12832" max="12832" width="2.125" style="1814" customWidth="1"/>
    <col min="12833" max="13056" width="9" style="1814" customWidth="1"/>
    <col min="13057" max="13087" width="2.75" style="1814" customWidth="1"/>
    <col min="13088" max="13088" width="2.125" style="1814" customWidth="1"/>
    <col min="13089" max="13312" width="9" style="1814" customWidth="1"/>
    <col min="13313" max="13343" width="2.75" style="1814" customWidth="1"/>
    <col min="13344" max="13344" width="2.125" style="1814" customWidth="1"/>
    <col min="13345" max="13568" width="9" style="1814" customWidth="1"/>
    <col min="13569" max="13599" width="2.75" style="1814" customWidth="1"/>
    <col min="13600" max="13600" width="2.125" style="1814" customWidth="1"/>
    <col min="13601" max="13824" width="9" style="1814" customWidth="1"/>
    <col min="13825" max="13855" width="2.75" style="1814" customWidth="1"/>
    <col min="13856" max="13856" width="2.125" style="1814" customWidth="1"/>
    <col min="13857" max="14080" width="9" style="1814" customWidth="1"/>
    <col min="14081" max="14111" width="2.75" style="1814" customWidth="1"/>
    <col min="14112" max="14112" width="2.125" style="1814" customWidth="1"/>
    <col min="14113" max="14336" width="9" style="1814" customWidth="1"/>
    <col min="14337" max="14367" width="2.75" style="1814" customWidth="1"/>
    <col min="14368" max="14368" width="2.125" style="1814" customWidth="1"/>
    <col min="14369" max="14592" width="9" style="1814" customWidth="1"/>
    <col min="14593" max="14623" width="2.75" style="1814" customWidth="1"/>
    <col min="14624" max="14624" width="2.125" style="1814" customWidth="1"/>
    <col min="14625" max="14848" width="9" style="1814" customWidth="1"/>
    <col min="14849" max="14879" width="2.75" style="1814" customWidth="1"/>
    <col min="14880" max="14880" width="2.125" style="1814" customWidth="1"/>
    <col min="14881" max="15104" width="9" style="1814" customWidth="1"/>
    <col min="15105" max="15135" width="2.75" style="1814" customWidth="1"/>
    <col min="15136" max="15136" width="2.125" style="1814" customWidth="1"/>
    <col min="15137" max="15360" width="9" style="1814" customWidth="1"/>
    <col min="15361" max="15391" width="2.75" style="1814" customWidth="1"/>
    <col min="15392" max="15392" width="2.125" style="1814" customWidth="1"/>
    <col min="15393" max="15616" width="9" style="1814" customWidth="1"/>
    <col min="15617" max="15647" width="2.75" style="1814" customWidth="1"/>
    <col min="15648" max="15648" width="2.125" style="1814" customWidth="1"/>
    <col min="15649" max="15872" width="9" style="1814" customWidth="1"/>
    <col min="15873" max="15903" width="2.75" style="1814" customWidth="1"/>
    <col min="15904" max="15904" width="2.125" style="1814" customWidth="1"/>
    <col min="15905" max="16128" width="9" style="1814" customWidth="1"/>
    <col min="16129" max="16159" width="2.75" style="1814" customWidth="1"/>
    <col min="16160" max="16160" width="2.125" style="1814" customWidth="1"/>
    <col min="16161" max="16384" width="9" style="1814" customWidth="1"/>
  </cols>
  <sheetData>
    <row r="1" spans="1:32" s="1798" customFormat="1" ht="18" customHeight="1">
      <c r="A1" s="1798" t="s">
        <v>5123</v>
      </c>
    </row>
    <row r="2" spans="1:32" s="1798" customFormat="1" ht="18" customHeight="1"/>
    <row r="3" spans="1:32" ht="21">
      <c r="A3" s="4754" t="s">
        <v>5124</v>
      </c>
      <c r="B3" s="4754"/>
      <c r="C3" s="4754"/>
      <c r="D3" s="4754"/>
      <c r="E3" s="4754"/>
      <c r="F3" s="4754"/>
      <c r="G3" s="4754"/>
      <c r="H3" s="4754"/>
      <c r="I3" s="4754"/>
      <c r="J3" s="4754"/>
      <c r="K3" s="4754"/>
      <c r="L3" s="4754"/>
      <c r="M3" s="4754"/>
      <c r="N3" s="4754"/>
      <c r="O3" s="4754"/>
      <c r="P3" s="4754"/>
      <c r="Q3" s="4754"/>
      <c r="R3" s="4754"/>
      <c r="S3" s="4754"/>
      <c r="T3" s="4754"/>
      <c r="U3" s="4754"/>
      <c r="V3" s="4754"/>
      <c r="W3" s="4754"/>
      <c r="X3" s="4754"/>
      <c r="Y3" s="4754"/>
      <c r="Z3" s="4754"/>
      <c r="AA3" s="4754"/>
      <c r="AB3" s="4754"/>
      <c r="AC3" s="4754"/>
      <c r="AD3" s="4754"/>
      <c r="AE3" s="4754"/>
    </row>
    <row r="4" spans="1:32" s="1798" customFormat="1" ht="18" customHeight="1"/>
    <row r="5" spans="1:32" s="1798" customFormat="1" ht="18" customHeight="1">
      <c r="A5" s="4734" t="s">
        <v>15</v>
      </c>
      <c r="B5" s="4734"/>
      <c r="C5" s="4734"/>
      <c r="D5" s="4734"/>
      <c r="E5" s="4734"/>
      <c r="F5" s="4734"/>
      <c r="G5" s="4734"/>
      <c r="H5" s="4734"/>
      <c r="I5" s="4734"/>
      <c r="J5" s="4734"/>
      <c r="K5" s="4734"/>
      <c r="L5" s="4734"/>
      <c r="M5" s="4734"/>
      <c r="N5" s="4734"/>
      <c r="O5" s="4734"/>
      <c r="P5" s="4734"/>
      <c r="Q5" s="4734"/>
      <c r="R5" s="4734"/>
      <c r="S5" s="4734"/>
      <c r="T5" s="4734"/>
      <c r="U5" s="4734"/>
      <c r="V5" s="4734"/>
      <c r="W5" s="4734"/>
      <c r="X5" s="4734"/>
      <c r="Y5" s="4734"/>
      <c r="Z5" s="4734"/>
      <c r="AA5" s="4734"/>
      <c r="AB5" s="4734"/>
      <c r="AC5" s="4734"/>
      <c r="AD5" s="4734"/>
      <c r="AE5" s="4734"/>
      <c r="AF5" s="4734"/>
    </row>
    <row r="6" spans="1:32" ht="24" customHeight="1"/>
    <row r="7" spans="1:32" s="1798" customFormat="1" ht="24" customHeight="1">
      <c r="X7" s="4755"/>
      <c r="Y7" s="4756"/>
      <c r="Z7" s="4756"/>
      <c r="AA7" s="1798" t="s">
        <v>477</v>
      </c>
      <c r="AB7" s="1815"/>
      <c r="AC7" s="1798" t="s">
        <v>5</v>
      </c>
      <c r="AD7" s="1815"/>
      <c r="AE7" s="1798" t="s">
        <v>478</v>
      </c>
    </row>
    <row r="8" spans="1:32" s="1798" customFormat="1" ht="24" customHeight="1"/>
    <row r="9" spans="1:32" s="1798" customFormat="1" ht="24" customHeight="1">
      <c r="A9" s="1798" t="s">
        <v>3111</v>
      </c>
    </row>
    <row r="10" spans="1:32" s="1798" customFormat="1" ht="18" customHeight="1"/>
    <row r="11" spans="1:32" s="1798" customFormat="1" ht="24" customHeight="1">
      <c r="J11" s="1798" t="s">
        <v>3112</v>
      </c>
      <c r="R11" s="4744" t="str">
        <f>cst_wskakunin_owner1__line1</f>
        <v/>
      </c>
      <c r="S11" s="4744"/>
      <c r="T11" s="4744"/>
      <c r="U11" s="4744"/>
      <c r="V11" s="4744"/>
      <c r="W11" s="4744"/>
      <c r="X11" s="4744"/>
      <c r="Y11" s="4744"/>
      <c r="Z11" s="4744"/>
      <c r="AA11" s="4744"/>
      <c r="AB11" s="4744"/>
      <c r="AC11" s="4744"/>
      <c r="AD11" s="4744"/>
    </row>
    <row r="12" spans="1:32" s="1798" customFormat="1" ht="18" customHeight="1"/>
    <row r="13" spans="1:32" s="1798" customFormat="1" ht="24" customHeight="1">
      <c r="J13" s="1798" t="s">
        <v>3113</v>
      </c>
      <c r="R13" s="4744" t="str">
        <f>cst_wskakunin_owner1__line2</f>
        <v/>
      </c>
      <c r="S13" s="4744"/>
      <c r="T13" s="4744"/>
      <c r="U13" s="4744"/>
      <c r="V13" s="4744"/>
      <c r="W13" s="4744"/>
      <c r="X13" s="4744"/>
      <c r="Y13" s="4744"/>
      <c r="Z13" s="4744"/>
      <c r="AA13" s="4744"/>
      <c r="AB13" s="4744"/>
      <c r="AC13" s="4744"/>
      <c r="AD13" s="4744"/>
    </row>
    <row r="14" spans="1:32" s="1798" customFormat="1" ht="18" customHeight="1"/>
    <row r="15" spans="1:32" s="1798" customFormat="1" ht="24" customHeight="1">
      <c r="B15" s="1798" t="s">
        <v>5125</v>
      </c>
    </row>
    <row r="16" spans="1:32" s="1798" customFormat="1" ht="24" customHeight="1">
      <c r="A16" s="1798" t="s">
        <v>3115</v>
      </c>
    </row>
    <row r="17" spans="1:31" s="1798" customFormat="1" ht="18" customHeight="1"/>
    <row r="18" spans="1:31" s="1798" customFormat="1" ht="24" customHeight="1">
      <c r="B18" s="1816"/>
      <c r="C18" s="1816"/>
      <c r="D18" s="1816"/>
      <c r="E18" s="1816"/>
      <c r="F18" s="1816"/>
      <c r="G18" s="1816"/>
      <c r="H18" s="1816"/>
      <c r="I18" s="1816"/>
      <c r="J18" s="1817"/>
      <c r="K18" s="1817"/>
      <c r="L18" s="1817"/>
      <c r="M18" s="1817"/>
      <c r="N18" s="1817"/>
      <c r="O18" s="1817"/>
      <c r="P18" s="1817"/>
      <c r="Q18" s="1817" t="s">
        <v>5126</v>
      </c>
      <c r="R18" s="4757" t="str">
        <f>IF(cst_wskakunin_sekou1_JIMU_NAME="",cst_wskakunin_sekou1_NAME,cst_wskakunin_sekou1_JIMU_NAME)</f>
        <v/>
      </c>
      <c r="S18" s="4757"/>
      <c r="T18" s="4757"/>
      <c r="U18" s="4757"/>
      <c r="V18" s="4757"/>
      <c r="W18" s="4757"/>
      <c r="X18" s="4757"/>
      <c r="Y18" s="4757"/>
      <c r="Z18" s="4757"/>
      <c r="AA18" s="4757"/>
      <c r="AB18" s="4757"/>
      <c r="AC18" s="4757"/>
      <c r="AD18" s="4757"/>
      <c r="AE18" s="1816"/>
    </row>
    <row r="19" spans="1:31" s="1798" customFormat="1" ht="18" customHeight="1"/>
    <row r="20" spans="1:31" s="1798" customFormat="1" ht="24" customHeight="1">
      <c r="Q20" s="1813" t="s">
        <v>3113</v>
      </c>
      <c r="R20" s="4744" t="str">
        <f>IF(cst_wskakunin_sekou1_JIMU_NAME="","",cst_wskakunin_sekou1_NAME)</f>
        <v/>
      </c>
      <c r="S20" s="4744"/>
      <c r="T20" s="4744"/>
      <c r="U20" s="4744"/>
      <c r="V20" s="4744"/>
      <c r="W20" s="4744"/>
      <c r="X20" s="4744"/>
      <c r="Y20" s="4744"/>
      <c r="Z20" s="4744"/>
      <c r="AA20" s="4744"/>
      <c r="AB20" s="4744"/>
      <c r="AC20" s="4744"/>
      <c r="AD20" s="4744"/>
    </row>
    <row r="21" spans="1:31" s="1798" customFormat="1" ht="18" customHeight="1"/>
    <row r="22" spans="1:31" s="1798" customFormat="1" ht="24" customHeight="1">
      <c r="B22" s="1818"/>
      <c r="C22" s="1818"/>
      <c r="D22" s="1818"/>
      <c r="E22" s="1818"/>
      <c r="F22" s="1818"/>
      <c r="G22" s="1818"/>
      <c r="H22" s="1818"/>
      <c r="I22" s="1818"/>
      <c r="J22" s="1819"/>
      <c r="K22" s="1819"/>
      <c r="L22" s="1819"/>
      <c r="M22" s="1819"/>
      <c r="N22" s="1819"/>
      <c r="O22" s="1819"/>
      <c r="P22" s="1819"/>
      <c r="Q22" s="1819" t="s">
        <v>5127</v>
      </c>
      <c r="R22" s="4753" t="str">
        <f>cst_wskakunin_kanri1_JIMU_NAME&amp;IF(cst_wskakunin_kanri1_NAME="",""," "&amp;cst_wskakunin_kanri1_NAME)</f>
        <v/>
      </c>
      <c r="S22" s="4753"/>
      <c r="T22" s="4753"/>
      <c r="U22" s="4753"/>
      <c r="V22" s="4753"/>
      <c r="W22" s="4753"/>
      <c r="X22" s="4753"/>
      <c r="Y22" s="4753"/>
      <c r="Z22" s="4753"/>
      <c r="AA22" s="4753"/>
      <c r="AB22" s="4753"/>
      <c r="AC22" s="4753"/>
      <c r="AD22" s="4753"/>
      <c r="AE22" s="1818"/>
    </row>
    <row r="23" spans="1:31" s="1798" customFormat="1" ht="18" customHeight="1"/>
    <row r="24" spans="1:31" s="1798" customFormat="1" ht="18" customHeight="1"/>
    <row r="25" spans="1:31" s="1798" customFormat="1" ht="25.5" customHeight="1">
      <c r="B25" s="1820" t="s">
        <v>3116</v>
      </c>
      <c r="C25" s="1816"/>
      <c r="D25" s="1816"/>
      <c r="E25" s="1816"/>
      <c r="F25" s="1816"/>
      <c r="G25" s="1816"/>
      <c r="H25" s="1816"/>
      <c r="I25" s="1816"/>
      <c r="J25" s="1816"/>
      <c r="K25" s="1816"/>
      <c r="L25" s="1816"/>
      <c r="M25" s="1816"/>
      <c r="N25" s="1816"/>
      <c r="O25" s="1816"/>
      <c r="P25" s="1821"/>
      <c r="Q25" s="1820" t="s">
        <v>3117</v>
      </c>
      <c r="R25" s="1816"/>
      <c r="S25" s="1816"/>
      <c r="T25" s="1816"/>
      <c r="U25" s="1816"/>
      <c r="V25" s="1816"/>
      <c r="W25" s="1816"/>
      <c r="X25" s="1816"/>
      <c r="Y25" s="1816"/>
      <c r="Z25" s="1816"/>
      <c r="AA25" s="1816"/>
      <c r="AB25" s="1816"/>
      <c r="AC25" s="1816"/>
      <c r="AD25" s="1821"/>
    </row>
    <row r="26" spans="1:31" s="1798" customFormat="1" ht="25.5" customHeight="1">
      <c r="B26" s="1822"/>
      <c r="C26" s="1823"/>
      <c r="D26" s="1823"/>
      <c r="E26" s="1823"/>
      <c r="F26" s="1823" t="s">
        <v>477</v>
      </c>
      <c r="G26" s="1823"/>
      <c r="H26" s="1823"/>
      <c r="I26" s="1823" t="s">
        <v>5</v>
      </c>
      <c r="J26" s="1823"/>
      <c r="K26" s="1823"/>
      <c r="L26" s="1823" t="s">
        <v>478</v>
      </c>
      <c r="M26" s="1823"/>
      <c r="N26" s="1823"/>
      <c r="O26" s="1823"/>
      <c r="P26" s="1824"/>
      <c r="Q26" s="1825"/>
      <c r="AD26" s="1826"/>
    </row>
    <row r="27" spans="1:31" s="1798" customFormat="1" ht="25.5" customHeight="1">
      <c r="B27" s="1822"/>
      <c r="C27" s="1823" t="s">
        <v>6</v>
      </c>
      <c r="D27" s="1823"/>
      <c r="E27" s="1823"/>
      <c r="F27" s="1823"/>
      <c r="G27" s="1823"/>
      <c r="H27" s="1823"/>
      <c r="I27" s="1823"/>
      <c r="J27" s="1823"/>
      <c r="K27" s="1823"/>
      <c r="L27" s="1823" t="s">
        <v>7</v>
      </c>
      <c r="M27" s="1823"/>
      <c r="N27" s="1823"/>
      <c r="O27" s="1823"/>
      <c r="P27" s="1824"/>
      <c r="Q27" s="1825"/>
      <c r="AD27" s="1826"/>
    </row>
    <row r="28" spans="1:31" s="1798" customFormat="1" ht="25.5" customHeight="1">
      <c r="B28" s="1827"/>
      <c r="C28" s="1818" t="s">
        <v>3956</v>
      </c>
      <c r="D28" s="1818"/>
      <c r="E28" s="1818"/>
      <c r="F28" s="1818"/>
      <c r="G28" s="1818"/>
      <c r="H28" s="1818"/>
      <c r="I28" s="1818"/>
      <c r="J28" s="1818"/>
      <c r="K28" s="1818"/>
      <c r="L28" s="1818"/>
      <c r="M28" s="1818"/>
      <c r="N28" s="1818"/>
      <c r="O28" s="1818"/>
      <c r="P28" s="1828"/>
      <c r="Q28" s="1827"/>
      <c r="R28" s="1818"/>
      <c r="S28" s="1818"/>
      <c r="T28" s="1818"/>
      <c r="U28" s="1818"/>
      <c r="V28" s="1818"/>
      <c r="W28" s="1818"/>
      <c r="X28" s="1818"/>
      <c r="Y28" s="1818"/>
      <c r="Z28" s="1818"/>
      <c r="AA28" s="1818"/>
      <c r="AB28" s="1818"/>
      <c r="AC28" s="1818"/>
      <c r="AD28" s="1828"/>
    </row>
    <row r="29" spans="1:31" s="1798" customFormat="1" ht="24" customHeight="1"/>
    <row r="30" spans="1:31" ht="18" customHeight="1">
      <c r="A30" s="1829" t="s">
        <v>3030</v>
      </c>
    </row>
    <row r="31" spans="1:31" ht="18" customHeight="1">
      <c r="B31" s="1830" t="s">
        <v>5128</v>
      </c>
    </row>
    <row r="32" spans="1:31" ht="18" customHeight="1">
      <c r="B32" s="1830" t="s">
        <v>5129</v>
      </c>
    </row>
    <row r="33" spans="1:32" ht="18" customHeight="1">
      <c r="B33" s="1830" t="s">
        <v>5130</v>
      </c>
    </row>
    <row r="34" spans="1:32" ht="18" customHeight="1"/>
    <row r="35" spans="1:32" s="1798" customFormat="1" ht="18" customHeight="1">
      <c r="A35" s="4734" t="s">
        <v>32</v>
      </c>
      <c r="B35" s="4734"/>
      <c r="C35" s="4734"/>
      <c r="D35" s="4734"/>
      <c r="E35" s="4734"/>
      <c r="F35" s="4734"/>
      <c r="G35" s="4734"/>
      <c r="H35" s="4734"/>
      <c r="I35" s="4734"/>
      <c r="J35" s="4734"/>
      <c r="K35" s="4734"/>
      <c r="L35" s="4734"/>
      <c r="M35" s="4734"/>
      <c r="N35" s="4734"/>
      <c r="O35" s="4734"/>
      <c r="P35" s="4734"/>
      <c r="Q35" s="4734"/>
      <c r="R35" s="4734"/>
      <c r="S35" s="4734"/>
      <c r="T35" s="4734"/>
      <c r="U35" s="4734"/>
      <c r="V35" s="4734"/>
      <c r="W35" s="4734"/>
      <c r="X35" s="4734"/>
      <c r="Y35" s="4734"/>
      <c r="Z35" s="4734"/>
      <c r="AA35" s="4734"/>
      <c r="AB35" s="4734"/>
      <c r="AC35" s="4734"/>
      <c r="AD35" s="4734"/>
      <c r="AE35" s="4734"/>
      <c r="AF35" s="4734"/>
    </row>
    <row r="36" spans="1:32" s="1798" customFormat="1" ht="24.75" customHeight="1">
      <c r="A36" s="1818"/>
      <c r="B36" s="1831" t="s">
        <v>3120</v>
      </c>
      <c r="C36" s="1818"/>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row>
    <row r="37" spans="1:32" s="1798" customFormat="1" ht="6.75" customHeight="1"/>
    <row r="38" spans="1:32" s="1798" customFormat="1" ht="17.100000000000001" customHeight="1">
      <c r="A38" s="1832" t="s">
        <v>3121</v>
      </c>
      <c r="B38" s="1833"/>
      <c r="C38" s="1833"/>
      <c r="D38" s="1833"/>
      <c r="E38" s="1833"/>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row>
    <row r="39" spans="1:32" s="1798" customFormat="1" ht="17.100000000000001" customHeight="1">
      <c r="B39" s="1798" t="s">
        <v>3122</v>
      </c>
      <c r="J39" s="4746" t="str">
        <f>cst_wskakunin_owner1__space_KANA</f>
        <v/>
      </c>
      <c r="K39" s="4747"/>
      <c r="L39" s="4747"/>
      <c r="M39" s="4747"/>
      <c r="N39" s="4747"/>
      <c r="O39" s="4747"/>
      <c r="P39" s="4747"/>
      <c r="Q39" s="4747"/>
      <c r="R39" s="4747"/>
      <c r="S39" s="4747"/>
      <c r="T39" s="4747"/>
      <c r="U39" s="4747"/>
      <c r="V39" s="4747"/>
      <c r="W39" s="4747"/>
      <c r="X39" s="4747"/>
      <c r="Y39" s="4747"/>
      <c r="Z39" s="4747"/>
      <c r="AA39" s="4747"/>
      <c r="AB39" s="4747"/>
      <c r="AC39" s="4747"/>
      <c r="AD39" s="4747"/>
      <c r="AE39" s="4747"/>
    </row>
    <row r="40" spans="1:32" s="1798" customFormat="1" ht="17.100000000000001" customHeight="1">
      <c r="B40" s="1798" t="s">
        <v>3123</v>
      </c>
      <c r="J40" s="4746" t="str">
        <f>cst_wskakunin_owner1__space</f>
        <v/>
      </c>
      <c r="K40" s="4747"/>
      <c r="L40" s="4747"/>
      <c r="M40" s="4747"/>
      <c r="N40" s="4747"/>
      <c r="O40" s="4747"/>
      <c r="P40" s="4747"/>
      <c r="Q40" s="4747"/>
      <c r="R40" s="4747"/>
      <c r="S40" s="4747"/>
      <c r="T40" s="4747"/>
      <c r="U40" s="4747"/>
      <c r="V40" s="4747"/>
      <c r="W40" s="4747"/>
      <c r="X40" s="4747"/>
      <c r="Y40" s="4747"/>
      <c r="Z40" s="4747"/>
      <c r="AA40" s="4747"/>
      <c r="AB40" s="4747"/>
      <c r="AC40" s="4747"/>
      <c r="AD40" s="4747"/>
      <c r="AE40" s="4747"/>
    </row>
    <row r="41" spans="1:32" s="1798" customFormat="1" ht="17.100000000000001" customHeight="1">
      <c r="B41" s="1798" t="s">
        <v>3124</v>
      </c>
      <c r="I41" s="1798" t="s">
        <v>2595</v>
      </c>
      <c r="J41" s="4746" t="str">
        <f>cst_wskakunin_owner1_ZIP</f>
        <v/>
      </c>
      <c r="K41" s="4747"/>
      <c r="L41" s="4747"/>
      <c r="M41" s="4747"/>
      <c r="N41" s="4747"/>
      <c r="O41" s="4747"/>
      <c r="P41" s="4747"/>
      <c r="Q41" s="1799"/>
      <c r="R41" s="1799"/>
      <c r="S41" s="1799"/>
      <c r="T41" s="1799"/>
      <c r="U41" s="1799"/>
      <c r="V41" s="1799"/>
      <c r="W41" s="1799"/>
      <c r="X41" s="1799"/>
      <c r="Y41" s="1799"/>
      <c r="Z41" s="1799"/>
      <c r="AA41" s="1799"/>
      <c r="AB41" s="1799"/>
      <c r="AC41" s="1799"/>
      <c r="AD41" s="1799"/>
      <c r="AE41" s="1799"/>
    </row>
    <row r="42" spans="1:32" s="1798" customFormat="1" ht="17.100000000000001" customHeight="1">
      <c r="B42" s="1798" t="s">
        <v>3125</v>
      </c>
      <c r="J42" s="4746" t="str">
        <f>cst_wskakunin_owner1__address</f>
        <v/>
      </c>
      <c r="K42" s="4747"/>
      <c r="L42" s="4747"/>
      <c r="M42" s="4747"/>
      <c r="N42" s="4747"/>
      <c r="O42" s="4747"/>
      <c r="P42" s="4747"/>
      <c r="Q42" s="4747"/>
      <c r="R42" s="4747"/>
      <c r="S42" s="4747"/>
      <c r="T42" s="4747"/>
      <c r="U42" s="4747"/>
      <c r="V42" s="4747"/>
      <c r="W42" s="4747"/>
      <c r="X42" s="4747"/>
      <c r="Y42" s="4747"/>
      <c r="Z42" s="4747"/>
      <c r="AA42" s="4747"/>
      <c r="AB42" s="4747"/>
      <c r="AC42" s="4747"/>
      <c r="AD42" s="4747"/>
      <c r="AE42" s="4747"/>
    </row>
    <row r="43" spans="1:32" s="1798" customFormat="1" ht="17.100000000000001" customHeight="1">
      <c r="B43" s="1798" t="s">
        <v>3126</v>
      </c>
      <c r="J43" s="4746" t="str">
        <f>cst_wskakunin_owner1_TEL</f>
        <v/>
      </c>
      <c r="K43" s="4747"/>
      <c r="L43" s="4747"/>
      <c r="M43" s="4747"/>
      <c r="N43" s="4747"/>
      <c r="O43" s="4747"/>
      <c r="P43" s="4747"/>
      <c r="Q43" s="4747"/>
      <c r="R43" s="4747"/>
      <c r="S43" s="4747"/>
      <c r="T43" s="1799"/>
      <c r="U43" s="1799"/>
      <c r="V43" s="1799"/>
      <c r="W43" s="1799"/>
      <c r="X43" s="1799"/>
      <c r="Y43" s="1799"/>
      <c r="Z43" s="1799"/>
      <c r="AA43" s="1799"/>
      <c r="AB43" s="1799"/>
      <c r="AC43" s="1799"/>
      <c r="AD43" s="1799"/>
      <c r="AE43" s="1799"/>
    </row>
    <row r="44" spans="1:32" s="1798" customFormat="1" ht="17.100000000000001" customHeight="1">
      <c r="A44" s="1832" t="s">
        <v>120</v>
      </c>
      <c r="B44" s="1833"/>
      <c r="C44" s="1833"/>
      <c r="D44" s="1833"/>
      <c r="E44" s="1833"/>
      <c r="F44" s="1833"/>
      <c r="G44" s="1833"/>
      <c r="H44" s="1833"/>
      <c r="I44" s="1833"/>
      <c r="J44" s="1833"/>
      <c r="K44" s="1833"/>
      <c r="L44" s="1833"/>
      <c r="M44" s="1833"/>
      <c r="N44" s="1833"/>
      <c r="O44" s="1833"/>
      <c r="P44" s="1833"/>
      <c r="Q44" s="1833"/>
      <c r="R44" s="1833"/>
      <c r="S44" s="1833"/>
      <c r="T44" s="1833"/>
      <c r="U44" s="1833"/>
      <c r="V44" s="1833"/>
      <c r="W44" s="1833"/>
      <c r="X44" s="1833"/>
      <c r="Y44" s="1833"/>
      <c r="Z44" s="1833"/>
      <c r="AA44" s="1833"/>
      <c r="AB44" s="1833"/>
      <c r="AC44" s="1833"/>
      <c r="AD44" s="1833"/>
      <c r="AE44" s="1833"/>
    </row>
    <row r="45" spans="1:32" s="1798" customFormat="1" ht="17.100000000000001" customHeight="1">
      <c r="B45" s="1798" t="s">
        <v>3122</v>
      </c>
      <c r="J45" s="4758"/>
      <c r="K45" s="4759"/>
      <c r="L45" s="4759"/>
      <c r="M45" s="4759"/>
      <c r="N45" s="4759"/>
      <c r="O45" s="4759"/>
      <c r="P45" s="4759"/>
      <c r="Q45" s="4759"/>
      <c r="R45" s="4759"/>
      <c r="S45" s="4759"/>
      <c r="T45" s="4759"/>
      <c r="U45" s="4759"/>
      <c r="V45" s="4759"/>
      <c r="W45" s="4759"/>
      <c r="X45" s="4759"/>
      <c r="Y45" s="4759"/>
      <c r="Z45" s="4759"/>
      <c r="AA45" s="4759"/>
      <c r="AB45" s="4759"/>
      <c r="AC45" s="4759"/>
      <c r="AD45" s="4759"/>
      <c r="AE45" s="4759"/>
    </row>
    <row r="46" spans="1:32" s="1798" customFormat="1" ht="17.100000000000001" customHeight="1">
      <c r="B46" s="1798" t="s">
        <v>3123</v>
      </c>
      <c r="J46" s="4746" t="str">
        <f>cst_wskakunin_dairi1__space</f>
        <v/>
      </c>
      <c r="K46" s="4747"/>
      <c r="L46" s="4747"/>
      <c r="M46" s="4747"/>
      <c r="N46" s="4747"/>
      <c r="O46" s="4747"/>
      <c r="P46" s="4747"/>
      <c r="Q46" s="4747"/>
      <c r="R46" s="4747"/>
      <c r="S46" s="4747"/>
      <c r="T46" s="4747"/>
      <c r="U46" s="4747"/>
      <c r="V46" s="4747"/>
      <c r="W46" s="4747"/>
      <c r="X46" s="4747"/>
      <c r="Y46" s="4747"/>
      <c r="Z46" s="4747"/>
      <c r="AA46" s="4747"/>
      <c r="AB46" s="4747"/>
      <c r="AC46" s="4747"/>
      <c r="AD46" s="4747"/>
      <c r="AE46" s="4747"/>
    </row>
    <row r="47" spans="1:32" s="1798" customFormat="1" ht="17.100000000000001" customHeight="1">
      <c r="B47" s="1798" t="s">
        <v>3124</v>
      </c>
      <c r="I47" s="1798" t="s">
        <v>2595</v>
      </c>
      <c r="J47" s="4746" t="str">
        <f>cst_wskakunin_dairi1_ZIP</f>
        <v/>
      </c>
      <c r="K47" s="4747"/>
      <c r="L47" s="4747"/>
      <c r="M47" s="4747"/>
      <c r="N47" s="4747"/>
      <c r="O47" s="4747"/>
      <c r="P47" s="4747"/>
      <c r="Q47" s="1799"/>
      <c r="R47" s="1799"/>
      <c r="S47" s="1799"/>
      <c r="T47" s="1799"/>
      <c r="U47" s="1799"/>
      <c r="V47" s="1799"/>
      <c r="W47" s="1799"/>
      <c r="X47" s="1799"/>
      <c r="Y47" s="1799"/>
      <c r="Z47" s="1799"/>
      <c r="AA47" s="1799"/>
      <c r="AB47" s="1799"/>
      <c r="AC47" s="1799"/>
      <c r="AD47" s="1799"/>
      <c r="AE47" s="1799"/>
    </row>
    <row r="48" spans="1:32" s="1798" customFormat="1" ht="17.100000000000001" customHeight="1">
      <c r="B48" s="1798" t="s">
        <v>3125</v>
      </c>
      <c r="J48" s="4746" t="str">
        <f>cst_wskakunin_dairi1__address</f>
        <v/>
      </c>
      <c r="K48" s="4747"/>
      <c r="L48" s="4747"/>
      <c r="M48" s="4747"/>
      <c r="N48" s="4747"/>
      <c r="O48" s="4747"/>
      <c r="P48" s="4747"/>
      <c r="Q48" s="4747"/>
      <c r="R48" s="4747"/>
      <c r="S48" s="4747"/>
      <c r="T48" s="4747"/>
      <c r="U48" s="4747"/>
      <c r="V48" s="4747"/>
      <c r="W48" s="4747"/>
      <c r="X48" s="4747"/>
      <c r="Y48" s="4747"/>
      <c r="Z48" s="4747"/>
      <c r="AA48" s="4747"/>
      <c r="AB48" s="4747"/>
      <c r="AC48" s="4747"/>
      <c r="AD48" s="4747"/>
      <c r="AE48" s="4747"/>
    </row>
    <row r="49" spans="1:32" s="1798" customFormat="1" ht="17.100000000000001" customHeight="1">
      <c r="B49" s="1798" t="s">
        <v>3126</v>
      </c>
      <c r="J49" s="4746" t="str">
        <f>cst_wskakunin_dairi1_TEL</f>
        <v/>
      </c>
      <c r="K49" s="4747"/>
      <c r="L49" s="4747"/>
      <c r="M49" s="4747"/>
      <c r="N49" s="4747"/>
      <c r="O49" s="4747"/>
      <c r="P49" s="4747"/>
      <c r="Q49" s="4747"/>
      <c r="R49" s="4747"/>
      <c r="S49" s="4747"/>
      <c r="T49" s="1799"/>
      <c r="U49" s="1799"/>
      <c r="V49" s="1799"/>
      <c r="W49" s="1799"/>
      <c r="X49" s="1799"/>
      <c r="Y49" s="1799"/>
      <c r="Z49" s="1799"/>
      <c r="AA49" s="1799"/>
      <c r="AB49" s="1799"/>
      <c r="AC49" s="1799"/>
      <c r="AD49" s="1799"/>
      <c r="AE49" s="1799"/>
    </row>
    <row r="50" spans="1:32" s="1798" customFormat="1" ht="17.100000000000001" customHeight="1">
      <c r="A50" s="1832" t="s">
        <v>3127</v>
      </c>
      <c r="B50" s="1833"/>
      <c r="C50" s="1833"/>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row>
    <row r="51" spans="1:32" s="1798" customFormat="1" ht="17.100000000000001" customHeight="1">
      <c r="B51" s="1798" t="s">
        <v>3122</v>
      </c>
      <c r="J51" s="4746" t="str">
        <f>cst_wskakunin_owner1__space_KANA</f>
        <v/>
      </c>
      <c r="K51" s="4747"/>
      <c r="L51" s="4747"/>
      <c r="M51" s="4747"/>
      <c r="N51" s="4747"/>
      <c r="O51" s="4747"/>
      <c r="P51" s="4747"/>
      <c r="Q51" s="4747"/>
      <c r="R51" s="4747"/>
      <c r="S51" s="4747"/>
      <c r="T51" s="4747"/>
      <c r="U51" s="4747"/>
      <c r="V51" s="4747"/>
      <c r="W51" s="4747"/>
      <c r="X51" s="4747"/>
      <c r="Y51" s="4747"/>
      <c r="Z51" s="4747"/>
      <c r="AA51" s="4747"/>
      <c r="AB51" s="4747"/>
      <c r="AC51" s="4747"/>
      <c r="AD51" s="4747"/>
      <c r="AE51" s="4747"/>
    </row>
    <row r="52" spans="1:32" s="1798" customFormat="1" ht="17.100000000000001" customHeight="1">
      <c r="B52" s="1798" t="s">
        <v>3123</v>
      </c>
      <c r="J52" s="4746" t="str">
        <f>cst_wskakunin_owner1__space</f>
        <v/>
      </c>
      <c r="K52" s="4747"/>
      <c r="L52" s="4747"/>
      <c r="M52" s="4747"/>
      <c r="N52" s="4747"/>
      <c r="O52" s="4747"/>
      <c r="P52" s="4747"/>
      <c r="Q52" s="4747"/>
      <c r="R52" s="4747"/>
      <c r="S52" s="4747"/>
      <c r="T52" s="4747"/>
      <c r="U52" s="4747"/>
      <c r="V52" s="4747"/>
      <c r="W52" s="4747"/>
      <c r="X52" s="4747"/>
      <c r="Y52" s="4747"/>
      <c r="Z52" s="4747"/>
      <c r="AA52" s="4747"/>
      <c r="AB52" s="4747"/>
      <c r="AC52" s="4747"/>
      <c r="AD52" s="4747"/>
      <c r="AE52" s="4747"/>
    </row>
    <row r="53" spans="1:32" s="1798" customFormat="1" ht="17.100000000000001" customHeight="1">
      <c r="B53" s="1798" t="s">
        <v>3124</v>
      </c>
      <c r="I53" s="1798" t="s">
        <v>2595</v>
      </c>
      <c r="J53" s="4746" t="str">
        <f>cst_wskakunin_owner1_ZIP</f>
        <v/>
      </c>
      <c r="K53" s="4747"/>
      <c r="L53" s="4747"/>
      <c r="M53" s="4747"/>
      <c r="N53" s="4747"/>
      <c r="O53" s="4747"/>
      <c r="P53" s="4747"/>
      <c r="Q53" s="1799"/>
      <c r="R53" s="1799"/>
      <c r="S53" s="1799"/>
      <c r="T53" s="1799"/>
      <c r="U53" s="1799"/>
      <c r="V53" s="1799"/>
      <c r="W53" s="1799"/>
      <c r="X53" s="1799"/>
      <c r="Y53" s="1799"/>
      <c r="Z53" s="1799"/>
      <c r="AA53" s="1799"/>
      <c r="AB53" s="1799"/>
      <c r="AC53" s="1799"/>
      <c r="AD53" s="1799"/>
      <c r="AE53" s="1799"/>
    </row>
    <row r="54" spans="1:32" s="1798" customFormat="1" ht="17.100000000000001" customHeight="1">
      <c r="B54" s="1798" t="s">
        <v>3125</v>
      </c>
      <c r="J54" s="4746" t="str">
        <f>cst_wskakunin_owner1__address</f>
        <v/>
      </c>
      <c r="K54" s="4747"/>
      <c r="L54" s="4747"/>
      <c r="M54" s="4747"/>
      <c r="N54" s="4747"/>
      <c r="O54" s="4747"/>
      <c r="P54" s="4747"/>
      <c r="Q54" s="4747"/>
      <c r="R54" s="4747"/>
      <c r="S54" s="4747"/>
      <c r="T54" s="4747"/>
      <c r="U54" s="4747"/>
      <c r="V54" s="4747"/>
      <c r="W54" s="4747"/>
      <c r="X54" s="4747"/>
      <c r="Y54" s="4747"/>
      <c r="Z54" s="4747"/>
      <c r="AA54" s="4747"/>
      <c r="AB54" s="4747"/>
      <c r="AC54" s="4747"/>
      <c r="AD54" s="4747"/>
      <c r="AE54" s="4747"/>
    </row>
    <row r="55" spans="1:32" s="1798" customFormat="1" ht="17.100000000000001" customHeight="1">
      <c r="B55" s="1798" t="s">
        <v>3126</v>
      </c>
      <c r="J55" s="4746" t="str">
        <f>cst_wskakunin_owner1_TEL</f>
        <v/>
      </c>
      <c r="K55" s="4747"/>
      <c r="L55" s="4747"/>
      <c r="M55" s="4747"/>
      <c r="N55" s="4747"/>
      <c r="O55" s="4747"/>
      <c r="P55" s="4747"/>
      <c r="Q55" s="4747"/>
      <c r="R55" s="4747"/>
      <c r="S55" s="4747"/>
      <c r="T55" s="1799"/>
      <c r="U55" s="1799"/>
      <c r="V55" s="1799"/>
      <c r="W55" s="1799"/>
      <c r="X55" s="1799"/>
      <c r="Y55" s="1799"/>
      <c r="Z55" s="1799"/>
      <c r="AA55" s="1799"/>
      <c r="AB55" s="1799"/>
      <c r="AC55" s="1799"/>
      <c r="AD55" s="1799"/>
      <c r="AE55" s="1799"/>
    </row>
    <row r="56" spans="1:32" s="1798" customFormat="1" ht="17.100000000000001" customHeight="1">
      <c r="A56" s="1832" t="s">
        <v>3128</v>
      </c>
      <c r="B56" s="1833"/>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row>
    <row r="57" spans="1:32" s="1798" customFormat="1" ht="17.100000000000001" customHeight="1">
      <c r="B57" s="1798" t="s">
        <v>3129</v>
      </c>
      <c r="H57" s="1251" t="s">
        <v>9</v>
      </c>
      <c r="I57" s="4763" t="str">
        <f>cst_wskakunin_sekkei1_SIKAKU</f>
        <v/>
      </c>
      <c r="J57" s="4763"/>
      <c r="K57" s="1252" t="s">
        <v>10</v>
      </c>
      <c r="L57" s="4762" t="s">
        <v>3061</v>
      </c>
      <c r="M57" s="4762"/>
      <c r="N57" s="4762"/>
      <c r="O57" s="4762"/>
      <c r="P57" s="1251" t="s">
        <v>9</v>
      </c>
      <c r="Q57" s="4763" t="str">
        <f>cst_wskakunin_sekkei1_TOUROKU_KIKAN</f>
        <v/>
      </c>
      <c r="R57" s="4763"/>
      <c r="S57" s="4763"/>
      <c r="T57" s="4763"/>
      <c r="U57" s="1252" t="s">
        <v>10</v>
      </c>
      <c r="V57" s="4762" t="s">
        <v>4425</v>
      </c>
      <c r="W57" s="4762"/>
      <c r="X57" s="4762"/>
      <c r="Y57" s="4762"/>
      <c r="Z57" s="4763" t="str">
        <f>cst_wskakunin_sekkei1_KENTIKUSI_NO</f>
        <v/>
      </c>
      <c r="AA57" s="4763"/>
      <c r="AB57" s="4763"/>
      <c r="AC57" s="4763"/>
      <c r="AD57" s="4763"/>
      <c r="AE57" s="1834" t="s">
        <v>7</v>
      </c>
    </row>
    <row r="58" spans="1:32" s="1798" customFormat="1" ht="17.100000000000001" customHeight="1">
      <c r="B58" s="1798" t="s">
        <v>3130</v>
      </c>
      <c r="H58" s="1236"/>
      <c r="I58" s="4760" t="str">
        <f>cst_wskakunin_sekkei1_NAME</f>
        <v/>
      </c>
      <c r="J58" s="4760"/>
      <c r="K58" s="4760"/>
      <c r="L58" s="4760"/>
      <c r="M58" s="4760"/>
      <c r="N58" s="4760"/>
      <c r="O58" s="4760"/>
      <c r="P58" s="4760"/>
      <c r="Q58" s="4760"/>
      <c r="R58" s="4760"/>
      <c r="S58" s="4760"/>
      <c r="T58" s="4760"/>
      <c r="U58" s="4760"/>
      <c r="V58" s="4760"/>
      <c r="W58" s="4760"/>
      <c r="X58" s="4760"/>
      <c r="Y58" s="4760"/>
      <c r="Z58" s="4760"/>
      <c r="AA58" s="4760"/>
      <c r="AB58" s="4760"/>
      <c r="AC58" s="4760"/>
      <c r="AD58" s="4760"/>
      <c r="AE58" s="4760"/>
      <c r="AF58" s="1236"/>
    </row>
    <row r="59" spans="1:32" s="1798" customFormat="1" ht="17.100000000000001" customHeight="1">
      <c r="B59" s="1798" t="s">
        <v>3131</v>
      </c>
      <c r="H59" s="1251" t="s">
        <v>9</v>
      </c>
      <c r="I59" s="4761" t="str">
        <f>cst_wskakunin_sekkei1_JIMU_SIKAKU</f>
        <v/>
      </c>
      <c r="J59" s="4761"/>
      <c r="K59" s="1252" t="s">
        <v>10</v>
      </c>
      <c r="L59" s="4762" t="s">
        <v>3064</v>
      </c>
      <c r="M59" s="4762"/>
      <c r="N59" s="4762"/>
      <c r="O59" s="4762"/>
      <c r="P59" s="1326" t="s">
        <v>9</v>
      </c>
      <c r="Q59" s="4763" t="str">
        <f>cst_wskakunin_sekkei1_JIMU_TOUROKU_KIKAN</f>
        <v/>
      </c>
      <c r="R59" s="4763"/>
      <c r="S59" s="4763"/>
      <c r="T59" s="4763"/>
      <c r="U59" s="1252" t="s">
        <v>10</v>
      </c>
      <c r="V59" s="4762" t="s">
        <v>4005</v>
      </c>
      <c r="W59" s="4762"/>
      <c r="X59" s="4762"/>
      <c r="Y59" s="4762"/>
      <c r="Z59" s="4761" t="str">
        <f>cst_wskakunin_sekkei1_JIMU_NO</f>
        <v/>
      </c>
      <c r="AA59" s="4761"/>
      <c r="AB59" s="4761"/>
      <c r="AC59" s="4761"/>
      <c r="AD59" s="4761"/>
      <c r="AE59" s="1834" t="s">
        <v>7</v>
      </c>
    </row>
    <row r="60" spans="1:32" s="1798" customFormat="1" ht="17.100000000000001" customHeight="1">
      <c r="I60" s="4735" t="str">
        <f>cst_wskakunin_sekkei1_JIMU_NAME</f>
        <v/>
      </c>
      <c r="J60" s="4735"/>
      <c r="K60" s="4735"/>
      <c r="L60" s="4735"/>
      <c r="M60" s="4735"/>
      <c r="N60" s="4735"/>
      <c r="O60" s="4735"/>
      <c r="P60" s="4735"/>
      <c r="Q60" s="4735"/>
      <c r="R60" s="4735"/>
      <c r="S60" s="4735"/>
      <c r="T60" s="4735"/>
      <c r="U60" s="4735"/>
      <c r="V60" s="4735"/>
      <c r="W60" s="4735"/>
      <c r="X60" s="4735"/>
      <c r="Y60" s="4735"/>
      <c r="Z60" s="4735"/>
      <c r="AA60" s="4735"/>
      <c r="AB60" s="4735"/>
      <c r="AC60" s="4735"/>
      <c r="AD60" s="4735"/>
      <c r="AE60" s="4735"/>
    </row>
    <row r="61" spans="1:32" s="1798" customFormat="1" ht="17.100000000000001" customHeight="1">
      <c r="B61" s="1798" t="s">
        <v>3124</v>
      </c>
      <c r="I61" s="1799" t="s">
        <v>2595</v>
      </c>
      <c r="J61" s="4746" t="str">
        <f>cst_wskakunin_sekkei1_ZIP</f>
        <v/>
      </c>
      <c r="K61" s="4747"/>
      <c r="L61" s="4747"/>
      <c r="M61" s="4747"/>
      <c r="N61" s="4747"/>
      <c r="O61" s="4747"/>
      <c r="P61" s="4747"/>
      <c r="Q61" s="1799"/>
      <c r="R61" s="1799"/>
      <c r="S61" s="1799"/>
      <c r="T61" s="1799"/>
      <c r="U61" s="1799"/>
      <c r="V61" s="1799"/>
      <c r="W61" s="1799"/>
      <c r="X61" s="1799"/>
      <c r="Y61" s="1799"/>
      <c r="Z61" s="1799"/>
      <c r="AA61" s="1799"/>
      <c r="AB61" s="1799"/>
      <c r="AC61" s="1799"/>
      <c r="AD61" s="1799"/>
      <c r="AE61" s="1799"/>
    </row>
    <row r="62" spans="1:32" s="1798" customFormat="1" ht="17.100000000000001" customHeight="1">
      <c r="B62" s="1798" t="s">
        <v>3066</v>
      </c>
      <c r="I62" s="1799"/>
      <c r="J62" s="4746" t="str">
        <f>cst_wskakunin_sekkei1__address</f>
        <v/>
      </c>
      <c r="K62" s="4747"/>
      <c r="L62" s="4747"/>
      <c r="M62" s="4747"/>
      <c r="N62" s="4747"/>
      <c r="O62" s="4747"/>
      <c r="P62" s="4747"/>
      <c r="Q62" s="4747"/>
      <c r="R62" s="4747"/>
      <c r="S62" s="4747"/>
      <c r="T62" s="4747"/>
      <c r="U62" s="4747"/>
      <c r="V62" s="4747"/>
      <c r="W62" s="4747"/>
      <c r="X62" s="4747"/>
      <c r="Y62" s="4747"/>
      <c r="Z62" s="4747"/>
      <c r="AA62" s="4747"/>
      <c r="AB62" s="4747"/>
      <c r="AC62" s="4747"/>
      <c r="AD62" s="4747"/>
      <c r="AE62" s="4747"/>
    </row>
    <row r="63" spans="1:32" s="1798" customFormat="1" ht="17.100000000000001" customHeight="1">
      <c r="B63" s="1798" t="s">
        <v>3126</v>
      </c>
      <c r="I63" s="1799"/>
      <c r="J63" s="4746" t="str">
        <f>cst_wskakunin_sekkei1_TEL</f>
        <v/>
      </c>
      <c r="K63" s="4747"/>
      <c r="L63" s="4747"/>
      <c r="M63" s="4747"/>
      <c r="N63" s="4747"/>
      <c r="O63" s="4747"/>
      <c r="P63" s="4747"/>
      <c r="Q63" s="4747"/>
      <c r="R63" s="4747"/>
      <c r="S63" s="4747"/>
      <c r="T63" s="1799"/>
      <c r="U63" s="1799"/>
      <c r="V63" s="1799"/>
      <c r="W63" s="1799"/>
      <c r="X63" s="1799"/>
      <c r="Y63" s="1799"/>
      <c r="Z63" s="1799"/>
      <c r="AA63" s="1799"/>
      <c r="AB63" s="1799"/>
      <c r="AC63" s="1799"/>
      <c r="AD63" s="1799"/>
      <c r="AE63" s="1799"/>
    </row>
    <row r="64" spans="1:32" s="1798" customFormat="1" ht="17.100000000000001" customHeight="1">
      <c r="A64" s="1832" t="s">
        <v>5131</v>
      </c>
      <c r="B64" s="1833"/>
      <c r="C64" s="1833"/>
      <c r="D64" s="1833"/>
      <c r="E64" s="1833"/>
      <c r="F64" s="1833"/>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row>
    <row r="65" spans="1:31" s="1798" customFormat="1" ht="17.100000000000001" customHeight="1">
      <c r="B65" s="1798" t="s">
        <v>3129</v>
      </c>
      <c r="H65" s="1251" t="s">
        <v>9</v>
      </c>
      <c r="I65" s="4763" t="str">
        <f>cst_wskakunin_kanri1_SIKAKU</f>
        <v/>
      </c>
      <c r="J65" s="4763"/>
      <c r="K65" s="1252" t="s">
        <v>10</v>
      </c>
      <c r="L65" s="4762" t="s">
        <v>3061</v>
      </c>
      <c r="M65" s="4762"/>
      <c r="N65" s="4762"/>
      <c r="O65" s="4762"/>
      <c r="P65" s="1251" t="s">
        <v>9</v>
      </c>
      <c r="Q65" s="4763" t="str">
        <f>cst_wskakunin_kanri1_TOUROKU_KIKAN</f>
        <v/>
      </c>
      <c r="R65" s="4763"/>
      <c r="S65" s="4763"/>
      <c r="T65" s="4763"/>
      <c r="U65" s="1252" t="s">
        <v>10</v>
      </c>
      <c r="V65" s="4762" t="s">
        <v>4425</v>
      </c>
      <c r="W65" s="4762"/>
      <c r="X65" s="4762"/>
      <c r="Y65" s="4762"/>
      <c r="Z65" s="4763" t="str">
        <f>cst_wskakunin_kanri1_KENTIKUSI_NO</f>
        <v/>
      </c>
      <c r="AA65" s="4763"/>
      <c r="AB65" s="4763"/>
      <c r="AC65" s="4763"/>
      <c r="AD65" s="4763"/>
      <c r="AE65" s="1834" t="s">
        <v>7</v>
      </c>
    </row>
    <row r="66" spans="1:31" s="1798" customFormat="1" ht="17.100000000000001" customHeight="1">
      <c r="B66" s="1798" t="s">
        <v>3130</v>
      </c>
      <c r="H66" s="1236"/>
      <c r="I66" s="4760" t="str">
        <f>cst_wskakunin_kanri1_NAME</f>
        <v/>
      </c>
      <c r="J66" s="4760"/>
      <c r="K66" s="4760"/>
      <c r="L66" s="4760"/>
      <c r="M66" s="4760"/>
      <c r="N66" s="4760"/>
      <c r="O66" s="4760"/>
      <c r="P66" s="4760"/>
      <c r="Q66" s="4760"/>
      <c r="R66" s="4760"/>
      <c r="S66" s="4760"/>
      <c r="T66" s="4760"/>
      <c r="U66" s="4760"/>
      <c r="V66" s="4760"/>
      <c r="W66" s="4760"/>
      <c r="X66" s="4760"/>
      <c r="Y66" s="4760"/>
      <c r="Z66" s="4760"/>
      <c r="AA66" s="4760"/>
      <c r="AB66" s="4760"/>
      <c r="AC66" s="4760"/>
      <c r="AD66" s="4760"/>
      <c r="AE66" s="4760"/>
    </row>
    <row r="67" spans="1:31" s="1798" customFormat="1" ht="17.100000000000001" customHeight="1">
      <c r="B67" s="1798" t="s">
        <v>3131</v>
      </c>
      <c r="H67" s="1251" t="s">
        <v>9</v>
      </c>
      <c r="I67" s="4761" t="str">
        <f>cst_wskakunin_kanri1_JIMU_SIKAKU</f>
        <v/>
      </c>
      <c r="J67" s="4761"/>
      <c r="K67" s="1252" t="s">
        <v>10</v>
      </c>
      <c r="L67" s="4762" t="s">
        <v>3064</v>
      </c>
      <c r="M67" s="4762"/>
      <c r="N67" s="4762"/>
      <c r="O67" s="4762"/>
      <c r="P67" s="1326" t="s">
        <v>9</v>
      </c>
      <c r="Q67" s="4763" t="str">
        <f>cst_wskakunin_kanri1_JIMU_TOUROKU_KIKAN</f>
        <v/>
      </c>
      <c r="R67" s="4763"/>
      <c r="S67" s="4763"/>
      <c r="T67" s="4763"/>
      <c r="U67" s="1252" t="s">
        <v>10</v>
      </c>
      <c r="V67" s="4762" t="s">
        <v>4005</v>
      </c>
      <c r="W67" s="4762"/>
      <c r="X67" s="4762"/>
      <c r="Y67" s="4762"/>
      <c r="Z67" s="4761" t="str">
        <f>cst_wskakunin_kanri1_JIMU_NO</f>
        <v/>
      </c>
      <c r="AA67" s="4761"/>
      <c r="AB67" s="4761"/>
      <c r="AC67" s="4761"/>
      <c r="AD67" s="4761"/>
      <c r="AE67" s="1834" t="s">
        <v>7</v>
      </c>
    </row>
    <row r="68" spans="1:31" s="1798" customFormat="1" ht="17.100000000000001" customHeight="1">
      <c r="I68" s="4735" t="str">
        <f>cst_wskakunin_kanri1_JIMU_NAME</f>
        <v/>
      </c>
      <c r="J68" s="4735"/>
      <c r="K68" s="4735"/>
      <c r="L68" s="4735"/>
      <c r="M68" s="4735"/>
      <c r="N68" s="4735"/>
      <c r="O68" s="4735"/>
      <c r="P68" s="4735"/>
      <c r="Q68" s="4735"/>
      <c r="R68" s="4735"/>
      <c r="S68" s="4735"/>
      <c r="T68" s="4735"/>
      <c r="U68" s="4735"/>
      <c r="V68" s="4735"/>
      <c r="W68" s="4735"/>
      <c r="X68" s="4735"/>
      <c r="Y68" s="4735"/>
      <c r="Z68" s="4735"/>
      <c r="AA68" s="4735"/>
      <c r="AB68" s="4735"/>
      <c r="AC68" s="4735"/>
      <c r="AD68" s="4735"/>
      <c r="AE68" s="4735"/>
    </row>
    <row r="69" spans="1:31" s="1798" customFormat="1" ht="17.100000000000001" customHeight="1">
      <c r="B69" s="1798" t="s">
        <v>3124</v>
      </c>
      <c r="I69" s="1799" t="s">
        <v>2595</v>
      </c>
      <c r="J69" s="4746" t="str">
        <f>cst_wskakunin_kanri1_ZIP</f>
        <v/>
      </c>
      <c r="K69" s="4747"/>
      <c r="L69" s="4747"/>
      <c r="M69" s="4747"/>
      <c r="N69" s="4747"/>
      <c r="O69" s="4747"/>
      <c r="P69" s="4747"/>
      <c r="Q69" s="1799"/>
      <c r="R69" s="1799"/>
      <c r="S69" s="1799"/>
      <c r="T69" s="1799"/>
      <c r="U69" s="1799"/>
      <c r="V69" s="1799"/>
      <c r="W69" s="1799"/>
      <c r="X69" s="1799"/>
      <c r="Y69" s="1799"/>
      <c r="Z69" s="1799"/>
      <c r="AA69" s="1799"/>
      <c r="AB69" s="1799"/>
      <c r="AC69" s="1799"/>
      <c r="AD69" s="1799"/>
      <c r="AE69" s="1799"/>
    </row>
    <row r="70" spans="1:31" s="1798" customFormat="1" ht="17.100000000000001" customHeight="1">
      <c r="B70" s="1798" t="s">
        <v>3066</v>
      </c>
      <c r="I70" s="1799"/>
      <c r="J70" s="4746" t="str">
        <f>cst_wskakunin_kanri1__address</f>
        <v/>
      </c>
      <c r="K70" s="4747"/>
      <c r="L70" s="4747"/>
      <c r="M70" s="4747"/>
      <c r="N70" s="4747"/>
      <c r="O70" s="4747"/>
      <c r="P70" s="4747"/>
      <c r="Q70" s="4747"/>
      <c r="R70" s="4747"/>
      <c r="S70" s="4747"/>
      <c r="T70" s="4747"/>
      <c r="U70" s="4747"/>
      <c r="V70" s="4747"/>
      <c r="W70" s="4747"/>
      <c r="X70" s="4747"/>
      <c r="Y70" s="4747"/>
      <c r="Z70" s="4747"/>
      <c r="AA70" s="4747"/>
      <c r="AB70" s="4747"/>
      <c r="AC70" s="4747"/>
      <c r="AD70" s="4747"/>
      <c r="AE70" s="4747"/>
    </row>
    <row r="71" spans="1:31" s="1798" customFormat="1" ht="17.100000000000001" customHeight="1">
      <c r="B71" s="1798" t="s">
        <v>3126</v>
      </c>
      <c r="I71" s="1799"/>
      <c r="J71" s="4746" t="str">
        <f>cst_wskakunin_kanri1_TEL</f>
        <v/>
      </c>
      <c r="K71" s="4747"/>
      <c r="L71" s="4747"/>
      <c r="M71" s="4747"/>
      <c r="N71" s="4747"/>
      <c r="O71" s="4747"/>
      <c r="P71" s="4747"/>
      <c r="Q71" s="4747"/>
      <c r="R71" s="4747"/>
      <c r="S71" s="4747"/>
      <c r="T71" s="1799"/>
      <c r="U71" s="1799"/>
      <c r="V71" s="1799"/>
      <c r="W71" s="1799"/>
      <c r="X71" s="1799"/>
      <c r="Y71" s="1799"/>
      <c r="Z71" s="1799"/>
      <c r="AA71" s="1799"/>
      <c r="AB71" s="1799"/>
      <c r="AC71" s="1799"/>
      <c r="AD71" s="1799"/>
      <c r="AE71" s="1799"/>
    </row>
    <row r="72" spans="1:31" s="1798" customFormat="1" ht="17.100000000000001" customHeight="1">
      <c r="A72" s="1832" t="s">
        <v>5132</v>
      </c>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row>
    <row r="73" spans="1:31" s="1798" customFormat="1" ht="17.100000000000001" customHeight="1">
      <c r="B73" s="1798" t="s">
        <v>3123</v>
      </c>
      <c r="I73" s="4746" t="str">
        <f>cst_wskakunin_sekou1_NAME</f>
        <v/>
      </c>
      <c r="J73" s="4746"/>
      <c r="K73" s="4746"/>
      <c r="L73" s="4746"/>
      <c r="M73" s="4746"/>
      <c r="N73" s="4746"/>
      <c r="O73" s="4746"/>
      <c r="P73" s="4746"/>
      <c r="Q73" s="4746"/>
      <c r="R73" s="4746"/>
      <c r="S73" s="4746"/>
      <c r="T73" s="4746"/>
      <c r="U73" s="4746"/>
      <c r="V73" s="4746"/>
      <c r="W73" s="4746"/>
      <c r="X73" s="4746"/>
      <c r="Y73" s="4746"/>
      <c r="Z73" s="4746"/>
      <c r="AA73" s="4746"/>
      <c r="AB73" s="4746"/>
      <c r="AC73" s="4746"/>
      <c r="AD73" s="4746"/>
      <c r="AE73" s="4746"/>
    </row>
    <row r="74" spans="1:31" s="1798" customFormat="1" ht="17.100000000000001" customHeight="1">
      <c r="B74" s="1798" t="s">
        <v>3063</v>
      </c>
      <c r="I74" s="4746" t="str">
        <f>cst_wskakunin_sekou1_JIMU_NAME</f>
        <v/>
      </c>
      <c r="J74" s="4746"/>
      <c r="K74" s="4746"/>
      <c r="L74" s="4746"/>
      <c r="M74" s="4746"/>
      <c r="N74" s="4746"/>
      <c r="O74" s="4746"/>
      <c r="P74" s="4746"/>
      <c r="Q74" s="4746"/>
      <c r="R74" s="4746"/>
      <c r="S74" s="4746"/>
      <c r="T74" s="4746"/>
      <c r="U74" s="4746"/>
      <c r="V74" s="4746"/>
      <c r="W74" s="4746"/>
      <c r="X74" s="4746"/>
      <c r="Y74" s="4746"/>
      <c r="Z74" s="4746"/>
      <c r="AA74" s="4746"/>
      <c r="AB74" s="4746"/>
      <c r="AC74" s="4746"/>
      <c r="AD74" s="4746"/>
      <c r="AE74" s="4746"/>
    </row>
    <row r="75" spans="1:31" s="1798" customFormat="1" ht="17.100000000000001" customHeight="1">
      <c r="I75" s="1799" t="s">
        <v>710</v>
      </c>
      <c r="J75" s="1800"/>
      <c r="K75" s="1800"/>
      <c r="L75" s="1800"/>
      <c r="N75" s="1798" t="s">
        <v>11</v>
      </c>
      <c r="O75" s="4741" t="str">
        <f>cst_wskakunin_sekou1_SEKOU_SIKAKU</f>
        <v/>
      </c>
      <c r="P75" s="4741"/>
      <c r="Q75" s="4741"/>
      <c r="R75" s="4741"/>
      <c r="S75" s="1798" t="s">
        <v>57</v>
      </c>
      <c r="T75" s="1800" t="s">
        <v>6</v>
      </c>
      <c r="U75" s="4745" t="str">
        <f>cst_wskakunin_sekou1_SEKOU_NO</f>
        <v/>
      </c>
      <c r="V75" s="4745"/>
      <c r="W75" s="4745"/>
      <c r="X75" s="4745"/>
      <c r="Y75" s="1798" t="s">
        <v>7</v>
      </c>
      <c r="AB75" s="1800"/>
      <c r="AC75" s="1800"/>
      <c r="AD75" s="1800"/>
    </row>
    <row r="76" spans="1:31" s="1798" customFormat="1" ht="17.100000000000001" customHeight="1">
      <c r="B76" s="1798" t="s">
        <v>3124</v>
      </c>
      <c r="I76" s="1798" t="s">
        <v>2595</v>
      </c>
      <c r="J76" s="4746" t="str">
        <f>cst_wskakunin_sekou1_ZIP</f>
        <v/>
      </c>
      <c r="K76" s="4747"/>
      <c r="L76" s="4747"/>
      <c r="M76" s="4747"/>
      <c r="N76" s="4747"/>
      <c r="O76" s="4747"/>
      <c r="P76" s="4747"/>
    </row>
    <row r="77" spans="1:31" s="1798" customFormat="1" ht="17.100000000000001" customHeight="1">
      <c r="B77" s="1798" t="s">
        <v>3066</v>
      </c>
      <c r="J77" s="4746" t="str">
        <f>cst_wskakunin_sekou1__address</f>
        <v/>
      </c>
      <c r="K77" s="4747"/>
      <c r="L77" s="4747"/>
      <c r="M77" s="4747"/>
      <c r="N77" s="4747"/>
      <c r="O77" s="4747"/>
      <c r="P77" s="4747"/>
      <c r="Q77" s="4747"/>
      <c r="R77" s="4747"/>
      <c r="S77" s="4747"/>
      <c r="T77" s="4747"/>
      <c r="U77" s="4747"/>
      <c r="V77" s="4747"/>
      <c r="W77" s="4747"/>
      <c r="X77" s="4747"/>
      <c r="Y77" s="4747"/>
      <c r="Z77" s="4747"/>
      <c r="AA77" s="4747"/>
      <c r="AB77" s="4747"/>
      <c r="AC77" s="4747"/>
      <c r="AD77" s="4747"/>
      <c r="AE77" s="4747"/>
    </row>
    <row r="78" spans="1:31" s="1798" customFormat="1" ht="17.100000000000001" customHeight="1">
      <c r="B78" s="1798" t="s">
        <v>3126</v>
      </c>
      <c r="J78" s="4746" t="str">
        <f>cst_wskakunin_sekou1_TEL</f>
        <v/>
      </c>
      <c r="K78" s="4747"/>
      <c r="L78" s="4747"/>
      <c r="M78" s="4747"/>
      <c r="N78" s="4747"/>
      <c r="O78" s="4747"/>
      <c r="P78" s="4747"/>
      <c r="Q78" s="4747"/>
      <c r="R78" s="4747"/>
      <c r="S78" s="4747"/>
    </row>
    <row r="79" spans="1:31" s="1798" customFormat="1" ht="17.100000000000001" customHeight="1">
      <c r="A79" s="1832" t="s">
        <v>5133</v>
      </c>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row>
    <row r="80" spans="1:31" s="1798" customFormat="1" ht="17.100000000000001" customHeight="1"/>
    <row r="81" spans="1:32" ht="17.100000000000001" customHeight="1"/>
    <row r="82" spans="1:32" s="1798" customFormat="1" ht="17.100000000000001" customHeight="1">
      <c r="A82" s="1832" t="s">
        <v>5134</v>
      </c>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row>
    <row r="83" spans="1:32" s="1798"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2" s="1798" customFormat="1" ht="4.5" customHeight="1"/>
    <row r="85" spans="1:32" s="1798" customFormat="1" ht="17.100000000000001" customHeight="1">
      <c r="A85" s="1798" t="s">
        <v>3134</v>
      </c>
      <c r="F85" s="4744" t="str">
        <f>cst_wskakunin_BUILD_NAME</f>
        <v>eigyouテスト</v>
      </c>
      <c r="G85" s="4744"/>
      <c r="H85" s="4744"/>
      <c r="I85" s="4744"/>
      <c r="J85" s="4744"/>
      <c r="K85" s="4744"/>
      <c r="L85" s="4744"/>
      <c r="M85" s="4744"/>
      <c r="N85" s="4744"/>
      <c r="O85" s="4744"/>
      <c r="P85" s="4744"/>
      <c r="Q85" s="4744"/>
      <c r="R85" s="4744"/>
      <c r="S85" s="4744"/>
      <c r="T85" s="4744"/>
      <c r="U85" s="4744"/>
      <c r="V85" s="4744"/>
      <c r="W85" s="4744"/>
      <c r="X85" s="4744"/>
      <c r="Y85" s="4744"/>
      <c r="Z85" s="4744"/>
      <c r="AA85" s="4744"/>
      <c r="AB85" s="4744"/>
      <c r="AC85" s="4744"/>
      <c r="AD85" s="4744"/>
      <c r="AE85" s="1798" t="s">
        <v>57</v>
      </c>
    </row>
    <row r="86" spans="1:32" s="1798" customFormat="1" ht="18" customHeight="1">
      <c r="A86" s="4734" t="s">
        <v>3144</v>
      </c>
      <c r="B86" s="4734"/>
      <c r="C86" s="4734"/>
      <c r="D86" s="4734"/>
      <c r="E86" s="4734"/>
      <c r="F86" s="4734"/>
      <c r="G86" s="4734"/>
      <c r="H86" s="4734"/>
      <c r="I86" s="4734"/>
      <c r="J86" s="4734"/>
      <c r="K86" s="4734"/>
      <c r="L86" s="4734"/>
      <c r="M86" s="4734"/>
      <c r="N86" s="4734"/>
      <c r="O86" s="4734"/>
      <c r="P86" s="4734"/>
      <c r="Q86" s="4734"/>
      <c r="R86" s="4734"/>
      <c r="S86" s="4734"/>
      <c r="T86" s="4734"/>
      <c r="U86" s="4734"/>
      <c r="V86" s="4734"/>
      <c r="W86" s="4734"/>
      <c r="X86" s="4734"/>
      <c r="Y86" s="4734"/>
      <c r="Z86" s="4734"/>
      <c r="AA86" s="4734"/>
      <c r="AB86" s="4734"/>
      <c r="AC86" s="4734"/>
      <c r="AD86" s="4734"/>
      <c r="AE86" s="4734"/>
      <c r="AF86" s="4734"/>
    </row>
    <row r="87" spans="1:32" s="1798" customFormat="1" ht="24.75" customHeight="1">
      <c r="A87" s="1818"/>
      <c r="B87" s="1831"/>
      <c r="C87" s="1818"/>
      <c r="D87" s="1818"/>
      <c r="E87" s="1818"/>
      <c r="F87" s="1818"/>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row>
    <row r="88" spans="1:32" s="1798" customFormat="1" ht="6.75" customHeight="1"/>
    <row r="89" spans="1:32" s="1798" customFormat="1" ht="17.25" customHeight="1">
      <c r="A89" s="1832" t="s">
        <v>3145</v>
      </c>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row>
    <row r="90" spans="1:32" s="1798" customFormat="1" ht="17.25" customHeight="1">
      <c r="C90" s="1835" t="s">
        <v>139</v>
      </c>
      <c r="D90" s="1798" t="s">
        <v>3146</v>
      </c>
      <c r="J90" s="1800"/>
      <c r="K90" s="1836"/>
      <c r="L90" s="1836"/>
      <c r="M90" s="1836"/>
      <c r="N90" s="1836"/>
      <c r="O90" s="1836"/>
      <c r="P90" s="1836"/>
      <c r="Q90" s="1836"/>
      <c r="R90" s="1836"/>
      <c r="S90" s="1836"/>
      <c r="T90" s="1836"/>
      <c r="U90" s="1836"/>
      <c r="V90" s="1836"/>
      <c r="W90" s="1836"/>
      <c r="X90" s="1836"/>
      <c r="Y90" s="1836"/>
      <c r="Z90" s="1836"/>
      <c r="AA90" s="1836"/>
      <c r="AB90" s="1836"/>
      <c r="AC90" s="1836"/>
      <c r="AD90" s="1836"/>
      <c r="AE90" s="1836"/>
    </row>
    <row r="91" spans="1:32" s="1798" customFormat="1" ht="17.25" customHeight="1">
      <c r="C91" s="1835" t="s">
        <v>139</v>
      </c>
      <c r="D91" s="1798" t="s">
        <v>3147</v>
      </c>
      <c r="J91" s="1800"/>
      <c r="K91" s="1836"/>
      <c r="L91" s="1836"/>
      <c r="M91" s="1836"/>
      <c r="N91" s="1836"/>
      <c r="O91" s="1836"/>
      <c r="P91" s="1836"/>
      <c r="Q91" s="1836"/>
      <c r="R91" s="1836"/>
      <c r="S91" s="1836"/>
      <c r="T91" s="1836"/>
      <c r="U91" s="1836"/>
      <c r="V91" s="1836"/>
      <c r="W91" s="1836"/>
      <c r="X91" s="1836"/>
      <c r="Y91" s="1836"/>
      <c r="Z91" s="1836"/>
      <c r="AA91" s="1836"/>
      <c r="AB91" s="1836"/>
      <c r="AC91" s="1836"/>
      <c r="AD91" s="1836"/>
      <c r="AE91" s="1836"/>
    </row>
    <row r="92" spans="1:32" s="1798" customFormat="1" ht="17.25" customHeight="1">
      <c r="A92" s="1832" t="s">
        <v>5135</v>
      </c>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row>
    <row r="93" spans="1:32" s="1798" customFormat="1" ht="17.25" customHeight="1">
      <c r="A93" s="1837"/>
      <c r="B93" s="1838">
        <v>1</v>
      </c>
      <c r="C93" s="1838" t="s">
        <v>3149</v>
      </c>
      <c r="D93" s="1838" t="s">
        <v>3150</v>
      </c>
      <c r="J93" s="1800"/>
      <c r="K93" s="1836"/>
      <c r="L93" s="1836"/>
      <c r="M93" s="1836"/>
      <c r="N93" s="1836"/>
      <c r="O93" s="1836"/>
      <c r="P93" s="1836"/>
      <c r="Q93" s="1836"/>
      <c r="R93" s="1836"/>
      <c r="S93" s="1836"/>
      <c r="T93" s="1836"/>
      <c r="U93" s="1836"/>
      <c r="V93" s="1836"/>
      <c r="W93" s="1836"/>
      <c r="X93" s="1836"/>
      <c r="Y93" s="1836"/>
      <c r="Z93" s="1836"/>
      <c r="AA93" s="1836"/>
      <c r="AB93" s="1836"/>
      <c r="AC93" s="1836"/>
      <c r="AD93" s="1836"/>
      <c r="AE93" s="1836"/>
    </row>
    <row r="94" spans="1:32" s="1798" customFormat="1" ht="17.25" customHeight="1">
      <c r="C94" s="1835" t="s">
        <v>139</v>
      </c>
      <c r="D94" s="4742" t="s">
        <v>3151</v>
      </c>
      <c r="E94" s="4742"/>
      <c r="F94" s="1798" t="s">
        <v>3152</v>
      </c>
      <c r="J94" s="1800"/>
      <c r="K94" s="1836"/>
      <c r="L94" s="1836"/>
      <c r="M94" s="1836"/>
      <c r="N94" s="1836"/>
      <c r="O94" s="1836"/>
      <c r="P94" s="1836"/>
      <c r="Q94" s="1836"/>
      <c r="R94" s="1836"/>
      <c r="S94" s="1836"/>
      <c r="T94" s="1836"/>
      <c r="U94" s="1836"/>
      <c r="V94" s="1836"/>
      <c r="W94" s="1836"/>
      <c r="X94" s="1836"/>
      <c r="Y94" s="1836"/>
      <c r="Z94" s="1836"/>
      <c r="AA94" s="1836"/>
      <c r="AB94" s="1836"/>
      <c r="AC94" s="1836"/>
      <c r="AD94" s="1836"/>
      <c r="AE94" s="1836"/>
    </row>
    <row r="95" spans="1:32" s="1798" customFormat="1" ht="17.25" customHeight="1">
      <c r="C95" s="1835" t="s">
        <v>139</v>
      </c>
      <c r="D95" s="4742" t="s">
        <v>3153</v>
      </c>
      <c r="E95" s="4742"/>
      <c r="F95" s="1798" t="s">
        <v>3154</v>
      </c>
      <c r="J95" s="1800"/>
      <c r="K95" s="1836"/>
      <c r="L95" s="1836"/>
      <c r="M95" s="1836"/>
      <c r="N95" s="1836"/>
      <c r="O95" s="1836"/>
      <c r="P95" s="1836"/>
    </row>
    <row r="96" spans="1:32" s="1798" customFormat="1" ht="17.25" customHeight="1">
      <c r="C96" s="1835" t="s">
        <v>139</v>
      </c>
      <c r="D96" s="4742" t="s">
        <v>3155</v>
      </c>
      <c r="E96" s="4742"/>
      <c r="F96" s="1798" t="s">
        <v>3156</v>
      </c>
      <c r="J96" s="1800"/>
      <c r="K96" s="1836"/>
      <c r="L96" s="1836"/>
      <c r="M96" s="1836"/>
      <c r="N96" s="1836"/>
      <c r="O96" s="1836"/>
      <c r="P96" s="1836"/>
      <c r="Q96" s="1836"/>
      <c r="R96" s="1836"/>
      <c r="S96" s="1836"/>
      <c r="T96" s="1836"/>
      <c r="U96" s="1836"/>
      <c r="V96" s="1836"/>
      <c r="W96" s="1836"/>
      <c r="X96" s="1836"/>
      <c r="Y96" s="1836"/>
      <c r="Z96" s="1836"/>
      <c r="AA96" s="1836"/>
      <c r="AB96" s="1836"/>
      <c r="AC96" s="1836"/>
      <c r="AD96" s="1836"/>
      <c r="AE96" s="1836"/>
    </row>
    <row r="97" spans="1:31" s="1798" customFormat="1" ht="17.25" customHeight="1">
      <c r="A97" s="1839"/>
      <c r="B97" s="1840">
        <v>2</v>
      </c>
      <c r="C97" s="1840" t="s">
        <v>3149</v>
      </c>
      <c r="D97" s="1840" t="s">
        <v>3157</v>
      </c>
      <c r="E97" s="1841"/>
      <c r="F97" s="1841"/>
      <c r="G97" s="1841"/>
      <c r="H97" s="1841"/>
      <c r="I97" s="1841"/>
      <c r="J97" s="1842"/>
      <c r="K97" s="1843"/>
      <c r="L97" s="1843"/>
      <c r="M97" s="1843"/>
      <c r="N97" s="1843"/>
      <c r="O97" s="1843"/>
      <c r="P97" s="1843"/>
      <c r="Q97" s="1843"/>
      <c r="R97" s="1843"/>
      <c r="S97" s="1843"/>
      <c r="T97" s="1843"/>
      <c r="U97" s="1843"/>
      <c r="V97" s="1843"/>
      <c r="W97" s="1843"/>
      <c r="X97" s="1843"/>
      <c r="Y97" s="1843"/>
      <c r="Z97" s="1843"/>
      <c r="AA97" s="1843"/>
      <c r="AB97" s="1843"/>
      <c r="AC97" s="1843"/>
      <c r="AD97" s="1843"/>
      <c r="AE97" s="1843"/>
    </row>
    <row r="98" spans="1:31" s="1798" customFormat="1" ht="17.25" customHeight="1">
      <c r="C98" s="1835" t="s">
        <v>139</v>
      </c>
      <c r="D98" s="4742" t="s">
        <v>3158</v>
      </c>
      <c r="E98" s="4742"/>
      <c r="F98" s="1798" t="s">
        <v>3159</v>
      </c>
      <c r="J98" s="1800"/>
      <c r="K98" s="1836"/>
      <c r="L98" s="1836"/>
      <c r="M98" s="1836"/>
      <c r="N98" s="1836"/>
      <c r="O98" s="1836"/>
      <c r="P98" s="1836"/>
      <c r="Q98" s="1836"/>
      <c r="R98" s="1836"/>
      <c r="S98" s="1836"/>
      <c r="T98" s="1836"/>
      <c r="U98" s="1836"/>
      <c r="V98" s="1836"/>
      <c r="W98" s="1836"/>
      <c r="X98" s="1836"/>
      <c r="Y98" s="1836"/>
      <c r="Z98" s="1836"/>
      <c r="AA98" s="1836"/>
      <c r="AB98" s="1836"/>
      <c r="AC98" s="1836"/>
      <c r="AD98" s="1836"/>
      <c r="AE98" s="1836"/>
    </row>
    <row r="99" spans="1:31" s="1798" customFormat="1" ht="17.25" customHeight="1">
      <c r="C99" s="1835" t="s">
        <v>139</v>
      </c>
      <c r="D99" s="4742" t="s">
        <v>3160</v>
      </c>
      <c r="E99" s="4742"/>
      <c r="F99" s="1798" t="s">
        <v>3161</v>
      </c>
      <c r="J99" s="1800"/>
      <c r="K99" s="1836"/>
      <c r="L99" s="1836"/>
      <c r="M99" s="1836"/>
      <c r="N99" s="1836"/>
      <c r="O99" s="1836"/>
      <c r="P99" s="1836"/>
    </row>
    <row r="100" spans="1:31" s="1798" customFormat="1" ht="17.25" customHeight="1">
      <c r="C100" s="1835" t="s">
        <v>139</v>
      </c>
      <c r="D100" s="4742" t="s">
        <v>3162</v>
      </c>
      <c r="E100" s="4742"/>
      <c r="F100" s="1798" t="s">
        <v>3163</v>
      </c>
      <c r="J100" s="1800"/>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row>
    <row r="101" spans="1:31" s="1798" customFormat="1" ht="17.25" customHeight="1">
      <c r="C101" s="1835" t="s">
        <v>139</v>
      </c>
      <c r="D101" s="4742" t="s">
        <v>3164</v>
      </c>
      <c r="E101" s="4742"/>
      <c r="F101" s="1798" t="s">
        <v>3165</v>
      </c>
      <c r="J101" s="1800"/>
      <c r="K101" s="1836"/>
      <c r="L101" s="1836"/>
      <c r="M101" s="1836"/>
      <c r="N101" s="1836"/>
      <c r="O101" s="1836"/>
      <c r="P101" s="1836"/>
      <c r="Q101" s="1836"/>
      <c r="R101" s="1836"/>
      <c r="S101" s="1836"/>
    </row>
    <row r="102" spans="1:31" s="1798" customFormat="1" ht="17.25" customHeight="1">
      <c r="A102" s="1839"/>
      <c r="B102" s="1840">
        <v>6</v>
      </c>
      <c r="C102" s="1840" t="s">
        <v>3149</v>
      </c>
      <c r="D102" s="1840" t="s">
        <v>3172</v>
      </c>
      <c r="E102" s="1841"/>
      <c r="F102" s="1841"/>
      <c r="G102" s="1841"/>
      <c r="H102" s="1841"/>
      <c r="I102" s="1841"/>
      <c r="J102" s="1842"/>
      <c r="K102" s="1843"/>
      <c r="L102" s="1843"/>
      <c r="M102" s="1843"/>
      <c r="N102" s="1843"/>
      <c r="O102" s="1843"/>
      <c r="P102" s="1843"/>
      <c r="Q102" s="1843"/>
      <c r="R102" s="1843"/>
      <c r="S102" s="1843"/>
      <c r="T102" s="1843"/>
      <c r="U102" s="1843"/>
      <c r="V102" s="1843"/>
      <c r="W102" s="1843"/>
      <c r="X102" s="1843"/>
      <c r="Y102" s="1843"/>
      <c r="Z102" s="1843"/>
      <c r="AA102" s="1843"/>
      <c r="AB102" s="1843"/>
      <c r="AC102" s="1843"/>
      <c r="AD102" s="1843"/>
      <c r="AE102" s="1843"/>
    </row>
    <row r="103" spans="1:31" s="1798" customFormat="1" ht="17.25" customHeight="1">
      <c r="C103" s="1835" t="s">
        <v>139</v>
      </c>
      <c r="D103" s="4742" t="s">
        <v>3173</v>
      </c>
      <c r="E103" s="4742"/>
      <c r="F103" s="1798" t="s">
        <v>3174</v>
      </c>
      <c r="J103" s="1800"/>
      <c r="K103" s="1836"/>
      <c r="L103" s="1836"/>
      <c r="M103" s="1836"/>
      <c r="N103" s="1836"/>
      <c r="O103" s="1836"/>
      <c r="P103" s="1836"/>
      <c r="Q103" s="1836"/>
      <c r="R103" s="1836"/>
      <c r="S103" s="1836"/>
      <c r="T103" s="1836"/>
      <c r="U103" s="1836"/>
      <c r="V103" s="1836"/>
      <c r="W103" s="1836"/>
      <c r="X103" s="1836"/>
      <c r="Y103" s="1836"/>
      <c r="Z103" s="1836"/>
      <c r="AA103" s="1836"/>
      <c r="AB103" s="1836"/>
      <c r="AC103" s="1836"/>
      <c r="AD103" s="1836"/>
      <c r="AE103" s="1836"/>
    </row>
    <row r="104" spans="1:31" s="1798" customFormat="1" ht="17.25" customHeight="1">
      <c r="C104" s="1835" t="s">
        <v>139</v>
      </c>
      <c r="D104" s="4742" t="s">
        <v>3175</v>
      </c>
      <c r="E104" s="4742"/>
      <c r="F104" s="1798" t="s">
        <v>3176</v>
      </c>
      <c r="J104" s="1800"/>
      <c r="K104" s="1836"/>
      <c r="L104" s="1836"/>
      <c r="M104" s="1836"/>
      <c r="N104" s="1836"/>
      <c r="O104" s="1836"/>
      <c r="P104" s="1836"/>
    </row>
    <row r="105" spans="1:31" s="1798" customFormat="1" ht="17.25" customHeight="1">
      <c r="C105" s="1835" t="s">
        <v>139</v>
      </c>
      <c r="D105" s="4742" t="s">
        <v>3177</v>
      </c>
      <c r="E105" s="4742"/>
      <c r="F105" s="1798" t="s">
        <v>3178</v>
      </c>
      <c r="J105" s="1800"/>
      <c r="K105" s="1836"/>
      <c r="L105" s="1836"/>
      <c r="M105" s="1836"/>
      <c r="N105" s="1836"/>
      <c r="O105" s="1836"/>
      <c r="P105" s="1836"/>
      <c r="Q105" s="1836"/>
      <c r="R105" s="1836"/>
      <c r="S105" s="1836"/>
    </row>
    <row r="106" spans="1:31" s="1798" customFormat="1" ht="17.25" customHeight="1">
      <c r="F106" s="1798" t="s">
        <v>3179</v>
      </c>
      <c r="J106" s="1800"/>
      <c r="K106" s="1836"/>
      <c r="L106" s="1836"/>
      <c r="M106" s="1836"/>
      <c r="N106" s="1798" t="s">
        <v>3180</v>
      </c>
      <c r="O106" s="1844"/>
      <c r="P106" s="1844"/>
      <c r="Q106" s="1844"/>
      <c r="R106" s="1844"/>
      <c r="S106" s="1844"/>
    </row>
    <row r="107" spans="1:31" s="1798" customFormat="1" ht="17.25" customHeight="1">
      <c r="F107" s="1798" t="s">
        <v>3181</v>
      </c>
      <c r="J107" s="1800"/>
      <c r="K107" s="1836"/>
      <c r="L107" s="1836"/>
      <c r="M107" s="1836"/>
      <c r="N107" s="1835" t="s">
        <v>139</v>
      </c>
      <c r="O107" s="1798" t="s">
        <v>3182</v>
      </c>
      <c r="R107" s="1835" t="s">
        <v>139</v>
      </c>
      <c r="S107" s="1798" t="s">
        <v>3183</v>
      </c>
      <c r="V107" s="1835" t="s">
        <v>139</v>
      </c>
      <c r="W107" s="1798" t="s">
        <v>3184</v>
      </c>
      <c r="AB107" s="1835" t="s">
        <v>139</v>
      </c>
      <c r="AC107" s="1798" t="s">
        <v>3185</v>
      </c>
    </row>
    <row r="108" spans="1:31" s="1798" customFormat="1" ht="17.25" customHeight="1">
      <c r="A108" s="1839"/>
      <c r="B108" s="1840">
        <v>7</v>
      </c>
      <c r="C108" s="1840" t="s">
        <v>3149</v>
      </c>
      <c r="D108" s="1840" t="s">
        <v>3186</v>
      </c>
      <c r="E108" s="1841"/>
      <c r="F108" s="1841"/>
      <c r="G108" s="1841"/>
      <c r="H108" s="1841"/>
      <c r="I108" s="1841"/>
      <c r="J108" s="1842"/>
      <c r="K108" s="1843"/>
      <c r="L108" s="1843"/>
      <c r="M108" s="1843"/>
      <c r="N108" s="1843"/>
      <c r="O108" s="1843"/>
      <c r="P108" s="1843"/>
      <c r="Q108" s="1843"/>
      <c r="R108" s="1843"/>
      <c r="S108" s="1843"/>
      <c r="T108" s="1843"/>
      <c r="U108" s="1843"/>
      <c r="V108" s="1843"/>
      <c r="W108" s="1843"/>
      <c r="X108" s="1843"/>
      <c r="Y108" s="1843"/>
      <c r="Z108" s="1843"/>
      <c r="AA108" s="1843"/>
      <c r="AB108" s="1843"/>
      <c r="AC108" s="1843"/>
      <c r="AD108" s="1843"/>
      <c r="AE108" s="1843"/>
    </row>
    <row r="109" spans="1:31" s="1798" customFormat="1" ht="17.25" customHeight="1">
      <c r="C109" s="1835" t="s">
        <v>139</v>
      </c>
      <c r="D109" s="4742" t="s">
        <v>3187</v>
      </c>
      <c r="E109" s="4742"/>
      <c r="F109" s="1798" t="s">
        <v>3188</v>
      </c>
      <c r="J109" s="1800"/>
      <c r="K109" s="1836"/>
      <c r="L109" s="1836"/>
      <c r="M109" s="1836"/>
      <c r="N109" s="1836"/>
      <c r="O109" s="1836"/>
      <c r="P109" s="1836"/>
      <c r="Q109" s="1836"/>
      <c r="R109" s="1836"/>
      <c r="S109" s="1836"/>
      <c r="T109" s="1836"/>
      <c r="U109" s="1836"/>
      <c r="V109" s="1836"/>
      <c r="W109" s="1836"/>
      <c r="X109" s="1836"/>
      <c r="Y109" s="1836"/>
      <c r="Z109" s="1836"/>
      <c r="AA109" s="1836"/>
      <c r="AB109" s="1836"/>
      <c r="AC109" s="1836"/>
      <c r="AD109" s="1836"/>
      <c r="AE109" s="1836"/>
    </row>
    <row r="110" spans="1:31" s="1798" customFormat="1" ht="17.25" customHeight="1">
      <c r="C110" s="1835" t="s">
        <v>139</v>
      </c>
      <c r="D110" s="4742" t="s">
        <v>3189</v>
      </c>
      <c r="E110" s="4742"/>
      <c r="F110" s="1798" t="s">
        <v>3190</v>
      </c>
      <c r="J110" s="1800"/>
      <c r="K110" s="1836"/>
      <c r="L110" s="1836"/>
      <c r="M110" s="1836"/>
      <c r="N110" s="1836"/>
      <c r="O110" s="1836"/>
      <c r="P110" s="1836"/>
    </row>
    <row r="111" spans="1:31" s="1798" customFormat="1" ht="17.25" customHeight="1">
      <c r="A111" s="1839"/>
      <c r="B111" s="1840">
        <v>8</v>
      </c>
      <c r="C111" s="1840" t="s">
        <v>3149</v>
      </c>
      <c r="D111" s="1840" t="s">
        <v>3191</v>
      </c>
      <c r="E111" s="1841"/>
      <c r="F111" s="1841"/>
      <c r="G111" s="1841"/>
      <c r="H111" s="1841"/>
      <c r="I111" s="1841"/>
      <c r="J111" s="1842"/>
      <c r="K111" s="1843"/>
      <c r="L111" s="1843"/>
      <c r="M111" s="1843"/>
      <c r="N111" s="1843"/>
      <c r="O111" s="1843"/>
      <c r="P111" s="1843"/>
      <c r="Q111" s="1843"/>
      <c r="R111" s="1843"/>
      <c r="S111" s="1843"/>
      <c r="T111" s="1843"/>
      <c r="U111" s="1843"/>
      <c r="V111" s="1843"/>
      <c r="W111" s="1843"/>
      <c r="X111" s="1843"/>
      <c r="Y111" s="1843"/>
      <c r="Z111" s="1843"/>
      <c r="AA111" s="1843"/>
      <c r="AB111" s="1843"/>
      <c r="AC111" s="1843"/>
      <c r="AD111" s="1843"/>
      <c r="AE111" s="1843"/>
    </row>
    <row r="112" spans="1:31" s="1798" customFormat="1" ht="17.25" customHeight="1">
      <c r="C112" s="1835" t="s">
        <v>139</v>
      </c>
      <c r="D112" s="4742" t="s">
        <v>3192</v>
      </c>
      <c r="E112" s="4742"/>
      <c r="F112" s="1798" t="s">
        <v>3193</v>
      </c>
      <c r="J112" s="1800"/>
      <c r="K112" s="1836"/>
      <c r="L112" s="1836"/>
      <c r="M112" s="1836"/>
      <c r="N112" s="1836"/>
      <c r="O112" s="1836"/>
      <c r="P112" s="1836"/>
      <c r="Q112" s="1836"/>
      <c r="R112" s="1836"/>
      <c r="S112" s="1836"/>
      <c r="T112" s="1836"/>
      <c r="U112" s="1836"/>
      <c r="V112" s="1836"/>
      <c r="W112" s="1836"/>
      <c r="X112" s="1836"/>
      <c r="Y112" s="1836"/>
      <c r="Z112" s="1836"/>
      <c r="AA112" s="1836"/>
      <c r="AB112" s="1836"/>
      <c r="AC112" s="1836"/>
      <c r="AD112" s="1836"/>
      <c r="AE112" s="1836"/>
    </row>
    <row r="113" spans="1:32" s="1798" customFormat="1" ht="17.25" customHeight="1">
      <c r="A113" s="1839"/>
      <c r="B113" s="1840">
        <v>9</v>
      </c>
      <c r="C113" s="1840" t="s">
        <v>3149</v>
      </c>
      <c r="D113" s="1840" t="s">
        <v>3194</v>
      </c>
      <c r="E113" s="1841"/>
      <c r="F113" s="1841"/>
      <c r="G113" s="1841"/>
      <c r="H113" s="1841"/>
      <c r="I113" s="1841"/>
      <c r="J113" s="1842"/>
      <c r="K113" s="1843"/>
      <c r="L113" s="1843"/>
      <c r="M113" s="1843"/>
      <c r="N113" s="1843"/>
      <c r="O113" s="1843"/>
      <c r="P113" s="1843"/>
      <c r="Q113" s="1843"/>
      <c r="R113" s="1843"/>
      <c r="S113" s="1843"/>
      <c r="T113" s="1843"/>
      <c r="U113" s="1843"/>
      <c r="V113" s="1843"/>
      <c r="W113" s="1843"/>
      <c r="X113" s="1843"/>
      <c r="Y113" s="1843"/>
      <c r="Z113" s="1843"/>
      <c r="AA113" s="1843"/>
      <c r="AB113" s="1843"/>
      <c r="AC113" s="1843"/>
      <c r="AD113" s="1843"/>
      <c r="AE113" s="1843"/>
    </row>
    <row r="114" spans="1:32" s="1798" customFormat="1" ht="17.25" customHeight="1">
      <c r="C114" s="1835" t="s">
        <v>139</v>
      </c>
      <c r="D114" s="4742" t="s">
        <v>3195</v>
      </c>
      <c r="E114" s="4742"/>
      <c r="F114" s="1798" t="s">
        <v>3196</v>
      </c>
      <c r="J114" s="1800"/>
      <c r="K114" s="1836"/>
      <c r="L114" s="1836"/>
      <c r="M114" s="1836"/>
      <c r="N114" s="1836"/>
      <c r="O114" s="1836"/>
      <c r="P114" s="1836"/>
      <c r="Q114" s="1836"/>
      <c r="R114" s="1836"/>
      <c r="S114" s="1836"/>
      <c r="T114" s="1836"/>
      <c r="U114" s="1836"/>
      <c r="V114" s="1836"/>
      <c r="W114" s="1836"/>
      <c r="X114" s="1836"/>
      <c r="Y114" s="1836"/>
      <c r="Z114" s="1836"/>
      <c r="AA114" s="1836"/>
      <c r="AB114" s="1836"/>
      <c r="AC114" s="1836"/>
      <c r="AD114" s="1836"/>
      <c r="AE114" s="1836"/>
    </row>
    <row r="115" spans="1:32" s="1798" customFormat="1" ht="17.25" customHeight="1">
      <c r="A115" s="1839"/>
      <c r="B115" s="1840">
        <v>10</v>
      </c>
      <c r="C115" s="1840" t="s">
        <v>3149</v>
      </c>
      <c r="D115" s="1840" t="s">
        <v>3197</v>
      </c>
      <c r="E115" s="1841"/>
      <c r="F115" s="1841"/>
      <c r="G115" s="1841"/>
      <c r="H115" s="1841"/>
      <c r="I115" s="1841"/>
      <c r="J115" s="1842"/>
      <c r="K115" s="1843"/>
      <c r="L115" s="1843"/>
      <c r="M115" s="1843"/>
      <c r="N115" s="1843"/>
      <c r="O115" s="1843"/>
      <c r="P115" s="1843"/>
      <c r="Q115" s="1843"/>
      <c r="R115" s="1843"/>
      <c r="S115" s="1843"/>
      <c r="T115" s="1843"/>
      <c r="U115" s="1843"/>
      <c r="V115" s="1843"/>
      <c r="W115" s="1843"/>
      <c r="X115" s="1843"/>
      <c r="Y115" s="1843"/>
      <c r="Z115" s="1843"/>
      <c r="AA115" s="1843"/>
      <c r="AB115" s="1843"/>
      <c r="AC115" s="1843"/>
      <c r="AD115" s="1843"/>
      <c r="AE115" s="1843"/>
    </row>
    <row r="116" spans="1:32" s="1798" customFormat="1" ht="17.25" customHeight="1">
      <c r="C116" s="1835" t="s">
        <v>139</v>
      </c>
      <c r="D116" s="4742" t="s">
        <v>3198</v>
      </c>
      <c r="E116" s="4742"/>
      <c r="F116" s="1798" t="s">
        <v>3199</v>
      </c>
      <c r="J116" s="1800"/>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row>
    <row r="117" spans="1:32" ht="11.25"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c r="AC117" s="1845"/>
      <c r="AD117" s="1845"/>
      <c r="AE117" s="1845"/>
    </row>
    <row r="118" spans="1:32" ht="15.75" customHeight="1">
      <c r="A118" s="1814" t="s">
        <v>3030</v>
      </c>
    </row>
    <row r="119" spans="1:32" s="1830" customFormat="1" ht="15.75" customHeight="1">
      <c r="B119" s="1830" t="s">
        <v>2979</v>
      </c>
      <c r="C119" s="1830" t="s">
        <v>3200</v>
      </c>
    </row>
    <row r="120" spans="1:32" s="1830" customFormat="1" ht="15.75" customHeight="1"/>
    <row r="121" spans="1:32" s="1830" customFormat="1" ht="15.75" customHeight="1"/>
    <row r="122" spans="1:32" s="1830" customFormat="1" ht="15.75" customHeight="1"/>
    <row r="123" spans="1:32" s="1830" customFormat="1" ht="15.75" customHeight="1"/>
    <row r="124" spans="1:32" ht="15.75" customHeight="1">
      <c r="B124" s="1830"/>
    </row>
    <row r="125" spans="1:32" ht="18" customHeight="1"/>
    <row r="126" spans="1:32" s="1798" customFormat="1" ht="15" customHeight="1">
      <c r="A126" s="4734" t="s">
        <v>85</v>
      </c>
      <c r="B126" s="4734"/>
      <c r="C126" s="4734"/>
      <c r="D126" s="4734"/>
      <c r="E126" s="4734"/>
      <c r="F126" s="4734"/>
      <c r="G126" s="4734"/>
      <c r="H126" s="4734"/>
      <c r="I126" s="4734"/>
      <c r="J126" s="4734"/>
      <c r="K126" s="4734"/>
      <c r="L126" s="4734"/>
      <c r="M126" s="4734"/>
      <c r="N126" s="4734"/>
      <c r="O126" s="4734"/>
      <c r="P126" s="4734"/>
      <c r="Q126" s="4734"/>
      <c r="R126" s="4734"/>
      <c r="S126" s="4734"/>
      <c r="T126" s="4734"/>
      <c r="U126" s="4734"/>
      <c r="V126" s="4734"/>
      <c r="W126" s="4734"/>
      <c r="X126" s="4734"/>
      <c r="Y126" s="4734"/>
      <c r="Z126" s="4734"/>
      <c r="AA126" s="4734"/>
      <c r="AB126" s="4734"/>
      <c r="AC126" s="4734"/>
      <c r="AD126" s="4734"/>
      <c r="AE126" s="4734"/>
      <c r="AF126" s="4734"/>
    </row>
    <row r="127" spans="1:32" s="1798" customFormat="1" ht="21" customHeight="1">
      <c r="A127" s="1818"/>
      <c r="B127" s="1831" t="s">
        <v>5136</v>
      </c>
      <c r="C127" s="1818"/>
      <c r="D127" s="1818"/>
      <c r="E127" s="1818"/>
      <c r="F127" s="1818"/>
      <c r="G127" s="1818"/>
      <c r="H127" s="1818"/>
      <c r="I127" s="1818"/>
      <c r="J127" s="1818"/>
      <c r="K127" s="1818"/>
      <c r="L127" s="1818"/>
      <c r="M127" s="1818"/>
      <c r="N127" s="1818"/>
      <c r="O127" s="1818"/>
      <c r="P127" s="1818"/>
      <c r="Q127" s="1818"/>
      <c r="R127" s="1818"/>
      <c r="S127" s="1818"/>
      <c r="T127" s="1818"/>
      <c r="U127" s="1818"/>
      <c r="V127" s="1818"/>
      <c r="W127" s="1818"/>
      <c r="X127" s="1818"/>
      <c r="Y127" s="1818"/>
      <c r="Z127" s="1818"/>
      <c r="AA127" s="1818"/>
      <c r="AB127" s="1818"/>
      <c r="AC127" s="1818"/>
      <c r="AD127" s="1818"/>
      <c r="AE127" s="1818"/>
    </row>
    <row r="128" spans="1:32" s="1798" customFormat="1" ht="6.75" customHeight="1"/>
    <row r="129" spans="1:33" s="1798" customFormat="1" ht="16.5" customHeight="1">
      <c r="A129" s="2164" t="s">
        <v>5889</v>
      </c>
      <c r="B129" s="2165"/>
      <c r="C129" s="2165"/>
      <c r="D129" s="2165"/>
      <c r="E129" s="2165"/>
      <c r="F129" s="2165"/>
      <c r="G129" s="2165"/>
      <c r="H129" s="2165"/>
      <c r="I129" s="2165"/>
      <c r="J129" s="2165"/>
      <c r="K129" s="2165"/>
      <c r="L129" s="2165"/>
      <c r="M129" s="2165"/>
      <c r="N129" s="2165"/>
      <c r="O129" s="2165"/>
      <c r="P129" s="2165"/>
      <c r="Q129" s="2165"/>
      <c r="R129" s="2165"/>
      <c r="S129" s="2165"/>
      <c r="T129" s="2165"/>
      <c r="U129" s="2165"/>
      <c r="V129" s="2165"/>
      <c r="W129" s="2165"/>
      <c r="X129" s="2165"/>
      <c r="Y129" s="2165"/>
      <c r="Z129" s="2165"/>
      <c r="AA129" s="2165"/>
      <c r="AB129" s="2165"/>
      <c r="AC129" s="2165"/>
      <c r="AD129" s="2165"/>
      <c r="AE129" s="2165"/>
      <c r="AF129" s="2165"/>
    </row>
    <row r="130" spans="1:33" s="1798" customFormat="1" ht="16.5" customHeight="1">
      <c r="A130" s="2160"/>
      <c r="C130" s="4743" t="str">
        <f>cst_wskakunin_BUILD__address</f>
        <v>埼玉県さいたま市浦和区仲町</v>
      </c>
      <c r="D130" s="4743"/>
      <c r="E130" s="4743"/>
      <c r="F130" s="4743"/>
      <c r="G130" s="4743"/>
      <c r="H130" s="4743"/>
      <c r="I130" s="4743"/>
      <c r="J130" s="4743"/>
      <c r="K130" s="4743"/>
      <c r="L130" s="4743"/>
      <c r="M130" s="4743"/>
      <c r="N130" s="4743"/>
      <c r="O130" s="4743"/>
      <c r="P130" s="4743"/>
      <c r="Q130" s="4743"/>
      <c r="R130" s="4743"/>
      <c r="S130" s="4743"/>
      <c r="T130" s="4743"/>
      <c r="U130" s="4743"/>
      <c r="V130" s="4743"/>
      <c r="W130" s="4743"/>
      <c r="X130" s="4743"/>
      <c r="Y130" s="4743"/>
      <c r="Z130" s="4743"/>
      <c r="AA130" s="4743"/>
      <c r="AB130" s="4743"/>
      <c r="AC130" s="4743"/>
      <c r="AD130" s="4743"/>
      <c r="AE130" s="4743"/>
    </row>
    <row r="131" spans="1:33" s="1798" customFormat="1" ht="16.5" customHeight="1">
      <c r="A131" s="2160"/>
      <c r="C131" s="4743"/>
      <c r="D131" s="4743"/>
      <c r="E131" s="4743"/>
      <c r="F131" s="4743"/>
      <c r="G131" s="4743"/>
      <c r="H131" s="4743"/>
      <c r="I131" s="4743"/>
      <c r="J131" s="4743"/>
      <c r="K131" s="4743"/>
      <c r="L131" s="4743"/>
      <c r="M131" s="4743"/>
      <c r="N131" s="4743"/>
      <c r="O131" s="4743"/>
      <c r="P131" s="4743"/>
      <c r="Q131" s="4743"/>
      <c r="R131" s="4743"/>
      <c r="S131" s="4743"/>
      <c r="T131" s="4743"/>
      <c r="U131" s="4743"/>
      <c r="V131" s="4743"/>
      <c r="W131" s="4743"/>
      <c r="X131" s="4743"/>
      <c r="Y131" s="4743"/>
      <c r="Z131" s="4743"/>
      <c r="AA131" s="4743"/>
      <c r="AB131" s="4743"/>
      <c r="AC131" s="4743"/>
      <c r="AD131" s="4743"/>
      <c r="AE131" s="4743"/>
    </row>
    <row r="132" spans="1:33" s="1798" customFormat="1" ht="4.5" customHeight="1"/>
    <row r="133" spans="1:33" s="1798" customFormat="1" ht="16.5" customHeight="1">
      <c r="A133" s="1832" t="s">
        <v>5137</v>
      </c>
      <c r="B133" s="1833"/>
      <c r="C133" s="1833"/>
      <c r="D133" s="1833"/>
      <c r="E133" s="1833"/>
      <c r="F133" s="1833"/>
      <c r="G133" s="1833"/>
      <c r="H133" s="1833"/>
      <c r="I133" s="1833"/>
      <c r="J133" s="1833"/>
      <c r="K133" s="2165"/>
      <c r="L133" s="2165"/>
      <c r="M133" s="2165"/>
      <c r="N133" s="2165"/>
      <c r="O133" s="2165"/>
      <c r="P133" s="2165"/>
      <c r="Q133" s="2165"/>
      <c r="R133" s="2165"/>
      <c r="S133" s="2165"/>
      <c r="T133" s="2165"/>
      <c r="U133" s="2165"/>
      <c r="V133" s="2165"/>
      <c r="W133" s="2165"/>
      <c r="X133" s="2165"/>
      <c r="Y133" s="2165"/>
      <c r="Z133" s="2165"/>
      <c r="AA133" s="2165"/>
      <c r="AB133" s="2165"/>
      <c r="AC133" s="2165"/>
      <c r="AD133" s="2165"/>
      <c r="AE133" s="2165"/>
      <c r="AF133" s="2165"/>
    </row>
    <row r="134" spans="1:33" s="1798" customFormat="1" ht="16.5" customHeight="1">
      <c r="A134" s="2160"/>
      <c r="C134" s="1798" t="s">
        <v>6</v>
      </c>
      <c r="D134" s="4733"/>
      <c r="E134" s="4733"/>
      <c r="F134" s="4733"/>
      <c r="G134" s="4733"/>
      <c r="H134" s="4733"/>
      <c r="I134" s="4733"/>
      <c r="J134" s="1798" t="s">
        <v>7</v>
      </c>
      <c r="K134" s="2160"/>
      <c r="L134" s="2160"/>
      <c r="M134" s="2160"/>
      <c r="N134" s="2160"/>
      <c r="O134" s="2160"/>
      <c r="P134" s="2160"/>
      <c r="Q134" s="2160"/>
      <c r="R134" s="2160"/>
      <c r="S134" s="2160"/>
      <c r="AD134" s="2160"/>
    </row>
    <row r="135" spans="1:33" s="1798" customFormat="1" ht="4.5" customHeight="1"/>
    <row r="136" spans="1:33" s="1798" customFormat="1" ht="16.5" customHeight="1">
      <c r="A136" s="1832" t="s">
        <v>5138</v>
      </c>
      <c r="B136" s="1833"/>
      <c r="C136" s="1833"/>
      <c r="D136" s="1833"/>
      <c r="E136" s="1833"/>
      <c r="F136" s="1833"/>
      <c r="G136" s="1833"/>
      <c r="H136" s="1833"/>
      <c r="I136" s="1833"/>
      <c r="J136" s="2165"/>
      <c r="K136" s="2165"/>
      <c r="L136" s="2165"/>
      <c r="M136" s="2165"/>
      <c r="N136" s="2165"/>
      <c r="O136" s="2165"/>
      <c r="P136" s="2165"/>
      <c r="Q136" s="2165"/>
      <c r="R136" s="2165"/>
      <c r="S136" s="2165"/>
      <c r="T136" s="2165"/>
      <c r="U136" s="2165"/>
      <c r="V136" s="2165"/>
      <c r="W136" s="2165"/>
      <c r="X136" s="2165"/>
      <c r="Y136" s="2165"/>
      <c r="Z136" s="2165"/>
      <c r="AA136" s="2165"/>
      <c r="AB136" s="2165"/>
      <c r="AC136" s="2165"/>
      <c r="AD136" s="2165"/>
      <c r="AE136" s="2165"/>
      <c r="AF136" s="2165"/>
    </row>
    <row r="137" spans="1:33" s="1798" customFormat="1" ht="16.5" customHeight="1">
      <c r="A137" s="2160"/>
      <c r="C137" s="4733"/>
      <c r="D137" s="4733"/>
      <c r="E137" s="4733"/>
      <c r="F137" s="1798" t="s">
        <v>477</v>
      </c>
      <c r="G137" s="4733"/>
      <c r="H137" s="4733"/>
      <c r="I137" s="1798" t="s">
        <v>5</v>
      </c>
      <c r="J137" s="4733"/>
      <c r="K137" s="4733"/>
      <c r="L137" s="1798" t="s">
        <v>478</v>
      </c>
      <c r="M137" s="2160"/>
      <c r="N137" s="2160"/>
      <c r="O137" s="2160"/>
      <c r="Z137" s="2160"/>
      <c r="AA137" s="2160"/>
      <c r="AB137" s="2160"/>
      <c r="AC137" s="2160"/>
    </row>
    <row r="138" spans="1:33" s="1798" customFormat="1" ht="4.5" customHeight="1"/>
    <row r="139" spans="1:33" s="1798" customFormat="1" ht="16.5" customHeight="1">
      <c r="A139" s="1832" t="s">
        <v>5139</v>
      </c>
      <c r="B139" s="1833"/>
      <c r="C139" s="1833"/>
      <c r="D139" s="1833"/>
      <c r="E139" s="1833"/>
      <c r="F139" s="1833"/>
      <c r="G139" s="1833"/>
      <c r="H139" s="1833"/>
      <c r="I139" s="1833"/>
      <c r="J139" s="1833"/>
      <c r="K139" s="1833"/>
    </row>
    <row r="140" spans="1:33" s="1798" customFormat="1" ht="16.5" customHeight="1">
      <c r="A140" s="2160"/>
      <c r="C140" s="4740"/>
      <c r="D140" s="4740"/>
      <c r="E140" s="4740"/>
      <c r="F140" s="4740"/>
      <c r="G140" s="4740"/>
      <c r="H140" s="4740"/>
      <c r="I140" s="4740"/>
      <c r="J140" s="4740"/>
      <c r="K140" s="4740"/>
      <c r="L140" s="4740"/>
      <c r="M140" s="4740"/>
      <c r="N140" s="4740"/>
      <c r="O140" s="4740"/>
      <c r="P140" s="4740"/>
      <c r="Q140" s="4740"/>
      <c r="R140" s="4740"/>
      <c r="S140" s="4740"/>
      <c r="T140" s="4740"/>
      <c r="U140" s="4740"/>
      <c r="V140" s="4740"/>
      <c r="W140" s="2160"/>
      <c r="X140" s="2160"/>
      <c r="Y140" s="2160"/>
      <c r="Z140" s="2160"/>
    </row>
    <row r="141" spans="1:33" s="1798" customFormat="1" ht="4.5" customHeight="1">
      <c r="V141" s="2160"/>
      <c r="W141" s="2160"/>
      <c r="X141" s="2160"/>
      <c r="Y141" s="2160"/>
      <c r="Z141" s="2160"/>
      <c r="AA141" s="2160"/>
      <c r="AB141" s="2160"/>
      <c r="AC141" s="2160"/>
      <c r="AD141" s="2160"/>
      <c r="AE141" s="2160"/>
      <c r="AF141" s="2160"/>
      <c r="AG141" s="2160"/>
    </row>
    <row r="142" spans="1:33" s="1798" customFormat="1" ht="16.5" customHeight="1">
      <c r="A142" s="1832" t="s">
        <v>5140</v>
      </c>
      <c r="B142" s="1833"/>
      <c r="C142" s="1833"/>
      <c r="D142" s="1833"/>
      <c r="E142" s="1833"/>
      <c r="F142" s="1833"/>
      <c r="G142" s="2165"/>
      <c r="H142" s="2165"/>
      <c r="I142" s="2165"/>
      <c r="J142" s="2165"/>
      <c r="K142" s="2165"/>
      <c r="L142" s="2165"/>
      <c r="M142" s="2165"/>
      <c r="N142" s="2165"/>
      <c r="O142" s="2165"/>
      <c r="P142" s="2165"/>
      <c r="Q142" s="2165"/>
      <c r="R142" s="2165"/>
      <c r="S142" s="2165"/>
      <c r="T142" s="2165"/>
      <c r="U142" s="2165"/>
      <c r="V142" s="2165"/>
      <c r="W142" s="2165"/>
      <c r="X142" s="2165"/>
      <c r="Y142" s="2165"/>
      <c r="Z142" s="2165"/>
      <c r="AA142" s="2165"/>
      <c r="AB142" s="2165"/>
      <c r="AC142" s="2165"/>
      <c r="AD142" s="2165"/>
      <c r="AE142" s="2165"/>
      <c r="AF142" s="2165"/>
    </row>
    <row r="143" spans="1:33" s="1798" customFormat="1" ht="16.5" customHeight="1">
      <c r="A143" s="2160"/>
      <c r="C143" s="1798" t="s">
        <v>6</v>
      </c>
      <c r="D143" s="4741" t="str">
        <f ca="1">cst_shinsei_KAKU_SUMI_NO_JOB_KIND</f>
        <v/>
      </c>
      <c r="E143" s="4741"/>
      <c r="F143" s="4741"/>
      <c r="G143" s="4741"/>
      <c r="H143" s="4741"/>
      <c r="I143" s="4741"/>
      <c r="J143" s="1798" t="s">
        <v>7</v>
      </c>
    </row>
    <row r="144" spans="1:33" s="1798" customFormat="1" ht="4.5" customHeight="1"/>
    <row r="145" spans="1:32" s="1798" customFormat="1" ht="16.5" customHeight="1">
      <c r="A145" s="1832" t="s">
        <v>5141</v>
      </c>
      <c r="B145" s="1833"/>
      <c r="C145" s="1833"/>
      <c r="D145" s="1833"/>
      <c r="E145" s="1833"/>
      <c r="F145" s="1833"/>
      <c r="G145" s="1833"/>
      <c r="H145" s="1846"/>
      <c r="I145" s="2166"/>
      <c r="J145" s="2166"/>
      <c r="K145" s="2166"/>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row>
    <row r="146" spans="1:32" s="1798" customFormat="1" ht="16.5" customHeight="1">
      <c r="A146" s="2160"/>
      <c r="B146" s="4736" t="str">
        <f ca="1">IF(cst_KAKU_SUMI_KOUFU_DATE_JOB_KIND="","令和",cst_KAKU_SUMI_KOUFU_DATE_JOB_KIND)</f>
        <v>令和</v>
      </c>
      <c r="C146" s="4736"/>
      <c r="D146" s="4736"/>
      <c r="E146" s="4737" t="str">
        <f ca="1">cst_KAKU_SUMI_KOUFU_DATE_JOB_KIND</f>
        <v/>
      </c>
      <c r="F146" s="4737"/>
      <c r="G146" s="4737"/>
      <c r="H146" s="1798" t="s">
        <v>477</v>
      </c>
      <c r="I146" s="4738" t="str">
        <f ca="1">cst_KAKU_SUMI_KOUFU_DATE_JOB_KIND</f>
        <v/>
      </c>
      <c r="J146" s="4738"/>
      <c r="K146" s="1798" t="s">
        <v>5</v>
      </c>
      <c r="L146" s="4739" t="str">
        <f ca="1">cst_KAKU_SUMI_KOUFU_DATE_JOB_KIND</f>
        <v/>
      </c>
      <c r="M146" s="4739"/>
      <c r="N146" s="1798" t="s">
        <v>478</v>
      </c>
    </row>
    <row r="147" spans="1:32" s="1798" customFormat="1" ht="4.5" customHeight="1"/>
    <row r="148" spans="1:32" s="1798" customFormat="1" ht="16.5" customHeight="1">
      <c r="A148" s="1832" t="s">
        <v>5142</v>
      </c>
      <c r="B148" s="1833"/>
      <c r="C148" s="1833"/>
      <c r="D148" s="1833"/>
      <c r="E148" s="1833"/>
      <c r="F148" s="1833"/>
      <c r="G148" s="2165"/>
      <c r="H148" s="2166"/>
      <c r="I148" s="2165"/>
      <c r="J148" s="2165"/>
      <c r="K148" s="2165"/>
      <c r="L148" s="2165"/>
      <c r="M148" s="2165"/>
      <c r="N148" s="2165"/>
      <c r="O148" s="2165"/>
      <c r="P148" s="2165"/>
      <c r="Q148" s="2165"/>
      <c r="R148" s="2165"/>
      <c r="S148" s="2165"/>
      <c r="T148" s="2165"/>
      <c r="U148" s="2165"/>
      <c r="V148" s="2165"/>
      <c r="W148" s="2165"/>
      <c r="X148" s="2165"/>
      <c r="Y148" s="2165"/>
      <c r="Z148" s="2165"/>
      <c r="AA148" s="2165"/>
      <c r="AB148" s="2165"/>
      <c r="AC148" s="2165"/>
      <c r="AD148" s="2165"/>
      <c r="AE148" s="2165"/>
      <c r="AF148" s="2165"/>
    </row>
    <row r="149" spans="1:32" s="1798" customFormat="1" ht="16.5" customHeight="1">
      <c r="C149" s="4735" t="str">
        <f ca="1">cst_KAKU_SUMI_KOUFU_NAME_JOB_KIND</f>
        <v/>
      </c>
      <c r="D149" s="4735"/>
      <c r="E149" s="4735"/>
      <c r="F149" s="4735"/>
      <c r="G149" s="4735"/>
      <c r="H149" s="4735"/>
      <c r="I149" s="4735"/>
      <c r="J149" s="4735"/>
      <c r="K149" s="4735"/>
      <c r="L149" s="4735"/>
      <c r="M149" s="4735"/>
      <c r="N149" s="4735"/>
      <c r="O149" s="4735"/>
      <c r="P149" s="4735"/>
      <c r="Q149" s="4735"/>
      <c r="R149" s="4735"/>
      <c r="S149" s="4735"/>
      <c r="T149" s="4735"/>
      <c r="U149" s="4735"/>
      <c r="V149" s="4735"/>
      <c r="W149" s="4735"/>
      <c r="X149" s="4735"/>
      <c r="Y149" s="4735"/>
    </row>
    <row r="150" spans="1:32" s="1798" customFormat="1" ht="4.5" customHeight="1"/>
    <row r="151" spans="1:32" s="1798" customFormat="1" ht="16.5" customHeight="1">
      <c r="A151" s="1832" t="s">
        <v>5143</v>
      </c>
      <c r="B151" s="1833"/>
      <c r="C151" s="1833"/>
      <c r="D151" s="1833"/>
      <c r="E151" s="1833"/>
      <c r="F151" s="1833"/>
      <c r="G151" s="1833"/>
      <c r="H151" s="1833"/>
      <c r="I151" s="1833"/>
      <c r="J151" s="2165"/>
      <c r="K151" s="2165"/>
      <c r="L151" s="2165"/>
      <c r="M151" s="2165"/>
      <c r="N151" s="2165"/>
      <c r="O151" s="2165"/>
      <c r="P151" s="2165"/>
      <c r="Q151" s="2165"/>
      <c r="R151" s="2165"/>
      <c r="S151" s="2165"/>
      <c r="T151" s="2165"/>
      <c r="U151" s="2165"/>
      <c r="V151" s="2165"/>
      <c r="W151" s="2165"/>
      <c r="X151" s="2165"/>
      <c r="Y151" s="2165"/>
      <c r="Z151" s="2165"/>
      <c r="AA151" s="2165"/>
      <c r="AB151" s="2165"/>
      <c r="AC151" s="2165"/>
      <c r="AD151" s="2165"/>
      <c r="AE151" s="2165"/>
      <c r="AF151" s="2165"/>
    </row>
    <row r="152" spans="1:32" s="1798" customFormat="1" ht="16.5" customHeight="1">
      <c r="B152" s="4736" t="str">
        <f>IF(cst_wskakunin_KOUJI_TYAKUSYU_YOTEI_DATE="","令和",cst_wskakunin_KOUJI_TYAKUSYU_YOTEI_DATE)</f>
        <v>令和</v>
      </c>
      <c r="C152" s="4736"/>
      <c r="D152" s="4736"/>
      <c r="E152" s="4737" t="str">
        <f>cst_wskakunin_KOUJI_TYAKUSYU_YOTEI_DATE</f>
        <v/>
      </c>
      <c r="F152" s="4737"/>
      <c r="G152" s="4737"/>
      <c r="H152" s="1798" t="s">
        <v>477</v>
      </c>
      <c r="I152" s="4738" t="str">
        <f>cst_wskakunin_KOUJI_TYAKUSYU_YOTEI_DATE</f>
        <v/>
      </c>
      <c r="J152" s="4738"/>
      <c r="K152" s="1798" t="s">
        <v>5</v>
      </c>
      <c r="L152" s="4739" t="str">
        <f>cst_wskakunin_KOUJI_TYAKUSYU_YOTEI_DATE</f>
        <v/>
      </c>
      <c r="M152" s="4739"/>
      <c r="N152" s="1798" t="s">
        <v>478</v>
      </c>
    </row>
    <row r="153" spans="1:32" s="1798" customFormat="1" ht="4.5" customHeight="1"/>
    <row r="154" spans="1:32" s="1798" customFormat="1" ht="16.5" customHeight="1">
      <c r="A154" s="1832" t="s">
        <v>5144</v>
      </c>
      <c r="B154" s="1833"/>
      <c r="C154" s="1833"/>
      <c r="D154" s="1833"/>
      <c r="E154" s="1833"/>
      <c r="F154" s="1833"/>
      <c r="G154" s="1833"/>
      <c r="H154" s="1833"/>
      <c r="I154" s="2165"/>
      <c r="J154" s="2165"/>
      <c r="K154" s="2165"/>
      <c r="L154" s="2165"/>
      <c r="M154" s="2165"/>
      <c r="N154" s="2165"/>
      <c r="O154" s="2165"/>
      <c r="P154" s="2165"/>
      <c r="Q154" s="2165"/>
      <c r="R154" s="2165"/>
      <c r="S154" s="2165"/>
      <c r="T154" s="2165"/>
      <c r="U154" s="2165"/>
      <c r="V154" s="2165"/>
      <c r="W154" s="2165"/>
      <c r="X154" s="2165"/>
      <c r="Y154" s="2165"/>
      <c r="Z154" s="2165"/>
      <c r="AA154" s="2165"/>
      <c r="AB154" s="2165"/>
      <c r="AC154" s="2165"/>
      <c r="AD154" s="2165"/>
      <c r="AE154" s="2165"/>
      <c r="AF154" s="2165"/>
    </row>
    <row r="155" spans="1:32" s="1798" customFormat="1" ht="16.5" customHeight="1">
      <c r="B155" s="4736" t="str">
        <f>IF(cst_wskakunin_KOUJI_KANRYOU_YOTEI_DATE="","令和",cst_wskakunin_KOUJI_KANRYOU_YOTEI_DATE)</f>
        <v>令和</v>
      </c>
      <c r="C155" s="4736"/>
      <c r="D155" s="4736"/>
      <c r="E155" s="4737" t="str">
        <f>cst_wskakunin_KOUJI_KANRYOU_YOTEI_DATE</f>
        <v/>
      </c>
      <c r="F155" s="4737"/>
      <c r="G155" s="4737"/>
      <c r="H155" s="1798" t="s">
        <v>477</v>
      </c>
      <c r="I155" s="4738" t="str">
        <f>cst_wskakunin_KOUJI_KANRYOU_YOTEI_DATE</f>
        <v/>
      </c>
      <c r="J155" s="4738"/>
      <c r="K155" s="1798" t="s">
        <v>5</v>
      </c>
      <c r="L155" s="4739" t="str">
        <f>cst_wskakunin_KOUJI_KANRYOU_YOTEI_DATE</f>
        <v/>
      </c>
      <c r="M155" s="4739"/>
      <c r="N155" s="1798" t="s">
        <v>478</v>
      </c>
    </row>
    <row r="156" spans="1:32" s="1798" customFormat="1" ht="4.5" customHeight="1"/>
    <row r="157" spans="1:32" s="1798" customFormat="1" ht="16.5" customHeight="1">
      <c r="A157" s="1832" t="s">
        <v>5145</v>
      </c>
      <c r="B157" s="1833"/>
      <c r="C157" s="1833"/>
      <c r="D157" s="1833"/>
      <c r="E157" s="1833"/>
      <c r="F157" s="1833"/>
      <c r="G157" s="1833"/>
      <c r="H157" s="1833"/>
      <c r="I157" s="1833"/>
      <c r="J157" s="1833"/>
      <c r="K157" s="1833"/>
      <c r="L157" s="1833"/>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row>
    <row r="158" spans="1:32" s="1798" customFormat="1" ht="16.5" customHeight="1">
      <c r="T158" s="4734" t="s">
        <v>5146</v>
      </c>
      <c r="U158" s="4734"/>
      <c r="V158" s="4734"/>
      <c r="W158" s="4734"/>
      <c r="X158" s="4734"/>
      <c r="Y158" s="4734"/>
      <c r="Z158" s="4734"/>
      <c r="AA158" s="4734"/>
      <c r="AB158" s="4734"/>
      <c r="AC158" s="4734"/>
    </row>
    <row r="159" spans="1:32" s="1798" customFormat="1" ht="16.5" customHeight="1">
      <c r="A159" s="1838"/>
      <c r="C159" s="1798" t="s">
        <v>6</v>
      </c>
      <c r="D159" s="4733"/>
      <c r="E159" s="4733"/>
      <c r="F159" s="1798" t="s">
        <v>5147</v>
      </c>
      <c r="I159" s="4733"/>
      <c r="J159" s="4733"/>
      <c r="K159" s="4733"/>
      <c r="L159" s="1798" t="s">
        <v>477</v>
      </c>
      <c r="M159" s="4733"/>
      <c r="N159" s="4733"/>
      <c r="O159" s="1798" t="s">
        <v>5</v>
      </c>
      <c r="P159" s="4733"/>
      <c r="Q159" s="4733"/>
      <c r="R159" s="1798" t="s">
        <v>478</v>
      </c>
      <c r="S159" s="1798" t="s">
        <v>9</v>
      </c>
      <c r="T159" s="4733"/>
      <c r="U159" s="4733"/>
      <c r="V159" s="4733"/>
      <c r="W159" s="4733"/>
      <c r="X159" s="4733"/>
      <c r="Y159" s="4733"/>
      <c r="Z159" s="4733"/>
      <c r="AA159" s="4733"/>
      <c r="AB159" s="4733"/>
      <c r="AC159" s="4733"/>
      <c r="AD159" s="1798" t="s">
        <v>10</v>
      </c>
    </row>
    <row r="160" spans="1:32" s="1798" customFormat="1" ht="16.5" customHeight="1">
      <c r="A160" s="1838"/>
      <c r="C160" s="1798" t="s">
        <v>6</v>
      </c>
      <c r="D160" s="4733"/>
      <c r="E160" s="4733"/>
      <c r="F160" s="1798" t="s">
        <v>5147</v>
      </c>
      <c r="I160" s="4733"/>
      <c r="J160" s="4733"/>
      <c r="K160" s="4733"/>
      <c r="L160" s="1798" t="s">
        <v>477</v>
      </c>
      <c r="M160" s="4733"/>
      <c r="N160" s="4733"/>
      <c r="O160" s="1798" t="s">
        <v>5</v>
      </c>
      <c r="P160" s="4733"/>
      <c r="Q160" s="4733"/>
      <c r="R160" s="1798" t="s">
        <v>478</v>
      </c>
      <c r="S160" s="1798" t="s">
        <v>9</v>
      </c>
      <c r="T160" s="4733"/>
      <c r="U160" s="4733"/>
      <c r="V160" s="4733"/>
      <c r="W160" s="4733"/>
      <c r="X160" s="4733"/>
      <c r="Y160" s="4733"/>
      <c r="Z160" s="4733"/>
      <c r="AA160" s="4733"/>
      <c r="AB160" s="4733"/>
      <c r="AC160" s="4733"/>
      <c r="AD160" s="1798" t="s">
        <v>10</v>
      </c>
    </row>
    <row r="161" spans="1:32" s="1798" customFormat="1" ht="16.5" customHeight="1">
      <c r="A161" s="1838"/>
      <c r="C161" s="1798" t="s">
        <v>6</v>
      </c>
      <c r="D161" s="4733"/>
      <c r="E161" s="4733"/>
      <c r="F161" s="1798" t="s">
        <v>5147</v>
      </c>
      <c r="I161" s="4733"/>
      <c r="J161" s="4733"/>
      <c r="K161" s="4733"/>
      <c r="L161" s="1798" t="s">
        <v>477</v>
      </c>
      <c r="M161" s="4733"/>
      <c r="N161" s="4733"/>
      <c r="O161" s="1798" t="s">
        <v>5</v>
      </c>
      <c r="P161" s="4733"/>
      <c r="Q161" s="4733"/>
      <c r="R161" s="1798" t="s">
        <v>478</v>
      </c>
      <c r="S161" s="1798" t="s">
        <v>9</v>
      </c>
      <c r="T161" s="4733"/>
      <c r="U161" s="4733"/>
      <c r="V161" s="4733"/>
      <c r="W161" s="4733"/>
      <c r="X161" s="4733"/>
      <c r="Y161" s="4733"/>
      <c r="Z161" s="4733"/>
      <c r="AA161" s="4733"/>
      <c r="AB161" s="4733"/>
      <c r="AC161" s="4733"/>
      <c r="AD161" s="1798" t="s">
        <v>10</v>
      </c>
    </row>
    <row r="162" spans="1:32" s="1798" customFormat="1" ht="16.5" customHeight="1">
      <c r="A162" s="1838"/>
      <c r="C162" s="1798" t="s">
        <v>6</v>
      </c>
      <c r="D162" s="4733"/>
      <c r="E162" s="4733"/>
      <c r="F162" s="1798" t="s">
        <v>5147</v>
      </c>
      <c r="I162" s="4733"/>
      <c r="J162" s="4733"/>
      <c r="K162" s="4733"/>
      <c r="L162" s="1798" t="s">
        <v>477</v>
      </c>
      <c r="M162" s="4733"/>
      <c r="N162" s="4733"/>
      <c r="O162" s="1798" t="s">
        <v>5</v>
      </c>
      <c r="P162" s="4733"/>
      <c r="Q162" s="4733"/>
      <c r="R162" s="1798" t="s">
        <v>478</v>
      </c>
      <c r="S162" s="1798" t="s">
        <v>9</v>
      </c>
      <c r="T162" s="4733"/>
      <c r="U162" s="4733"/>
      <c r="V162" s="4733"/>
      <c r="W162" s="4733"/>
      <c r="X162" s="4733"/>
      <c r="Y162" s="4733"/>
      <c r="Z162" s="4733"/>
      <c r="AA162" s="4733"/>
      <c r="AB162" s="4733"/>
      <c r="AC162" s="4733"/>
      <c r="AD162" s="1798" t="s">
        <v>10</v>
      </c>
    </row>
    <row r="163" spans="1:32" s="1798" customFormat="1" ht="16.5" customHeight="1">
      <c r="A163" s="1838"/>
      <c r="C163" s="1798" t="s">
        <v>6</v>
      </c>
      <c r="D163" s="4733"/>
      <c r="E163" s="4733"/>
      <c r="F163" s="1798" t="s">
        <v>5147</v>
      </c>
      <c r="I163" s="4733"/>
      <c r="J163" s="4733"/>
      <c r="K163" s="4733"/>
      <c r="L163" s="1798" t="s">
        <v>477</v>
      </c>
      <c r="M163" s="4733"/>
      <c r="N163" s="4733"/>
      <c r="O163" s="1798" t="s">
        <v>5</v>
      </c>
      <c r="P163" s="4733"/>
      <c r="Q163" s="4733"/>
      <c r="R163" s="1798" t="s">
        <v>478</v>
      </c>
      <c r="S163" s="1798" t="s">
        <v>9</v>
      </c>
      <c r="T163" s="4733"/>
      <c r="U163" s="4733"/>
      <c r="V163" s="4733"/>
      <c r="W163" s="4733"/>
      <c r="X163" s="4733"/>
      <c r="Y163" s="4733"/>
      <c r="Z163" s="4733"/>
      <c r="AA163" s="4733"/>
      <c r="AB163" s="4733"/>
      <c r="AC163" s="4733"/>
      <c r="AD163" s="1798" t="s">
        <v>10</v>
      </c>
    </row>
    <row r="164" spans="1:32" s="1798" customFormat="1" ht="16.5" customHeight="1">
      <c r="A164" s="1838"/>
      <c r="C164" s="1798" t="s">
        <v>6</v>
      </c>
      <c r="D164" s="4733"/>
      <c r="E164" s="4733"/>
      <c r="F164" s="1798" t="s">
        <v>5147</v>
      </c>
      <c r="I164" s="4733"/>
      <c r="J164" s="4733"/>
      <c r="K164" s="4733"/>
      <c r="L164" s="1798" t="s">
        <v>477</v>
      </c>
      <c r="M164" s="4733"/>
      <c r="N164" s="4733"/>
      <c r="O164" s="1798" t="s">
        <v>5</v>
      </c>
      <c r="P164" s="4733"/>
      <c r="Q164" s="4733"/>
      <c r="R164" s="1798" t="s">
        <v>478</v>
      </c>
      <c r="S164" s="1798" t="s">
        <v>9</v>
      </c>
      <c r="T164" s="4733"/>
      <c r="U164" s="4733"/>
      <c r="V164" s="4733"/>
      <c r="W164" s="4733"/>
      <c r="X164" s="4733"/>
      <c r="Y164" s="4733"/>
      <c r="Z164" s="4733"/>
      <c r="AA164" s="4733"/>
      <c r="AB164" s="4733"/>
      <c r="AC164" s="4733"/>
      <c r="AD164" s="1798" t="s">
        <v>10</v>
      </c>
    </row>
    <row r="165" spans="1:32" s="1798" customFormat="1" ht="4.5" customHeight="1"/>
    <row r="166" spans="1:32" s="1798" customFormat="1" ht="16.5" customHeight="1">
      <c r="A166" s="1832" t="s">
        <v>3228</v>
      </c>
      <c r="B166" s="1833"/>
      <c r="C166" s="1833"/>
      <c r="D166" s="1833"/>
      <c r="E166" s="1833"/>
      <c r="F166" s="2165"/>
      <c r="G166" s="2165"/>
      <c r="H166" s="2165"/>
      <c r="I166" s="2165"/>
      <c r="J166" s="2165"/>
      <c r="K166" s="2165"/>
      <c r="L166" s="2165"/>
      <c r="M166" s="2165"/>
      <c r="N166" s="2165"/>
      <c r="O166" s="2165"/>
      <c r="P166" s="2165"/>
      <c r="Q166" s="2165"/>
      <c r="R166" s="2165"/>
      <c r="S166" s="2165"/>
      <c r="T166" s="2165"/>
      <c r="U166" s="2165"/>
      <c r="V166" s="2165"/>
      <c r="W166" s="2165"/>
      <c r="X166" s="2165"/>
      <c r="Y166" s="2165"/>
      <c r="Z166" s="2165"/>
      <c r="AA166" s="2165"/>
      <c r="AB166" s="2165"/>
      <c r="AC166" s="2165"/>
      <c r="AD166" s="2165"/>
      <c r="AE166" s="2165"/>
      <c r="AF166" s="2165"/>
    </row>
    <row r="167" spans="1:32" s="1798" customFormat="1" ht="17.25" customHeight="1">
      <c r="C167" s="4730"/>
      <c r="D167" s="4731"/>
      <c r="E167" s="4731"/>
      <c r="F167" s="4731"/>
      <c r="G167" s="4731"/>
      <c r="H167" s="4731"/>
      <c r="I167" s="4731"/>
      <c r="J167" s="4731"/>
      <c r="K167" s="4731"/>
      <c r="L167" s="4731"/>
      <c r="M167" s="4731"/>
      <c r="N167" s="4731"/>
      <c r="O167" s="4731"/>
      <c r="P167" s="4731"/>
      <c r="Q167" s="4731"/>
      <c r="R167" s="4731"/>
      <c r="S167" s="4731"/>
      <c r="T167" s="4731"/>
      <c r="U167" s="4731"/>
      <c r="V167" s="4731"/>
      <c r="W167" s="4731"/>
      <c r="X167" s="4731"/>
      <c r="Y167" s="4731"/>
      <c r="Z167" s="4731"/>
      <c r="AA167" s="4731"/>
      <c r="AB167" s="4731"/>
      <c r="AC167" s="4731"/>
      <c r="AD167" s="4731"/>
      <c r="AE167" s="4731"/>
    </row>
    <row r="168" spans="1:32" s="1798" customFormat="1" ht="17.25" customHeight="1">
      <c r="C168" s="4732"/>
      <c r="D168" s="4732"/>
      <c r="E168" s="4732"/>
      <c r="F168" s="4732"/>
      <c r="G168" s="4732"/>
      <c r="H168" s="4732"/>
      <c r="I168" s="4732"/>
      <c r="J168" s="4732"/>
      <c r="K168" s="4732"/>
      <c r="L168" s="4732"/>
      <c r="M168" s="4732"/>
      <c r="N168" s="4732"/>
      <c r="O168" s="4732"/>
      <c r="P168" s="4732"/>
      <c r="Q168" s="4732"/>
      <c r="R168" s="4732"/>
      <c r="S168" s="4732"/>
      <c r="T168" s="4732"/>
      <c r="U168" s="4732"/>
      <c r="V168" s="4732"/>
      <c r="W168" s="4732"/>
      <c r="X168" s="4732"/>
      <c r="Y168" s="4732"/>
      <c r="Z168" s="4732"/>
      <c r="AA168" s="4732"/>
      <c r="AB168" s="4732"/>
      <c r="AC168" s="4732"/>
      <c r="AD168" s="4732"/>
      <c r="AE168" s="4732"/>
    </row>
    <row r="169" spans="1:32" s="1798" customFormat="1" ht="4.5" customHeight="1"/>
    <row r="170" spans="1:32" s="1798" customFormat="1" ht="16.5" customHeight="1">
      <c r="A170" s="1832" t="s">
        <v>3229</v>
      </c>
      <c r="B170" s="1833"/>
      <c r="C170" s="1833"/>
      <c r="D170" s="1833"/>
      <c r="E170" s="1833"/>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row>
    <row r="171" spans="1:32" s="1798" customFormat="1" ht="17.25" customHeight="1">
      <c r="C171" s="4730"/>
      <c r="D171" s="4731"/>
      <c r="E171" s="4731"/>
      <c r="F171" s="4731"/>
      <c r="G171" s="4731"/>
      <c r="H171" s="4731"/>
      <c r="I171" s="4731"/>
      <c r="J171" s="4731"/>
      <c r="K171" s="4731"/>
      <c r="L171" s="4731"/>
      <c r="M171" s="4731"/>
      <c r="N171" s="4731"/>
      <c r="O171" s="4731"/>
      <c r="P171" s="4731"/>
      <c r="Q171" s="4731"/>
      <c r="R171" s="4731"/>
      <c r="S171" s="4731"/>
      <c r="T171" s="4731"/>
      <c r="U171" s="4731"/>
      <c r="V171" s="4731"/>
      <c r="W171" s="4731"/>
      <c r="X171" s="4731"/>
      <c r="Y171" s="4731"/>
      <c r="Z171" s="4731"/>
      <c r="AA171" s="4731"/>
      <c r="AB171" s="4731"/>
      <c r="AC171" s="4731"/>
      <c r="AD171" s="4731"/>
      <c r="AE171" s="4731"/>
    </row>
    <row r="172" spans="1:32" ht="17.25" customHeight="1">
      <c r="C172" s="4732"/>
      <c r="D172" s="4732"/>
      <c r="E172" s="4732"/>
      <c r="F172" s="4732"/>
      <c r="G172" s="4732"/>
      <c r="H172" s="4732"/>
      <c r="I172" s="4732"/>
      <c r="J172" s="4732"/>
      <c r="K172" s="4732"/>
      <c r="L172" s="4732"/>
      <c r="M172" s="4732"/>
      <c r="N172" s="4732"/>
      <c r="O172" s="4732"/>
      <c r="P172" s="4732"/>
      <c r="Q172" s="4732"/>
      <c r="R172" s="4732"/>
      <c r="S172" s="4732"/>
      <c r="T172" s="4732"/>
      <c r="U172" s="4732"/>
      <c r="V172" s="4732"/>
      <c r="W172" s="4732"/>
      <c r="X172" s="4732"/>
      <c r="Y172" s="4732"/>
      <c r="Z172" s="4732"/>
      <c r="AA172" s="4732"/>
      <c r="AB172" s="4732"/>
      <c r="AC172" s="4732"/>
      <c r="AD172" s="4732"/>
      <c r="AE172" s="4732"/>
    </row>
    <row r="173" spans="1:32" ht="5.25"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row>
    <row r="174" spans="1:32" ht="4.5" customHeight="1"/>
    <row r="175" spans="1:32" ht="15.75" customHeight="1">
      <c r="A175" s="1814" t="s">
        <v>3030</v>
      </c>
    </row>
    <row r="176" spans="1:32" s="1233" customFormat="1" ht="13.5" customHeight="1">
      <c r="A176" s="1830" t="s">
        <v>5148</v>
      </c>
      <c r="B176" s="1814"/>
      <c r="C176" s="1814"/>
      <c r="D176" s="1814"/>
      <c r="E176" s="1814"/>
      <c r="F176" s="1814"/>
      <c r="G176" s="1814"/>
      <c r="H176" s="1814"/>
      <c r="I176" s="1814"/>
      <c r="J176" s="1814"/>
      <c r="K176" s="1814"/>
      <c r="L176" s="1814"/>
      <c r="M176" s="1814"/>
      <c r="N176" s="1814"/>
      <c r="O176" s="1814"/>
      <c r="P176" s="1814"/>
      <c r="Q176" s="1814"/>
      <c r="R176" s="1814"/>
      <c r="S176" s="1814"/>
      <c r="T176" s="1814"/>
      <c r="U176" s="1814"/>
      <c r="V176" s="1814"/>
      <c r="W176" s="1814"/>
      <c r="X176" s="1814"/>
      <c r="Y176" s="1814"/>
      <c r="Z176" s="1814"/>
      <c r="AA176" s="1814"/>
      <c r="AB176" s="1814"/>
      <c r="AC176" s="1814"/>
      <c r="AD176" s="1814"/>
      <c r="AE176" s="1347"/>
    </row>
    <row r="177" spans="1:31" s="1233" customFormat="1" ht="13.5" customHeight="1">
      <c r="A177" s="1830"/>
      <c r="B177" s="1830" t="s">
        <v>5149</v>
      </c>
      <c r="C177" s="1830"/>
      <c r="D177" s="1830"/>
      <c r="E177" s="1830"/>
      <c r="F177" s="1830"/>
      <c r="G177" s="1830"/>
      <c r="H177" s="1830"/>
      <c r="I177" s="1830"/>
      <c r="J177" s="1830"/>
      <c r="K177" s="1830"/>
      <c r="L177" s="1830"/>
      <c r="M177" s="1830"/>
      <c r="N177" s="1830"/>
      <c r="O177" s="1830"/>
      <c r="P177" s="1830"/>
      <c r="Q177" s="1830"/>
      <c r="R177" s="1830"/>
      <c r="S177" s="1830"/>
      <c r="T177" s="1830"/>
      <c r="U177" s="1830"/>
      <c r="V177" s="1830"/>
      <c r="W177" s="1830"/>
      <c r="X177" s="1830"/>
      <c r="Y177" s="1830"/>
      <c r="Z177" s="1830"/>
      <c r="AA177" s="1830"/>
      <c r="AB177" s="1830"/>
      <c r="AC177" s="1830"/>
      <c r="AD177" s="1830"/>
      <c r="AE177" s="1347"/>
    </row>
    <row r="178" spans="1:31" s="1233" customFormat="1" ht="13.5" customHeight="1">
      <c r="A178" s="1830"/>
      <c r="B178" s="1830" t="s">
        <v>5880</v>
      </c>
      <c r="C178" s="1830"/>
      <c r="D178" s="1830"/>
      <c r="E178" s="1830"/>
      <c r="F178" s="1830"/>
      <c r="G178" s="1830"/>
      <c r="H178" s="1830"/>
      <c r="I178" s="1830"/>
      <c r="J178" s="1830"/>
      <c r="K178" s="1830"/>
      <c r="L178" s="1830"/>
      <c r="M178" s="1830"/>
      <c r="N178" s="1830"/>
      <c r="O178" s="1830"/>
      <c r="P178" s="1830"/>
      <c r="Q178" s="1830"/>
      <c r="R178" s="1830"/>
      <c r="S178" s="1830"/>
      <c r="T178" s="1830"/>
      <c r="U178" s="1830"/>
      <c r="V178" s="1830"/>
      <c r="W178" s="1830"/>
      <c r="X178" s="1830"/>
      <c r="Y178" s="1830"/>
      <c r="Z178" s="1830"/>
      <c r="AA178" s="1830"/>
      <c r="AB178" s="1830"/>
      <c r="AC178" s="1830"/>
      <c r="AD178" s="1830"/>
      <c r="AE178" s="1347"/>
    </row>
    <row r="179" spans="1:31" s="1233" customFormat="1" ht="13.5" customHeight="1">
      <c r="A179" s="1830"/>
      <c r="B179" s="1830" t="s">
        <v>5150</v>
      </c>
      <c r="C179" s="1830"/>
      <c r="D179" s="1830"/>
      <c r="E179" s="1830"/>
      <c r="F179" s="1830"/>
      <c r="G179" s="1830"/>
      <c r="H179" s="1830"/>
      <c r="I179" s="1830"/>
      <c r="J179" s="1830"/>
      <c r="K179" s="1830"/>
      <c r="L179" s="1830"/>
      <c r="M179" s="1830"/>
      <c r="N179" s="1830"/>
      <c r="O179" s="1830"/>
      <c r="P179" s="1830"/>
      <c r="Q179" s="1830"/>
      <c r="R179" s="1830"/>
      <c r="S179" s="1830"/>
      <c r="T179" s="1830"/>
      <c r="U179" s="1830"/>
      <c r="V179" s="1830"/>
      <c r="W179" s="1830"/>
      <c r="X179" s="1830"/>
      <c r="Y179" s="1830"/>
      <c r="Z179" s="1830"/>
      <c r="AA179" s="1830"/>
      <c r="AB179" s="1830"/>
      <c r="AC179" s="1830"/>
      <c r="AD179" s="1830"/>
    </row>
    <row r="180" spans="1:31" s="1233" customFormat="1" ht="13.5" customHeight="1">
      <c r="A180" s="1830"/>
      <c r="B180" s="1830" t="s">
        <v>5881</v>
      </c>
      <c r="C180" s="1830"/>
      <c r="D180" s="1830"/>
      <c r="E180" s="1830"/>
      <c r="F180" s="1830"/>
      <c r="G180" s="1830"/>
      <c r="H180" s="1830"/>
      <c r="I180" s="1830"/>
      <c r="J180" s="1830"/>
      <c r="K180" s="1830"/>
      <c r="L180" s="1830"/>
      <c r="M180" s="1830"/>
      <c r="N180" s="1830"/>
      <c r="O180" s="1830"/>
      <c r="P180" s="1830"/>
      <c r="Q180" s="1830"/>
      <c r="R180" s="1830"/>
      <c r="S180" s="1830"/>
      <c r="T180" s="1830"/>
      <c r="U180" s="1830"/>
      <c r="V180" s="1830"/>
      <c r="W180" s="1830"/>
      <c r="X180" s="1830"/>
      <c r="Y180" s="1830"/>
      <c r="Z180" s="1830"/>
      <c r="AA180" s="1830"/>
      <c r="AB180" s="1830"/>
      <c r="AC180" s="1830"/>
      <c r="AD180" s="1830"/>
    </row>
    <row r="181" spans="1:31" s="1233" customFormat="1" ht="13.5" customHeight="1">
      <c r="A181" s="1830"/>
      <c r="B181" s="1830" t="s">
        <v>5151</v>
      </c>
      <c r="C181" s="1830"/>
      <c r="D181" s="1830"/>
      <c r="E181" s="1830"/>
      <c r="F181" s="1830"/>
      <c r="G181" s="1830"/>
      <c r="H181" s="1830"/>
      <c r="I181" s="1830"/>
      <c r="J181" s="1830"/>
      <c r="K181" s="1830"/>
      <c r="L181" s="1830"/>
      <c r="M181" s="1830"/>
      <c r="N181" s="1830"/>
      <c r="O181" s="1830"/>
      <c r="P181" s="1830"/>
      <c r="Q181" s="1830"/>
      <c r="R181" s="1830"/>
      <c r="S181" s="1830"/>
      <c r="T181" s="1830"/>
      <c r="U181" s="1830"/>
      <c r="V181" s="1830"/>
      <c r="W181" s="1830"/>
      <c r="X181" s="1830"/>
      <c r="Y181" s="1830"/>
      <c r="Z181" s="1830"/>
      <c r="AA181" s="1830"/>
      <c r="AB181" s="1830"/>
      <c r="AC181" s="1830"/>
      <c r="AD181" s="1830"/>
    </row>
    <row r="182" spans="1:31" s="1233" customFormat="1" ht="13.5" customHeight="1">
      <c r="A182" s="1830"/>
      <c r="B182" s="1830" t="s">
        <v>5152</v>
      </c>
      <c r="C182" s="1830"/>
      <c r="D182" s="1830"/>
      <c r="E182" s="1830"/>
      <c r="F182" s="1830"/>
      <c r="G182" s="1830"/>
      <c r="H182" s="1830"/>
      <c r="I182" s="1830"/>
      <c r="J182" s="1830"/>
      <c r="K182" s="1830"/>
      <c r="L182" s="1830"/>
      <c r="M182" s="1830"/>
      <c r="N182" s="1830"/>
      <c r="O182" s="1830"/>
      <c r="P182" s="1830"/>
      <c r="Q182" s="1830"/>
      <c r="R182" s="1830"/>
      <c r="S182" s="1830"/>
      <c r="T182" s="1830"/>
      <c r="U182" s="1830"/>
      <c r="V182" s="1830"/>
      <c r="W182" s="1830"/>
      <c r="X182" s="1830"/>
      <c r="Y182" s="1830"/>
      <c r="Z182" s="1830"/>
      <c r="AA182" s="1830"/>
      <c r="AB182" s="1830"/>
      <c r="AC182" s="1830"/>
      <c r="AD182" s="1830"/>
    </row>
    <row r="183" spans="1:31" s="1233" customFormat="1" ht="13.5" customHeight="1">
      <c r="A183" s="1814"/>
      <c r="B183" s="1830" t="s">
        <v>5882</v>
      </c>
      <c r="C183" s="1814"/>
      <c r="D183" s="1814"/>
      <c r="E183" s="1814"/>
      <c r="F183" s="1814"/>
      <c r="G183" s="1814"/>
      <c r="H183" s="1814"/>
      <c r="I183" s="1814"/>
      <c r="J183" s="1814"/>
      <c r="K183" s="1814"/>
      <c r="L183" s="1814"/>
      <c r="M183" s="1814"/>
      <c r="N183" s="1814"/>
      <c r="O183" s="1814"/>
      <c r="P183" s="1814"/>
      <c r="Q183" s="1814"/>
      <c r="R183" s="1814"/>
      <c r="S183" s="1814"/>
      <c r="T183" s="1814"/>
      <c r="U183" s="1814"/>
      <c r="V183" s="1814"/>
      <c r="W183" s="1814"/>
      <c r="X183" s="1814"/>
      <c r="Y183" s="1814"/>
      <c r="Z183" s="1814"/>
      <c r="AA183" s="1814"/>
      <c r="AB183" s="1814"/>
      <c r="AC183" s="1814"/>
      <c r="AD183" s="1814"/>
    </row>
    <row r="184" spans="1:31" s="1233" customFormat="1" ht="13.5" customHeight="1">
      <c r="A184" s="1814"/>
      <c r="B184" s="1830" t="s">
        <v>5153</v>
      </c>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row>
    <row r="185" spans="1:31" s="1233" customFormat="1" ht="13.5" customHeight="1">
      <c r="A185" s="1830" t="s">
        <v>5154</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row>
    <row r="186" spans="1:31" s="1233" customFormat="1" ht="13.5" customHeight="1">
      <c r="A186" s="1814"/>
      <c r="B186" s="1830" t="s">
        <v>5883</v>
      </c>
      <c r="C186" s="1814"/>
      <c r="D186" s="1814"/>
      <c r="E186" s="1814"/>
      <c r="F186" s="1814"/>
      <c r="G186" s="1814"/>
      <c r="H186" s="1814"/>
      <c r="I186" s="1814"/>
      <c r="J186" s="1814"/>
      <c r="K186" s="1814"/>
      <c r="L186" s="1814"/>
      <c r="M186" s="1814"/>
      <c r="N186" s="1814"/>
      <c r="O186" s="1814"/>
      <c r="P186" s="1814"/>
      <c r="Q186" s="1814"/>
      <c r="R186" s="1814"/>
      <c r="S186" s="1814"/>
      <c r="T186" s="1814"/>
      <c r="U186" s="1814"/>
      <c r="V186" s="1814"/>
      <c r="W186" s="1814"/>
      <c r="X186" s="1814"/>
      <c r="Y186" s="1814"/>
      <c r="Z186" s="1814"/>
      <c r="AA186" s="1814"/>
      <c r="AB186" s="1814"/>
      <c r="AC186" s="1814"/>
      <c r="AD186" s="1814"/>
    </row>
    <row r="187" spans="1:31" s="1233" customFormat="1" ht="13.5" customHeight="1">
      <c r="A187" s="1814"/>
      <c r="B187" s="1830" t="s">
        <v>5884</v>
      </c>
      <c r="C187" s="1814"/>
      <c r="D187" s="1814"/>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row>
    <row r="188" spans="1:31" s="1233" customFormat="1" ht="13.5" customHeight="1">
      <c r="A188" s="1814"/>
      <c r="B188" s="1830" t="s">
        <v>5885</v>
      </c>
      <c r="C188" s="1814"/>
      <c r="D188" s="1814"/>
      <c r="E188" s="1814"/>
      <c r="F188" s="1814"/>
      <c r="G188" s="1814"/>
      <c r="H188" s="1814"/>
      <c r="I188" s="1814"/>
      <c r="J188" s="1814"/>
      <c r="K188" s="1814"/>
      <c r="L188" s="1814"/>
      <c r="M188" s="1814"/>
      <c r="N188" s="1814"/>
      <c r="O188" s="1814"/>
      <c r="P188" s="1814"/>
      <c r="Q188" s="1814"/>
      <c r="R188" s="1814"/>
      <c r="S188" s="1814"/>
      <c r="T188" s="1814"/>
      <c r="U188" s="1814"/>
      <c r="V188" s="1814"/>
      <c r="W188" s="1814"/>
      <c r="X188" s="1814"/>
      <c r="Y188" s="1814"/>
      <c r="Z188" s="1814"/>
      <c r="AA188" s="1814"/>
      <c r="AB188" s="1814"/>
      <c r="AC188" s="1814"/>
      <c r="AD188" s="1814"/>
    </row>
    <row r="189" spans="1:31" s="1233" customFormat="1" ht="13.5" customHeight="1">
      <c r="A189" s="1814"/>
      <c r="B189" s="1830" t="s">
        <v>5886</v>
      </c>
      <c r="C189" s="1814"/>
      <c r="D189" s="1814"/>
      <c r="E189" s="1814"/>
      <c r="F189" s="1814"/>
      <c r="G189" s="1814"/>
      <c r="H189" s="1814"/>
      <c r="I189" s="1814"/>
      <c r="J189" s="1814"/>
      <c r="K189" s="1814"/>
      <c r="L189" s="1814"/>
      <c r="M189" s="1814"/>
      <c r="N189" s="1814"/>
      <c r="O189" s="1814"/>
      <c r="P189" s="1814"/>
      <c r="Q189" s="1814"/>
      <c r="R189" s="1814"/>
      <c r="S189" s="1814"/>
      <c r="T189" s="1814"/>
      <c r="U189" s="1814"/>
      <c r="V189" s="1814"/>
      <c r="W189" s="1814"/>
      <c r="X189" s="1814"/>
      <c r="Y189" s="1814"/>
      <c r="Z189" s="1814"/>
      <c r="AA189" s="1814"/>
      <c r="AB189" s="1814"/>
      <c r="AC189" s="1814"/>
      <c r="AD189" s="1814"/>
    </row>
    <row r="190" spans="1:31" s="1233" customFormat="1" ht="13.5" customHeight="1">
      <c r="A190" s="1814"/>
      <c r="B190" s="1830" t="s">
        <v>5887</v>
      </c>
      <c r="C190" s="1814"/>
      <c r="D190" s="1814"/>
      <c r="E190" s="1814"/>
      <c r="F190" s="1814"/>
      <c r="G190" s="1814"/>
      <c r="H190" s="1814"/>
      <c r="I190" s="1814"/>
      <c r="J190" s="1814"/>
      <c r="K190" s="1814"/>
      <c r="L190" s="1814"/>
      <c r="M190" s="1814"/>
      <c r="N190" s="1814"/>
      <c r="O190" s="1814"/>
      <c r="P190" s="1814"/>
      <c r="Q190" s="1814"/>
      <c r="R190" s="1814"/>
      <c r="S190" s="1814"/>
      <c r="T190" s="1814"/>
      <c r="U190" s="1814"/>
      <c r="V190" s="1814"/>
      <c r="W190" s="1814"/>
      <c r="X190" s="1814"/>
      <c r="Y190" s="1814"/>
      <c r="Z190" s="1814"/>
      <c r="AA190" s="1814"/>
      <c r="AB190" s="1814"/>
      <c r="AC190" s="1814"/>
      <c r="AD190" s="1814"/>
    </row>
    <row r="191" spans="1:31" s="1233" customFormat="1" ht="13.5" customHeight="1">
      <c r="A191" s="1814"/>
      <c r="B191" s="1830" t="s">
        <v>3247</v>
      </c>
      <c r="C191" s="1830"/>
      <c r="D191" s="1814"/>
      <c r="E191" s="1814"/>
      <c r="F191" s="1814"/>
      <c r="G191" s="1814"/>
      <c r="H191" s="1814"/>
      <c r="I191" s="1814"/>
      <c r="J191" s="1814"/>
      <c r="K191" s="1814"/>
      <c r="L191" s="1814"/>
      <c r="M191" s="1814"/>
      <c r="N191" s="1814"/>
      <c r="O191" s="1814"/>
      <c r="P191" s="1814"/>
      <c r="Q191" s="1814"/>
      <c r="R191" s="1814"/>
      <c r="S191" s="1814"/>
      <c r="T191" s="1814"/>
      <c r="U191" s="1814"/>
      <c r="V191" s="1814"/>
      <c r="W191" s="1814"/>
      <c r="X191" s="1814"/>
      <c r="Y191" s="1814"/>
      <c r="Z191" s="1814"/>
      <c r="AA191" s="1814"/>
      <c r="AB191" s="1814"/>
      <c r="AC191" s="1814"/>
      <c r="AD191" s="1814"/>
    </row>
    <row r="192" spans="1:31" s="1233" customFormat="1" ht="13.5" customHeight="1">
      <c r="A192" s="1814"/>
      <c r="B192" s="1830"/>
      <c r="C192" s="1830"/>
      <c r="D192" s="1814"/>
      <c r="E192" s="1814"/>
      <c r="F192" s="1814"/>
      <c r="G192" s="1814"/>
      <c r="H192" s="1814"/>
      <c r="I192" s="1814"/>
      <c r="J192" s="1814"/>
      <c r="K192" s="1814"/>
      <c r="L192" s="1814"/>
      <c r="M192" s="1814"/>
      <c r="N192" s="1814"/>
      <c r="O192" s="1814"/>
      <c r="P192" s="1814"/>
      <c r="Q192" s="1814"/>
      <c r="R192" s="1814"/>
      <c r="S192" s="1814"/>
      <c r="T192" s="1814"/>
      <c r="U192" s="1814"/>
      <c r="V192" s="1814"/>
      <c r="W192" s="1814"/>
      <c r="X192" s="1814"/>
      <c r="Y192" s="1814"/>
      <c r="Z192" s="1814"/>
      <c r="AA192" s="1814"/>
      <c r="AB192" s="1814"/>
      <c r="AC192" s="1814"/>
      <c r="AD192" s="1814"/>
    </row>
    <row r="193" spans="1:30" s="1233" customFormat="1" ht="13.5" customHeight="1">
      <c r="A193" s="1814"/>
      <c r="B193" s="1814"/>
      <c r="C193" s="1814"/>
      <c r="D193" s="1814"/>
      <c r="E193" s="1814"/>
      <c r="F193" s="1814"/>
      <c r="G193" s="1814"/>
      <c r="H193" s="1814"/>
      <c r="I193" s="1814"/>
      <c r="J193" s="1814"/>
      <c r="K193" s="1814"/>
      <c r="L193" s="1814"/>
      <c r="M193" s="1814"/>
      <c r="N193" s="1814"/>
      <c r="O193" s="1814"/>
      <c r="P193" s="1814"/>
      <c r="Q193" s="1814"/>
      <c r="R193" s="1814"/>
      <c r="S193" s="1814"/>
      <c r="T193" s="1814"/>
      <c r="U193" s="1814"/>
      <c r="V193" s="1814"/>
      <c r="W193" s="1814"/>
      <c r="X193" s="1814"/>
      <c r="Y193" s="1814"/>
      <c r="Z193" s="1814"/>
      <c r="AA193" s="1814"/>
      <c r="AB193" s="1814"/>
      <c r="AC193" s="1814"/>
      <c r="AD193" s="1814"/>
    </row>
    <row r="194" spans="1:30" s="1233" customFormat="1" ht="13.5" customHeight="1">
      <c r="A194" s="1814"/>
      <c r="B194" s="1814"/>
      <c r="C194" s="1814"/>
      <c r="D194" s="1814"/>
      <c r="E194" s="1814"/>
      <c r="F194" s="1814"/>
      <c r="G194" s="1814"/>
      <c r="H194" s="1814"/>
      <c r="I194" s="1814"/>
      <c r="J194" s="1814"/>
      <c r="K194" s="1814"/>
      <c r="L194" s="1814"/>
      <c r="M194" s="1814"/>
      <c r="N194" s="1814"/>
      <c r="O194" s="1814"/>
      <c r="P194" s="1814"/>
      <c r="Q194" s="1814"/>
      <c r="R194" s="1814"/>
      <c r="S194" s="1814"/>
      <c r="T194" s="1814"/>
      <c r="U194" s="1814"/>
      <c r="V194" s="1814"/>
      <c r="W194" s="1814"/>
      <c r="X194" s="1814"/>
      <c r="Y194" s="1814"/>
      <c r="Z194" s="1814"/>
      <c r="AA194" s="1814"/>
      <c r="AB194" s="1814"/>
      <c r="AC194" s="1814"/>
      <c r="AD194" s="1814"/>
    </row>
    <row r="195" spans="1:30" s="1233" customFormat="1" ht="13.5" customHeight="1">
      <c r="A195" s="1814"/>
      <c r="B195" s="1814"/>
      <c r="C195" s="1814"/>
      <c r="D195" s="1814"/>
      <c r="E195" s="1814"/>
      <c r="F195" s="1814"/>
      <c r="G195" s="1814"/>
      <c r="H195" s="1814"/>
      <c r="I195" s="1814"/>
      <c r="J195" s="1814"/>
      <c r="K195" s="1814"/>
      <c r="L195" s="1814"/>
      <c r="M195" s="1814"/>
      <c r="N195" s="1814"/>
      <c r="O195" s="1814"/>
      <c r="P195" s="1814"/>
      <c r="Q195" s="1814"/>
      <c r="R195" s="1814"/>
      <c r="S195" s="1814"/>
      <c r="T195" s="1814"/>
      <c r="U195" s="1814"/>
      <c r="V195" s="1814"/>
      <c r="W195" s="1814"/>
      <c r="X195" s="1814"/>
      <c r="Y195" s="1814"/>
      <c r="Z195" s="1814"/>
      <c r="AA195" s="1814"/>
      <c r="AB195" s="1814"/>
      <c r="AC195" s="1814"/>
      <c r="AD195" s="1814"/>
    </row>
    <row r="196" spans="1:30" s="1233" customFormat="1" ht="13.5" customHeight="1">
      <c r="A196" s="1814"/>
      <c r="B196" s="1814"/>
      <c r="C196" s="1814"/>
      <c r="D196" s="1814"/>
      <c r="E196" s="1814"/>
      <c r="F196" s="1814"/>
      <c r="G196" s="1814"/>
      <c r="H196" s="1814"/>
      <c r="I196" s="1814"/>
      <c r="J196" s="1814"/>
      <c r="K196" s="1814"/>
      <c r="L196" s="1814"/>
      <c r="M196" s="1814"/>
      <c r="N196" s="1814"/>
      <c r="O196" s="1814"/>
      <c r="P196" s="1814"/>
      <c r="Q196" s="1814"/>
      <c r="R196" s="1814"/>
      <c r="S196" s="1814"/>
      <c r="T196" s="1814"/>
      <c r="U196" s="1814"/>
      <c r="V196" s="1814"/>
      <c r="W196" s="1814"/>
      <c r="X196" s="1814"/>
      <c r="Y196" s="1814"/>
      <c r="Z196" s="1814"/>
      <c r="AA196" s="1814"/>
      <c r="AB196" s="1814"/>
      <c r="AC196" s="1814"/>
      <c r="AD196" s="1814"/>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6"/>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3121</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764"/>
      <c r="K6" s="4764"/>
      <c r="L6" s="4764"/>
      <c r="M6" s="4764"/>
      <c r="N6" s="4764"/>
      <c r="O6" s="4764"/>
      <c r="P6" s="4764"/>
      <c r="Q6" s="4764"/>
      <c r="R6" s="4764"/>
      <c r="S6" s="4764"/>
      <c r="T6" s="4764"/>
      <c r="U6" s="4764"/>
      <c r="V6" s="4764"/>
      <c r="W6" s="4764"/>
      <c r="X6" s="4764"/>
      <c r="Y6" s="4764"/>
      <c r="Z6" s="4764"/>
      <c r="AA6" s="4764"/>
      <c r="AB6" s="4764"/>
      <c r="AC6" s="4764"/>
      <c r="AD6" s="4764"/>
      <c r="AE6" s="4764"/>
    </row>
    <row r="7" spans="1:31" s="1233" customFormat="1" ht="17.25" customHeight="1">
      <c r="A7" s="1236"/>
      <c r="B7" s="1236" t="s">
        <v>3123</v>
      </c>
      <c r="C7" s="1236"/>
      <c r="D7" s="1236"/>
      <c r="E7" s="1236"/>
      <c r="F7" s="1236"/>
      <c r="G7" s="1236"/>
      <c r="H7" s="1236"/>
      <c r="I7" s="1236"/>
      <c r="J7" s="4764"/>
      <c r="K7" s="4764"/>
      <c r="L7" s="4764"/>
      <c r="M7" s="4764"/>
      <c r="N7" s="4764"/>
      <c r="O7" s="4764"/>
      <c r="P7" s="4764"/>
      <c r="Q7" s="4764"/>
      <c r="R7" s="4764"/>
      <c r="S7" s="4764"/>
      <c r="T7" s="4764"/>
      <c r="U7" s="4764"/>
      <c r="V7" s="4764"/>
      <c r="W7" s="4764"/>
      <c r="X7" s="4764"/>
      <c r="Y7" s="4764"/>
      <c r="Z7" s="4764"/>
      <c r="AA7" s="4764"/>
      <c r="AB7" s="4764"/>
      <c r="AC7" s="4764"/>
      <c r="AD7" s="4764"/>
      <c r="AE7" s="4764"/>
    </row>
    <row r="8" spans="1:31" s="1233" customFormat="1" ht="17.25" customHeight="1">
      <c r="A8" s="1236"/>
      <c r="B8" s="1236" t="s">
        <v>3124</v>
      </c>
      <c r="C8" s="1236"/>
      <c r="D8" s="1236"/>
      <c r="E8" s="1236"/>
      <c r="F8" s="1236"/>
      <c r="G8" s="1236"/>
      <c r="H8" s="1236"/>
      <c r="I8" s="1236" t="s">
        <v>2595</v>
      </c>
      <c r="J8" s="4764"/>
      <c r="K8" s="4764"/>
      <c r="L8" s="4764"/>
      <c r="M8" s="4764"/>
      <c r="N8" s="4764"/>
      <c r="O8" s="4764"/>
      <c r="P8" s="4764"/>
    </row>
    <row r="9" spans="1:31" s="1233" customFormat="1" ht="17.25" customHeight="1">
      <c r="A9" s="1236"/>
      <c r="B9" s="1236" t="s">
        <v>3125</v>
      </c>
      <c r="C9" s="1236"/>
      <c r="D9" s="1236"/>
      <c r="E9" s="1236"/>
      <c r="F9" s="1236"/>
      <c r="G9" s="1236"/>
      <c r="H9" s="1236"/>
      <c r="I9" s="1236"/>
      <c r="J9" s="4764"/>
      <c r="K9" s="4764"/>
      <c r="L9" s="4764"/>
      <c r="M9" s="4764"/>
      <c r="N9" s="4764"/>
      <c r="O9" s="4764"/>
      <c r="P9" s="4764"/>
      <c r="Q9" s="4764"/>
      <c r="R9" s="4764"/>
      <c r="S9" s="4764"/>
      <c r="T9" s="4764"/>
      <c r="U9" s="4764"/>
      <c r="V9" s="4764"/>
      <c r="W9" s="4764"/>
      <c r="X9" s="4764"/>
      <c r="Y9" s="4764"/>
      <c r="Z9" s="4764"/>
      <c r="AA9" s="4764"/>
      <c r="AB9" s="4764"/>
      <c r="AC9" s="4764"/>
      <c r="AD9" s="4764"/>
      <c r="AE9" s="4764"/>
    </row>
    <row r="10" spans="1:31" s="1233" customFormat="1" ht="17.25" customHeight="1">
      <c r="A10" s="1234"/>
      <c r="B10" s="1234" t="s">
        <v>3126</v>
      </c>
      <c r="C10" s="1234"/>
      <c r="D10" s="1234"/>
      <c r="E10" s="1234"/>
      <c r="F10" s="1234"/>
      <c r="G10" s="1234"/>
      <c r="H10" s="1234"/>
      <c r="I10" s="1234"/>
      <c r="J10" s="4765"/>
      <c r="K10" s="4765"/>
      <c r="L10" s="4765"/>
      <c r="M10" s="4765"/>
      <c r="N10" s="4765"/>
      <c r="O10" s="4765"/>
      <c r="P10" s="4765"/>
      <c r="Q10" s="4765"/>
      <c r="R10" s="4765"/>
      <c r="S10" s="4765"/>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764"/>
      <c r="K12" s="4764"/>
      <c r="L12" s="4764"/>
      <c r="M12" s="4764"/>
      <c r="N12" s="4764"/>
      <c r="O12" s="4764"/>
      <c r="P12" s="4764"/>
      <c r="Q12" s="4764"/>
      <c r="R12" s="4764"/>
      <c r="S12" s="4764"/>
      <c r="T12" s="4764"/>
      <c r="U12" s="4764"/>
      <c r="V12" s="4764"/>
      <c r="W12" s="4764"/>
      <c r="X12" s="4764"/>
      <c r="Y12" s="4764"/>
      <c r="Z12" s="4764"/>
      <c r="AA12" s="4764"/>
      <c r="AB12" s="4764"/>
      <c r="AC12" s="4764"/>
      <c r="AD12" s="4764"/>
      <c r="AE12" s="4764"/>
    </row>
    <row r="13" spans="1:31" s="1233" customFormat="1" ht="17.25" customHeight="1">
      <c r="A13" s="1236"/>
      <c r="B13" s="1236" t="s">
        <v>3123</v>
      </c>
      <c r="C13" s="1236"/>
      <c r="D13" s="1236"/>
      <c r="E13" s="1236"/>
      <c r="F13" s="1236"/>
      <c r="G13" s="1236"/>
      <c r="H13" s="1236"/>
      <c r="I13" s="1236"/>
      <c r="J13" s="4764"/>
      <c r="K13" s="4764"/>
      <c r="L13" s="4764"/>
      <c r="M13" s="4764"/>
      <c r="N13" s="4764"/>
      <c r="O13" s="4764"/>
      <c r="P13" s="4764"/>
      <c r="Q13" s="4764"/>
      <c r="R13" s="4764"/>
      <c r="S13" s="4764"/>
      <c r="T13" s="4764"/>
      <c r="U13" s="4764"/>
      <c r="V13" s="4764"/>
      <c r="W13" s="4764"/>
      <c r="X13" s="4764"/>
      <c r="Y13" s="4764"/>
      <c r="Z13" s="4764"/>
      <c r="AA13" s="4764"/>
      <c r="AB13" s="4764"/>
      <c r="AC13" s="4764"/>
      <c r="AD13" s="4764"/>
      <c r="AE13" s="4764"/>
    </row>
    <row r="14" spans="1:31" s="1233" customFormat="1" ht="17.25" customHeight="1">
      <c r="A14" s="1236"/>
      <c r="B14" s="1236" t="s">
        <v>3124</v>
      </c>
      <c r="C14" s="1236"/>
      <c r="D14" s="1236"/>
      <c r="E14" s="1236"/>
      <c r="F14" s="1236"/>
      <c r="G14" s="1236"/>
      <c r="H14" s="1236"/>
      <c r="I14" s="1236" t="s">
        <v>2595</v>
      </c>
      <c r="J14" s="4764"/>
      <c r="K14" s="4764"/>
      <c r="L14" s="4764"/>
      <c r="M14" s="4764"/>
      <c r="N14" s="4764"/>
      <c r="O14" s="4764"/>
      <c r="P14" s="4764"/>
    </row>
    <row r="15" spans="1:31" s="1233" customFormat="1" ht="17.25" customHeight="1">
      <c r="A15" s="1236"/>
      <c r="B15" s="1236" t="s">
        <v>3125</v>
      </c>
      <c r="C15" s="1236"/>
      <c r="D15" s="1236"/>
      <c r="E15" s="1236"/>
      <c r="F15" s="1236"/>
      <c r="G15" s="1236"/>
      <c r="H15" s="1236"/>
      <c r="I15" s="1236"/>
      <c r="J15" s="4764"/>
      <c r="K15" s="4764"/>
      <c r="L15" s="4764"/>
      <c r="M15" s="4764"/>
      <c r="N15" s="4764"/>
      <c r="O15" s="4764"/>
      <c r="P15" s="4764"/>
      <c r="Q15" s="4764"/>
      <c r="R15" s="4764"/>
      <c r="S15" s="4764"/>
      <c r="T15" s="4764"/>
      <c r="U15" s="4764"/>
      <c r="V15" s="4764"/>
      <c r="W15" s="4764"/>
      <c r="X15" s="4764"/>
      <c r="Y15" s="4764"/>
      <c r="Z15" s="4764"/>
      <c r="AA15" s="4764"/>
      <c r="AB15" s="4764"/>
      <c r="AC15" s="4764"/>
      <c r="AD15" s="4764"/>
      <c r="AE15" s="4764"/>
    </row>
    <row r="16" spans="1:31" s="1233" customFormat="1" ht="17.25" customHeight="1">
      <c r="A16" s="1234"/>
      <c r="B16" s="1234" t="s">
        <v>3126</v>
      </c>
      <c r="C16" s="1234"/>
      <c r="D16" s="1234"/>
      <c r="E16" s="1234"/>
      <c r="F16" s="1234"/>
      <c r="G16" s="1234"/>
      <c r="H16" s="1234"/>
      <c r="I16" s="1234"/>
      <c r="J16" s="4765"/>
      <c r="K16" s="4765"/>
      <c r="L16" s="4765"/>
      <c r="M16" s="4765"/>
      <c r="N16" s="4765"/>
      <c r="O16" s="4765"/>
      <c r="P16" s="4765"/>
      <c r="Q16" s="4765"/>
      <c r="R16" s="4765"/>
      <c r="S16" s="4765"/>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764"/>
      <c r="K18" s="4764"/>
      <c r="L18" s="4764"/>
      <c r="M18" s="4764"/>
      <c r="N18" s="4764"/>
      <c r="O18" s="4764"/>
      <c r="P18" s="4764"/>
      <c r="Q18" s="4764"/>
      <c r="R18" s="4764"/>
      <c r="S18" s="4764"/>
      <c r="T18" s="4764"/>
      <c r="U18" s="4764"/>
      <c r="V18" s="4764"/>
      <c r="W18" s="4764"/>
      <c r="X18" s="4764"/>
      <c r="Y18" s="4764"/>
      <c r="Z18" s="4764"/>
      <c r="AA18" s="4764"/>
      <c r="AB18" s="4764"/>
      <c r="AC18" s="4764"/>
      <c r="AD18" s="4764"/>
      <c r="AE18" s="4764"/>
    </row>
    <row r="19" spans="1:31" s="1233" customFormat="1" ht="17.25" customHeight="1">
      <c r="A19" s="1236"/>
      <c r="B19" s="1236" t="s">
        <v>3123</v>
      </c>
      <c r="C19" s="1236"/>
      <c r="D19" s="1236"/>
      <c r="E19" s="1236"/>
      <c r="F19" s="1236"/>
      <c r="G19" s="1236"/>
      <c r="H19" s="1236"/>
      <c r="I19" s="1236"/>
      <c r="J19" s="4764"/>
      <c r="K19" s="4764"/>
      <c r="L19" s="4764"/>
      <c r="M19" s="4764"/>
      <c r="N19" s="4764"/>
      <c r="O19" s="4764"/>
      <c r="P19" s="4764"/>
      <c r="Q19" s="4764"/>
      <c r="R19" s="4764"/>
      <c r="S19" s="4764"/>
      <c r="T19" s="4764"/>
      <c r="U19" s="4764"/>
      <c r="V19" s="4764"/>
      <c r="W19" s="4764"/>
      <c r="X19" s="4764"/>
      <c r="Y19" s="4764"/>
      <c r="Z19" s="4764"/>
      <c r="AA19" s="4764"/>
      <c r="AB19" s="4764"/>
      <c r="AC19" s="4764"/>
      <c r="AD19" s="4764"/>
      <c r="AE19" s="4764"/>
    </row>
    <row r="20" spans="1:31" s="1233" customFormat="1" ht="17.25" customHeight="1">
      <c r="A20" s="1236"/>
      <c r="B20" s="1236" t="s">
        <v>3124</v>
      </c>
      <c r="C20" s="1236"/>
      <c r="D20" s="1236"/>
      <c r="E20" s="1236"/>
      <c r="F20" s="1236"/>
      <c r="G20" s="1236"/>
      <c r="H20" s="1236"/>
      <c r="I20" s="1236" t="s">
        <v>2595</v>
      </c>
      <c r="J20" s="4764"/>
      <c r="K20" s="4764"/>
      <c r="L20" s="4764"/>
      <c r="M20" s="4764"/>
      <c r="N20" s="4764"/>
      <c r="O20" s="4764"/>
      <c r="P20" s="4764"/>
    </row>
    <row r="21" spans="1:31" s="1233" customFormat="1" ht="17.25" customHeight="1">
      <c r="A21" s="1236"/>
      <c r="B21" s="1236" t="s">
        <v>3125</v>
      </c>
      <c r="C21" s="1236"/>
      <c r="D21" s="1236"/>
      <c r="E21" s="1236"/>
      <c r="F21" s="1236"/>
      <c r="G21" s="1236"/>
      <c r="H21" s="1236"/>
      <c r="I21" s="1236"/>
      <c r="J21" s="4764"/>
      <c r="K21" s="4764"/>
      <c r="L21" s="4764"/>
      <c r="M21" s="4764"/>
      <c r="N21" s="4764"/>
      <c r="O21" s="4764"/>
      <c r="P21" s="4764"/>
      <c r="Q21" s="4764"/>
      <c r="R21" s="4764"/>
      <c r="S21" s="4764"/>
      <c r="T21" s="4764"/>
      <c r="U21" s="4764"/>
      <c r="V21" s="4764"/>
      <c r="W21" s="4764"/>
      <c r="X21" s="4764"/>
      <c r="Y21" s="4764"/>
      <c r="Z21" s="4764"/>
      <c r="AA21" s="4764"/>
      <c r="AB21" s="4764"/>
      <c r="AC21" s="4764"/>
      <c r="AD21" s="4764"/>
      <c r="AE21" s="4764"/>
    </row>
    <row r="22" spans="1:31" s="1233" customFormat="1" ht="17.25" customHeight="1">
      <c r="A22" s="1234"/>
      <c r="B22" s="1234" t="s">
        <v>3126</v>
      </c>
      <c r="C22" s="1234"/>
      <c r="D22" s="1234"/>
      <c r="E22" s="1234"/>
      <c r="F22" s="1234"/>
      <c r="G22" s="1234"/>
      <c r="H22" s="1234"/>
      <c r="I22" s="1234"/>
      <c r="J22" s="4765"/>
      <c r="K22" s="4765"/>
      <c r="L22" s="4765"/>
      <c r="M22" s="4765"/>
      <c r="N22" s="4765"/>
      <c r="O22" s="4765"/>
      <c r="P22" s="4765"/>
      <c r="Q22" s="4765"/>
      <c r="R22" s="4765"/>
      <c r="S22" s="4765"/>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764"/>
      <c r="K24" s="4764"/>
      <c r="L24" s="4764"/>
      <c r="M24" s="4764"/>
      <c r="N24" s="4764"/>
      <c r="O24" s="4764"/>
      <c r="P24" s="4764"/>
      <c r="Q24" s="4764"/>
      <c r="R24" s="4764"/>
      <c r="S24" s="4764"/>
      <c r="T24" s="4764"/>
      <c r="U24" s="4764"/>
      <c r="V24" s="4764"/>
      <c r="W24" s="4764"/>
      <c r="X24" s="4764"/>
      <c r="Y24" s="4764"/>
      <c r="Z24" s="4764"/>
      <c r="AA24" s="4764"/>
      <c r="AB24" s="4764"/>
      <c r="AC24" s="4764"/>
      <c r="AD24" s="4764"/>
      <c r="AE24" s="4764"/>
    </row>
    <row r="25" spans="1:31" s="1233" customFormat="1" ht="17.25" customHeight="1">
      <c r="A25" s="1236"/>
      <c r="B25" s="1236" t="s">
        <v>3123</v>
      </c>
      <c r="C25" s="1236"/>
      <c r="D25" s="1236"/>
      <c r="E25" s="1236"/>
      <c r="F25" s="1236"/>
      <c r="G25" s="1236"/>
      <c r="H25" s="1236"/>
      <c r="I25" s="1236"/>
      <c r="J25" s="4764"/>
      <c r="K25" s="4764"/>
      <c r="L25" s="4764"/>
      <c r="M25" s="4764"/>
      <c r="N25" s="4764"/>
      <c r="O25" s="4764"/>
      <c r="P25" s="4764"/>
      <c r="Q25" s="4764"/>
      <c r="R25" s="4764"/>
      <c r="S25" s="4764"/>
      <c r="T25" s="4764"/>
      <c r="U25" s="4764"/>
      <c r="V25" s="4764"/>
      <c r="W25" s="4764"/>
      <c r="X25" s="4764"/>
      <c r="Y25" s="4764"/>
      <c r="Z25" s="4764"/>
      <c r="AA25" s="4764"/>
      <c r="AB25" s="4764"/>
      <c r="AC25" s="4764"/>
      <c r="AD25" s="4764"/>
      <c r="AE25" s="4764"/>
    </row>
    <row r="26" spans="1:31" s="1233" customFormat="1" ht="17.25" customHeight="1">
      <c r="A26" s="1236"/>
      <c r="B26" s="1236" t="s">
        <v>3124</v>
      </c>
      <c r="C26" s="1236"/>
      <c r="D26" s="1236"/>
      <c r="E26" s="1236"/>
      <c r="F26" s="1236"/>
      <c r="G26" s="1236"/>
      <c r="H26" s="1236"/>
      <c r="I26" s="1236" t="s">
        <v>2595</v>
      </c>
      <c r="J26" s="4764"/>
      <c r="K26" s="4764"/>
      <c r="L26" s="4764"/>
      <c r="M26" s="4764"/>
      <c r="N26" s="4764"/>
      <c r="O26" s="4764"/>
      <c r="P26" s="4764"/>
    </row>
    <row r="27" spans="1:31" s="1233" customFormat="1" ht="17.25" customHeight="1">
      <c r="A27" s="1236"/>
      <c r="B27" s="1236" t="s">
        <v>3125</v>
      </c>
      <c r="C27" s="1236"/>
      <c r="D27" s="1236"/>
      <c r="E27" s="1236"/>
      <c r="F27" s="1236"/>
      <c r="G27" s="1236"/>
      <c r="H27" s="1236"/>
      <c r="I27" s="1236"/>
      <c r="J27" s="4764"/>
      <c r="K27" s="4764"/>
      <c r="L27" s="4764"/>
      <c r="M27" s="4764"/>
      <c r="N27" s="4764"/>
      <c r="O27" s="4764"/>
      <c r="P27" s="4764"/>
      <c r="Q27" s="4764"/>
      <c r="R27" s="4764"/>
      <c r="S27" s="4764"/>
      <c r="T27" s="4764"/>
      <c r="U27" s="4764"/>
      <c r="V27" s="4764"/>
      <c r="W27" s="4764"/>
      <c r="X27" s="4764"/>
      <c r="Y27" s="4764"/>
      <c r="Z27" s="4764"/>
      <c r="AA27" s="4764"/>
      <c r="AB27" s="4764"/>
      <c r="AC27" s="4764"/>
      <c r="AD27" s="4764"/>
      <c r="AE27" s="4764"/>
    </row>
    <row r="28" spans="1:31" s="1233" customFormat="1" ht="17.25" customHeight="1">
      <c r="A28" s="1234"/>
      <c r="B28" s="1234" t="s">
        <v>3126</v>
      </c>
      <c r="C28" s="1234"/>
      <c r="D28" s="1234"/>
      <c r="E28" s="1234"/>
      <c r="F28" s="1234"/>
      <c r="G28" s="1234"/>
      <c r="H28" s="1234"/>
      <c r="I28" s="1234"/>
      <c r="J28" s="4765"/>
      <c r="K28" s="4765"/>
      <c r="L28" s="4765"/>
      <c r="M28" s="4765"/>
      <c r="N28" s="4765"/>
      <c r="O28" s="4765"/>
      <c r="P28" s="4765"/>
      <c r="Q28" s="4765"/>
      <c r="R28" s="4765"/>
      <c r="S28" s="4765"/>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764"/>
      <c r="K30" s="4764"/>
      <c r="L30" s="4764"/>
      <c r="M30" s="4764"/>
      <c r="N30" s="4764"/>
      <c r="O30" s="4764"/>
      <c r="P30" s="4764"/>
      <c r="Q30" s="4764"/>
      <c r="R30" s="4764"/>
      <c r="S30" s="4764"/>
      <c r="T30" s="4764"/>
      <c r="U30" s="4764"/>
      <c r="V30" s="4764"/>
      <c r="W30" s="4764"/>
      <c r="X30" s="4764"/>
      <c r="Y30" s="4764"/>
      <c r="Z30" s="4764"/>
      <c r="AA30" s="4764"/>
      <c r="AB30" s="4764"/>
      <c r="AC30" s="4764"/>
      <c r="AD30" s="4764"/>
      <c r="AE30" s="4764"/>
    </row>
    <row r="31" spans="1:31" s="1233" customFormat="1" ht="17.25" customHeight="1">
      <c r="A31" s="1236"/>
      <c r="B31" s="1236" t="s">
        <v>3123</v>
      </c>
      <c r="C31" s="1236"/>
      <c r="D31" s="1236"/>
      <c r="E31" s="1236"/>
      <c r="F31" s="1236"/>
      <c r="G31" s="1236"/>
      <c r="H31" s="1236"/>
      <c r="I31" s="1236"/>
      <c r="J31" s="4764"/>
      <c r="K31" s="4764"/>
      <c r="L31" s="4764"/>
      <c r="M31" s="4764"/>
      <c r="N31" s="4764"/>
      <c r="O31" s="4764"/>
      <c r="P31" s="4764"/>
      <c r="Q31" s="4764"/>
      <c r="R31" s="4764"/>
      <c r="S31" s="4764"/>
      <c r="T31" s="4764"/>
      <c r="U31" s="4764"/>
      <c r="V31" s="4764"/>
      <c r="W31" s="4764"/>
      <c r="X31" s="4764"/>
      <c r="Y31" s="4764"/>
      <c r="Z31" s="4764"/>
      <c r="AA31" s="4764"/>
      <c r="AB31" s="4764"/>
      <c r="AC31" s="4764"/>
      <c r="AD31" s="4764"/>
      <c r="AE31" s="4764"/>
    </row>
    <row r="32" spans="1:31" s="1233" customFormat="1" ht="17.25" customHeight="1">
      <c r="A32" s="1236"/>
      <c r="B32" s="1236" t="s">
        <v>3124</v>
      </c>
      <c r="C32" s="1236"/>
      <c r="D32" s="1236"/>
      <c r="E32" s="1236"/>
      <c r="F32" s="1236"/>
      <c r="G32" s="1236"/>
      <c r="H32" s="1236"/>
      <c r="I32" s="1236" t="s">
        <v>2595</v>
      </c>
      <c r="J32" s="4764"/>
      <c r="K32" s="4764"/>
      <c r="L32" s="4764"/>
      <c r="M32" s="4764"/>
      <c r="N32" s="4764"/>
      <c r="O32" s="4764"/>
      <c r="P32" s="4764"/>
    </row>
    <row r="33" spans="1:34" s="1233" customFormat="1" ht="17.25" customHeight="1">
      <c r="A33" s="1236"/>
      <c r="B33" s="1236" t="s">
        <v>3125</v>
      </c>
      <c r="C33" s="1236"/>
      <c r="D33" s="1236"/>
      <c r="E33" s="1236"/>
      <c r="F33" s="1236"/>
      <c r="G33" s="1236"/>
      <c r="H33" s="1236"/>
      <c r="I33" s="1236"/>
      <c r="J33" s="4764"/>
      <c r="K33" s="4764"/>
      <c r="L33" s="4764"/>
      <c r="M33" s="4764"/>
      <c r="N33" s="4764"/>
      <c r="O33" s="4764"/>
      <c r="P33" s="4764"/>
      <c r="Q33" s="4764"/>
      <c r="R33" s="4764"/>
      <c r="S33" s="4764"/>
      <c r="T33" s="4764"/>
      <c r="U33" s="4764"/>
      <c r="V33" s="4764"/>
      <c r="W33" s="4764"/>
      <c r="X33" s="4764"/>
      <c r="Y33" s="4764"/>
      <c r="Z33" s="4764"/>
      <c r="AA33" s="4764"/>
      <c r="AB33" s="4764"/>
      <c r="AC33" s="4764"/>
      <c r="AD33" s="4764"/>
      <c r="AE33" s="4764"/>
    </row>
    <row r="34" spans="1:34" s="1233" customFormat="1" ht="17.25" customHeight="1">
      <c r="A34" s="1234"/>
      <c r="B34" s="1234" t="s">
        <v>3126</v>
      </c>
      <c r="C34" s="1234"/>
      <c r="D34" s="1234"/>
      <c r="E34" s="1234"/>
      <c r="F34" s="1234"/>
      <c r="G34" s="1234"/>
      <c r="H34" s="1234"/>
      <c r="I34" s="1234"/>
      <c r="J34" s="4765"/>
      <c r="K34" s="4765"/>
      <c r="L34" s="4765"/>
      <c r="M34" s="4765"/>
      <c r="N34" s="4765"/>
      <c r="O34" s="4765"/>
      <c r="P34" s="4765"/>
      <c r="Q34" s="4765"/>
      <c r="R34" s="4765"/>
      <c r="S34" s="4765"/>
      <c r="T34" s="1239"/>
      <c r="U34" s="1239"/>
      <c r="V34" s="1239"/>
      <c r="W34" s="1239"/>
      <c r="X34" s="1239"/>
      <c r="Y34" s="1239"/>
      <c r="Z34" s="1239"/>
      <c r="AA34" s="1239"/>
      <c r="AB34" s="1239"/>
      <c r="AC34" s="1239"/>
      <c r="AD34" s="1239"/>
      <c r="AE34" s="1239"/>
    </row>
    <row r="35" spans="1:34" s="1233" customFormat="1" ht="17.25" customHeight="1">
      <c r="AH35" s="1792"/>
    </row>
    <row r="36" spans="1:34" s="1233" customFormat="1" ht="17.25" customHeight="1"/>
    <row r="37" spans="1:34" s="1233" customFormat="1" ht="17.25" customHeight="1"/>
    <row r="38" spans="1:34" s="1233" customFormat="1" ht="17.25" customHeight="1"/>
    <row r="39" spans="1:34" s="1233" customFormat="1" ht="17.25" customHeight="1"/>
    <row r="40" spans="1:34" s="1233" customFormat="1" ht="17.25" customHeight="1"/>
    <row r="41" spans="1:34" s="1233" customFormat="1" ht="17.25" customHeight="1"/>
    <row r="42" spans="1:34" s="1233" customFormat="1" ht="17.25" customHeight="1"/>
    <row r="43" spans="1:34" s="1233" customFormat="1" ht="17.25" customHeight="1"/>
    <row r="44" spans="1:34" s="1233" customFormat="1" ht="17.25" customHeight="1"/>
    <row r="45" spans="1:34" s="1233" customFormat="1" ht="17.25" customHeight="1"/>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s="1233" customFormat="1" ht="17.25" customHeight="1"/>
    <row r="64" s="1233" customFormat="1" ht="17.25" customHeight="1"/>
    <row r="65" s="1233" customFormat="1" ht="17.25" customHeight="1"/>
    <row r="66" s="1233"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120</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4663"/>
      <c r="K6" s="4667"/>
      <c r="L6" s="4667"/>
      <c r="M6" s="4667"/>
      <c r="N6" s="4667"/>
      <c r="O6" s="4667"/>
      <c r="P6" s="4667"/>
      <c r="Q6" s="4667"/>
      <c r="R6" s="4667"/>
      <c r="S6" s="4667"/>
      <c r="T6" s="4667"/>
      <c r="U6" s="4667"/>
      <c r="V6" s="4667"/>
      <c r="W6" s="4667"/>
      <c r="X6" s="4667"/>
      <c r="Y6" s="4667"/>
      <c r="Z6" s="4667"/>
      <c r="AA6" s="4667"/>
      <c r="AB6" s="4667"/>
      <c r="AC6" s="4667"/>
      <c r="AD6" s="4667"/>
      <c r="AE6" s="4667"/>
    </row>
    <row r="7" spans="1:31" s="1233" customFormat="1" ht="17.25" customHeight="1">
      <c r="A7" s="1236"/>
      <c r="B7" s="1236" t="s">
        <v>3123</v>
      </c>
      <c r="C7" s="1236"/>
      <c r="D7" s="1236"/>
      <c r="E7" s="1236"/>
      <c r="F7" s="1236"/>
      <c r="G7" s="1236"/>
      <c r="H7" s="1236"/>
      <c r="I7" s="1236"/>
      <c r="J7" s="2493" t="str">
        <f>cst_wskakunin_dairi2__space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33" customFormat="1" ht="17.25" customHeight="1">
      <c r="A8" s="1236"/>
      <c r="B8" s="1236" t="s">
        <v>3124</v>
      </c>
      <c r="C8" s="1236"/>
      <c r="D8" s="1236"/>
      <c r="E8" s="1236"/>
      <c r="F8" s="1236"/>
      <c r="G8" s="1236"/>
      <c r="H8" s="1236"/>
      <c r="I8" s="1236" t="s">
        <v>2595</v>
      </c>
      <c r="J8" s="2493" t="str">
        <f>cst_wskakunin_dairi2_ZIP</f>
        <v/>
      </c>
      <c r="K8" s="2493"/>
      <c r="L8" s="2493"/>
      <c r="M8" s="2493"/>
      <c r="N8" s="2493"/>
      <c r="O8" s="2493"/>
      <c r="P8" s="2493"/>
    </row>
    <row r="9" spans="1:31" s="1233" customFormat="1" ht="17.25" customHeight="1">
      <c r="A9" s="1236"/>
      <c r="B9" s="1236" t="s">
        <v>3125</v>
      </c>
      <c r="C9" s="1236"/>
      <c r="D9" s="1236"/>
      <c r="E9" s="1236"/>
      <c r="F9" s="1236"/>
      <c r="G9" s="1236"/>
      <c r="H9" s="1236"/>
      <c r="I9" s="1236"/>
      <c r="J9" s="2493" t="str">
        <f>cst_wskakunin_dairi2__address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33" customFormat="1" ht="17.25" customHeight="1">
      <c r="A10" s="1234"/>
      <c r="B10" s="1234" t="s">
        <v>3126</v>
      </c>
      <c r="C10" s="1234"/>
      <c r="D10" s="1234"/>
      <c r="E10" s="1234"/>
      <c r="F10" s="1234"/>
      <c r="G10" s="1234"/>
      <c r="H10" s="1234"/>
      <c r="I10" s="1234"/>
      <c r="J10" s="2487" t="str">
        <f>cst_wskakunin_dairi2_TEL</f>
        <v/>
      </c>
      <c r="K10" s="2487"/>
      <c r="L10" s="2487"/>
      <c r="M10" s="2487"/>
      <c r="N10" s="2487"/>
      <c r="O10" s="2487"/>
      <c r="P10" s="2487"/>
      <c r="Q10" s="2487"/>
      <c r="R10" s="2487"/>
      <c r="S10" s="2487"/>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4663"/>
      <c r="K12" s="4667"/>
      <c r="L12" s="4667"/>
      <c r="M12" s="4667"/>
      <c r="N12" s="4667"/>
      <c r="O12" s="4667"/>
      <c r="P12" s="4667"/>
      <c r="Q12" s="4667"/>
      <c r="R12" s="4667"/>
      <c r="S12" s="4667"/>
      <c r="T12" s="4667"/>
      <c r="U12" s="4667"/>
      <c r="V12" s="4667"/>
      <c r="W12" s="4667"/>
      <c r="X12" s="4667"/>
      <c r="Y12" s="4667"/>
      <c r="Z12" s="4667"/>
      <c r="AA12" s="4667"/>
      <c r="AB12" s="4667"/>
      <c r="AC12" s="4667"/>
      <c r="AD12" s="4667"/>
      <c r="AE12" s="4667"/>
    </row>
    <row r="13" spans="1:31" s="1233" customFormat="1" ht="17.25" customHeight="1">
      <c r="A13" s="1236"/>
      <c r="B13" s="1236" t="s">
        <v>3123</v>
      </c>
      <c r="C13" s="1236"/>
      <c r="D13" s="1236"/>
      <c r="E13" s="1236"/>
      <c r="F13" s="1236"/>
      <c r="G13" s="1236"/>
      <c r="H13" s="1236"/>
      <c r="I13" s="1236"/>
      <c r="J13" s="2493" t="str">
        <f>cst_wskakunin_dairi3__space</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33" customFormat="1" ht="17.25" customHeight="1">
      <c r="A14" s="1236"/>
      <c r="B14" s="1236" t="s">
        <v>3124</v>
      </c>
      <c r="C14" s="1236"/>
      <c r="D14" s="1236"/>
      <c r="E14" s="1236"/>
      <c r="F14" s="1236"/>
      <c r="G14" s="1236"/>
      <c r="H14" s="1236"/>
      <c r="I14" s="1236" t="s">
        <v>2595</v>
      </c>
      <c r="J14" s="2493" t="str">
        <f>cst_wskakunin_dairi3_ZIP</f>
        <v/>
      </c>
      <c r="K14" s="2493"/>
      <c r="L14" s="2493"/>
      <c r="M14" s="2493"/>
      <c r="N14" s="2493"/>
      <c r="O14" s="2493"/>
      <c r="P14" s="2493"/>
    </row>
    <row r="15" spans="1:31" s="1233" customFormat="1" ht="17.25" customHeight="1">
      <c r="A15" s="1236"/>
      <c r="B15" s="1236" t="s">
        <v>3125</v>
      </c>
      <c r="C15" s="1236"/>
      <c r="D15" s="1236"/>
      <c r="E15" s="1236"/>
      <c r="F15" s="1236"/>
      <c r="G15" s="1236"/>
      <c r="H15" s="1236"/>
      <c r="I15" s="1236"/>
      <c r="J15" s="2493" t="str">
        <f>cst_wskakunin_dairi3__address</f>
        <v/>
      </c>
      <c r="K15" s="2493"/>
      <c r="L15" s="2493"/>
      <c r="M15" s="2493"/>
      <c r="N15" s="2493"/>
      <c r="O15" s="2493"/>
      <c r="P15" s="2493"/>
      <c r="Q15" s="2493"/>
      <c r="R15" s="2493"/>
      <c r="S15" s="2493"/>
      <c r="T15" s="2493"/>
      <c r="U15" s="2493"/>
      <c r="V15" s="2493"/>
      <c r="W15" s="2493"/>
      <c r="X15" s="2493"/>
      <c r="Y15" s="2493"/>
      <c r="Z15" s="2493"/>
      <c r="AA15" s="2493"/>
      <c r="AB15" s="2493"/>
      <c r="AC15" s="2493"/>
      <c r="AD15" s="2493"/>
      <c r="AE15" s="2493"/>
    </row>
    <row r="16" spans="1:31" s="1233" customFormat="1" ht="17.25" customHeight="1">
      <c r="A16" s="1234"/>
      <c r="B16" s="1234" t="s">
        <v>3126</v>
      </c>
      <c r="C16" s="1234"/>
      <c r="D16" s="1234"/>
      <c r="E16" s="1234"/>
      <c r="F16" s="1234"/>
      <c r="G16" s="1234"/>
      <c r="H16" s="1234"/>
      <c r="I16" s="1234"/>
      <c r="J16" s="2487" t="str">
        <f>cst_wskakunin_dairi3_TEL</f>
        <v/>
      </c>
      <c r="K16" s="2487"/>
      <c r="L16" s="2487"/>
      <c r="M16" s="2487"/>
      <c r="N16" s="2487"/>
      <c r="O16" s="2487"/>
      <c r="P16" s="2487"/>
      <c r="Q16" s="2487"/>
      <c r="R16" s="2487"/>
      <c r="S16" s="2487"/>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4663"/>
      <c r="K18" s="4667"/>
      <c r="L18" s="4667"/>
      <c r="M18" s="4667"/>
      <c r="N18" s="4667"/>
      <c r="O18" s="4667"/>
      <c r="P18" s="4667"/>
      <c r="Q18" s="4667"/>
      <c r="R18" s="4667"/>
      <c r="S18" s="4667"/>
      <c r="T18" s="4667"/>
      <c r="U18" s="4667"/>
      <c r="V18" s="4667"/>
      <c r="W18" s="4667"/>
      <c r="X18" s="4667"/>
      <c r="Y18" s="4667"/>
      <c r="Z18" s="4667"/>
      <c r="AA18" s="4667"/>
      <c r="AB18" s="4667"/>
      <c r="AC18" s="4667"/>
      <c r="AD18" s="4667"/>
      <c r="AE18" s="4667"/>
    </row>
    <row r="19" spans="1:31" s="1233" customFormat="1" ht="17.25" customHeight="1">
      <c r="A19" s="1236"/>
      <c r="B19" s="1236" t="s">
        <v>3123</v>
      </c>
      <c r="C19" s="1236"/>
      <c r="D19" s="1236"/>
      <c r="E19" s="1236"/>
      <c r="F19" s="1236"/>
      <c r="G19" s="1236"/>
      <c r="H19" s="1236"/>
      <c r="I19" s="1236"/>
      <c r="J19" s="2493" t="str">
        <f>cst_wskakunin_dairi4__space</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33" customFormat="1" ht="17.25" customHeight="1">
      <c r="A20" s="1236"/>
      <c r="B20" s="1236" t="s">
        <v>3124</v>
      </c>
      <c r="C20" s="1236"/>
      <c r="D20" s="1236"/>
      <c r="E20" s="1236"/>
      <c r="F20" s="1236"/>
      <c r="G20" s="1236"/>
      <c r="H20" s="1236"/>
      <c r="I20" s="1236" t="s">
        <v>2595</v>
      </c>
      <c r="J20" s="2493" t="str">
        <f>cst_wskakunin_dairi4_ZIP</f>
        <v/>
      </c>
      <c r="K20" s="2493"/>
      <c r="L20" s="2493"/>
      <c r="M20" s="2493"/>
      <c r="N20" s="2493"/>
      <c r="O20" s="2493"/>
      <c r="P20" s="2493"/>
    </row>
    <row r="21" spans="1:31" s="1233" customFormat="1" ht="17.25" customHeight="1">
      <c r="A21" s="1236"/>
      <c r="B21" s="1236" t="s">
        <v>3125</v>
      </c>
      <c r="C21" s="1236"/>
      <c r="D21" s="1236"/>
      <c r="E21" s="1236"/>
      <c r="F21" s="1236"/>
      <c r="G21" s="1236"/>
      <c r="H21" s="1236"/>
      <c r="I21" s="1236"/>
      <c r="J21" s="2493" t="str">
        <f>cst_wskakunin_dairi4__address</f>
        <v/>
      </c>
      <c r="K21" s="2493"/>
      <c r="L21" s="2493"/>
      <c r="M21" s="2493"/>
      <c r="N21" s="2493"/>
      <c r="O21" s="2493"/>
      <c r="P21" s="2493"/>
      <c r="Q21" s="2493"/>
      <c r="R21" s="2493"/>
      <c r="S21" s="2493"/>
      <c r="T21" s="2493"/>
      <c r="U21" s="2493"/>
      <c r="V21" s="2493"/>
      <c r="W21" s="2493"/>
      <c r="X21" s="2493"/>
      <c r="Y21" s="2493"/>
      <c r="Z21" s="2493"/>
      <c r="AA21" s="2493"/>
      <c r="AB21" s="2493"/>
      <c r="AC21" s="2493"/>
      <c r="AD21" s="2493"/>
      <c r="AE21" s="2493"/>
    </row>
    <row r="22" spans="1:31" s="1233" customFormat="1" ht="17.25" customHeight="1">
      <c r="A22" s="1234"/>
      <c r="B22" s="1234" t="s">
        <v>3126</v>
      </c>
      <c r="C22" s="1234"/>
      <c r="D22" s="1234"/>
      <c r="E22" s="1234"/>
      <c r="F22" s="1234"/>
      <c r="G22" s="1234"/>
      <c r="H22" s="1234"/>
      <c r="I22" s="1234"/>
      <c r="J22" s="2487" t="str">
        <f>cst_wskakunin_dairi4_TEL</f>
        <v/>
      </c>
      <c r="K22" s="2487"/>
      <c r="L22" s="2487"/>
      <c r="M22" s="2487"/>
      <c r="N22" s="2487"/>
      <c r="O22" s="2487"/>
      <c r="P22" s="2487"/>
      <c r="Q22" s="2487"/>
      <c r="R22" s="2487"/>
      <c r="S22" s="2487"/>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4663"/>
      <c r="K24" s="4667"/>
      <c r="L24" s="4667"/>
      <c r="M24" s="4667"/>
      <c r="N24" s="4667"/>
      <c r="O24" s="4667"/>
      <c r="P24" s="4667"/>
      <c r="Q24" s="4667"/>
      <c r="R24" s="4667"/>
      <c r="S24" s="4667"/>
      <c r="T24" s="4667"/>
      <c r="U24" s="4667"/>
      <c r="V24" s="4667"/>
      <c r="W24" s="4667"/>
      <c r="X24" s="4667"/>
      <c r="Y24" s="4667"/>
      <c r="Z24" s="4667"/>
      <c r="AA24" s="4667"/>
      <c r="AB24" s="4667"/>
      <c r="AC24" s="4667"/>
      <c r="AD24" s="4667"/>
      <c r="AE24" s="4667"/>
    </row>
    <row r="25" spans="1:31" s="1233" customFormat="1" ht="17.25" customHeight="1">
      <c r="A25" s="1236"/>
      <c r="B25" s="1236" t="s">
        <v>3123</v>
      </c>
      <c r="C25" s="1236"/>
      <c r="D25" s="1236"/>
      <c r="E25" s="1236"/>
      <c r="F25" s="1236"/>
      <c r="G25" s="1236"/>
      <c r="H25" s="1236"/>
      <c r="I25" s="1236"/>
      <c r="J25" s="2493" t="str">
        <f>cst_wskakunin_dairi5__space</f>
        <v/>
      </c>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33" customFormat="1" ht="17.25" customHeight="1">
      <c r="A26" s="1236"/>
      <c r="B26" s="1236" t="s">
        <v>3124</v>
      </c>
      <c r="C26" s="1236"/>
      <c r="D26" s="1236"/>
      <c r="E26" s="1236"/>
      <c r="F26" s="1236"/>
      <c r="G26" s="1236"/>
      <c r="H26" s="1236"/>
      <c r="I26" s="1236" t="s">
        <v>2595</v>
      </c>
      <c r="J26" s="2493" t="str">
        <f>cst_wskakunin_dairi5_ZIP</f>
        <v/>
      </c>
      <c r="K26" s="2493"/>
      <c r="L26" s="2493"/>
      <c r="M26" s="2493"/>
      <c r="N26" s="2493"/>
      <c r="O26" s="2493"/>
      <c r="P26" s="2493"/>
    </row>
    <row r="27" spans="1:31" s="1233" customFormat="1" ht="17.25" customHeight="1">
      <c r="A27" s="1236"/>
      <c r="B27" s="1236" t="s">
        <v>3125</v>
      </c>
      <c r="C27" s="1236"/>
      <c r="D27" s="1236"/>
      <c r="E27" s="1236"/>
      <c r="F27" s="1236"/>
      <c r="G27" s="1236"/>
      <c r="H27" s="1236"/>
      <c r="I27" s="1236"/>
      <c r="J27" s="2493" t="str">
        <f>cst_wskakunin_dairi5__address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33" customFormat="1" ht="17.25" customHeight="1">
      <c r="A28" s="1234"/>
      <c r="B28" s="1234" t="s">
        <v>3126</v>
      </c>
      <c r="C28" s="1234"/>
      <c r="D28" s="1234"/>
      <c r="E28" s="1234"/>
      <c r="F28" s="1234"/>
      <c r="G28" s="1234"/>
      <c r="H28" s="1234"/>
      <c r="I28" s="1234"/>
      <c r="J28" s="2487" t="str">
        <f>cst_wskakunin_dairi5_TEL</f>
        <v/>
      </c>
      <c r="K28" s="2487"/>
      <c r="L28" s="2487"/>
      <c r="M28" s="2487"/>
      <c r="N28" s="2487"/>
      <c r="O28" s="2487"/>
      <c r="P28" s="2487"/>
      <c r="Q28" s="2487"/>
      <c r="R28" s="2487"/>
      <c r="S28" s="2487"/>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4663"/>
      <c r="K30" s="4667"/>
      <c r="L30" s="4667"/>
      <c r="M30" s="4667"/>
      <c r="N30" s="4667"/>
      <c r="O30" s="4667"/>
      <c r="P30" s="4667"/>
      <c r="Q30" s="4667"/>
      <c r="R30" s="4667"/>
      <c r="S30" s="4667"/>
      <c r="T30" s="4667"/>
      <c r="U30" s="4667"/>
      <c r="V30" s="4667"/>
      <c r="W30" s="4667"/>
      <c r="X30" s="4667"/>
      <c r="Y30" s="4667"/>
      <c r="Z30" s="4667"/>
      <c r="AA30" s="4667"/>
      <c r="AB30" s="4667"/>
      <c r="AC30" s="4667"/>
      <c r="AD30" s="4667"/>
      <c r="AE30" s="4667"/>
    </row>
    <row r="31" spans="1:31" s="1233" customFormat="1" ht="17.25" customHeight="1">
      <c r="A31" s="1236"/>
      <c r="B31" s="1236" t="s">
        <v>3123</v>
      </c>
      <c r="C31" s="1236"/>
      <c r="D31" s="1236"/>
      <c r="E31" s="1236"/>
      <c r="F31" s="1236"/>
      <c r="G31" s="1236"/>
      <c r="H31" s="1236"/>
      <c r="I31" s="1236"/>
      <c r="J31" s="2493" t="str">
        <f>cst_wskakunin_dairi6__space</f>
        <v/>
      </c>
      <c r="K31" s="2493"/>
      <c r="L31" s="2493"/>
      <c r="M31" s="2493"/>
      <c r="N31" s="2493"/>
      <c r="O31" s="2493"/>
      <c r="P31" s="2493"/>
      <c r="Q31" s="2493"/>
      <c r="R31" s="2493"/>
      <c r="S31" s="2493"/>
      <c r="T31" s="2493"/>
      <c r="U31" s="2493"/>
      <c r="V31" s="2493"/>
      <c r="W31" s="2493"/>
      <c r="X31" s="2493"/>
      <c r="Y31" s="2493"/>
      <c r="Z31" s="2493"/>
      <c r="AA31" s="2493"/>
      <c r="AB31" s="2493"/>
      <c r="AC31" s="2493"/>
      <c r="AD31" s="2493"/>
      <c r="AE31" s="2493"/>
    </row>
    <row r="32" spans="1:31" s="1233" customFormat="1" ht="17.25" customHeight="1">
      <c r="A32" s="1236"/>
      <c r="B32" s="1236" t="s">
        <v>3124</v>
      </c>
      <c r="C32" s="1236"/>
      <c r="D32" s="1236"/>
      <c r="E32" s="1236"/>
      <c r="F32" s="1236"/>
      <c r="G32" s="1236"/>
      <c r="H32" s="1236"/>
      <c r="I32" s="1236" t="s">
        <v>2595</v>
      </c>
      <c r="J32" s="2493" t="str">
        <f>cst_wskakunin_dairi6_ZIP</f>
        <v/>
      </c>
      <c r="K32" s="2493"/>
      <c r="L32" s="2493"/>
      <c r="M32" s="2493"/>
      <c r="N32" s="2493"/>
      <c r="O32" s="2493"/>
      <c r="P32" s="2493"/>
    </row>
    <row r="33" spans="1:31" s="1233" customFormat="1" ht="17.25" customHeight="1">
      <c r="A33" s="1236"/>
      <c r="B33" s="1236" t="s">
        <v>3125</v>
      </c>
      <c r="C33" s="1236"/>
      <c r="D33" s="1236"/>
      <c r="E33" s="1236"/>
      <c r="F33" s="1236"/>
      <c r="G33" s="1236"/>
      <c r="H33" s="1236"/>
      <c r="I33" s="1236"/>
      <c r="J33" s="2493" t="str">
        <f>cst_wskakunin_dairi6__address</f>
        <v/>
      </c>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33" customFormat="1" ht="17.25" customHeight="1">
      <c r="A34" s="1234"/>
      <c r="B34" s="1234" t="s">
        <v>3126</v>
      </c>
      <c r="C34" s="1234"/>
      <c r="D34" s="1234"/>
      <c r="E34" s="1234"/>
      <c r="F34" s="1234"/>
      <c r="G34" s="1234"/>
      <c r="H34" s="1234"/>
      <c r="I34" s="1234"/>
      <c r="J34" s="2487" t="str">
        <f>cst_wskakunin_dairi6_TEL</f>
        <v/>
      </c>
      <c r="K34" s="2487"/>
      <c r="L34" s="2487"/>
      <c r="M34" s="2487"/>
      <c r="N34" s="2487"/>
      <c r="O34" s="2487"/>
      <c r="P34" s="2487"/>
      <c r="Q34" s="2487"/>
      <c r="R34" s="2487"/>
      <c r="S34" s="2487"/>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3127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A6" s="1236"/>
      <c r="B6" s="1236" t="s">
        <v>3122</v>
      </c>
      <c r="C6" s="1236"/>
      <c r="D6" s="1236"/>
      <c r="E6" s="1236"/>
      <c r="F6" s="1236"/>
      <c r="G6" s="1236"/>
      <c r="H6" s="1236"/>
      <c r="I6" s="1236"/>
      <c r="J6" s="2493" t="str">
        <f>cst_wskakunin_owner2__space_KANA</f>
        <v/>
      </c>
      <c r="K6" s="2493"/>
      <c r="L6" s="2493"/>
      <c r="M6" s="2493"/>
      <c r="N6" s="2493"/>
      <c r="O6" s="2493"/>
      <c r="P6" s="2493"/>
      <c r="Q6" s="2493"/>
      <c r="R6" s="2493"/>
      <c r="S6" s="2493"/>
      <c r="T6" s="2493"/>
      <c r="U6" s="2493"/>
      <c r="V6" s="2493"/>
      <c r="W6" s="2493"/>
      <c r="X6" s="2493"/>
      <c r="Y6" s="2493"/>
      <c r="Z6" s="2493"/>
      <c r="AA6" s="2493"/>
      <c r="AB6" s="2493"/>
      <c r="AC6" s="2493"/>
      <c r="AD6" s="2493"/>
      <c r="AE6" s="2493"/>
    </row>
    <row r="7" spans="1:31" s="1233" customFormat="1" ht="17.25" customHeight="1">
      <c r="A7" s="1236"/>
      <c r="B7" s="1236" t="s">
        <v>3123</v>
      </c>
      <c r="C7" s="1236"/>
      <c r="D7" s="1236"/>
      <c r="E7" s="1236"/>
      <c r="F7" s="1236"/>
      <c r="G7" s="1236"/>
      <c r="H7" s="1236"/>
      <c r="I7" s="1236"/>
      <c r="J7" s="2493" t="str">
        <f>cst_wskakunin_owner2__space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33" customFormat="1" ht="17.25" customHeight="1">
      <c r="A8" s="1236"/>
      <c r="B8" s="1236" t="s">
        <v>3124</v>
      </c>
      <c r="C8" s="1236"/>
      <c r="D8" s="1236"/>
      <c r="E8" s="1236"/>
      <c r="F8" s="1236"/>
      <c r="G8" s="1236"/>
      <c r="H8" s="1236"/>
      <c r="I8" s="1236" t="s">
        <v>2595</v>
      </c>
      <c r="J8" s="2493" t="str">
        <f>cst_wskakunin_owner2_ZIP</f>
        <v/>
      </c>
      <c r="K8" s="2493"/>
      <c r="L8" s="2493"/>
      <c r="M8" s="2493"/>
      <c r="N8" s="2493"/>
      <c r="O8" s="2493"/>
      <c r="P8" s="2493"/>
    </row>
    <row r="9" spans="1:31" s="1233" customFormat="1" ht="17.25" customHeight="1">
      <c r="A9" s="1236"/>
      <c r="B9" s="1236" t="s">
        <v>3125</v>
      </c>
      <c r="C9" s="1236"/>
      <c r="D9" s="1236"/>
      <c r="E9" s="1236"/>
      <c r="F9" s="1236"/>
      <c r="G9" s="1236"/>
      <c r="H9" s="1236"/>
      <c r="I9" s="1236"/>
      <c r="J9" s="2493" t="str">
        <f>cst_wskakunin_owner2__address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33" customFormat="1" ht="17.25" customHeight="1">
      <c r="A10" s="1234"/>
      <c r="B10" s="1234" t="s">
        <v>3126</v>
      </c>
      <c r="C10" s="1234"/>
      <c r="D10" s="1234"/>
      <c r="E10" s="1234"/>
      <c r="F10" s="1234"/>
      <c r="G10" s="1234"/>
      <c r="H10" s="1234"/>
      <c r="I10" s="1234"/>
      <c r="J10" s="2487" t="str">
        <f>cst_wskakunin_owner2_TEL</f>
        <v/>
      </c>
      <c r="K10" s="2487"/>
      <c r="L10" s="2487"/>
      <c r="M10" s="2487"/>
      <c r="N10" s="2487"/>
      <c r="O10" s="2487"/>
      <c r="P10" s="2487"/>
      <c r="Q10" s="2487"/>
      <c r="R10" s="2487"/>
      <c r="S10" s="2487"/>
      <c r="T10" s="1239"/>
      <c r="U10" s="1239"/>
      <c r="V10" s="1239"/>
      <c r="W10" s="1239"/>
      <c r="X10" s="1239"/>
      <c r="Y10" s="1239"/>
      <c r="Z10" s="1239"/>
      <c r="AA10" s="1239"/>
      <c r="AB10" s="1239"/>
      <c r="AC10" s="1239"/>
      <c r="AD10" s="1239"/>
      <c r="AE10" s="1239"/>
    </row>
    <row r="11" spans="1:31" s="1233" customFormat="1" ht="6.75" customHeight="1"/>
    <row r="12" spans="1:31" s="1233" customFormat="1" ht="17.25" customHeight="1">
      <c r="A12" s="1236"/>
      <c r="B12" s="1236" t="s">
        <v>3122</v>
      </c>
      <c r="C12" s="1236"/>
      <c r="D12" s="1236"/>
      <c r="E12" s="1236"/>
      <c r="F12" s="1236"/>
      <c r="G12" s="1236"/>
      <c r="H12" s="1236"/>
      <c r="I12" s="1236"/>
      <c r="J12" s="2493" t="str">
        <f>cst_wskakunin_owner3__space_KANA</f>
        <v/>
      </c>
      <c r="K12" s="2493"/>
      <c r="L12" s="2493"/>
      <c r="M12" s="2493"/>
      <c r="N12" s="2493"/>
      <c r="O12" s="2493"/>
      <c r="P12" s="2493"/>
      <c r="Q12" s="2493"/>
      <c r="R12" s="2493"/>
      <c r="S12" s="2493"/>
      <c r="T12" s="2493"/>
      <c r="U12" s="2493"/>
      <c r="V12" s="2493"/>
      <c r="W12" s="2493"/>
      <c r="X12" s="2493"/>
      <c r="Y12" s="2493"/>
      <c r="Z12" s="2493"/>
      <c r="AA12" s="2493"/>
      <c r="AB12" s="2493"/>
      <c r="AC12" s="2493"/>
      <c r="AD12" s="2493"/>
      <c r="AE12" s="2493"/>
    </row>
    <row r="13" spans="1:31" s="1233" customFormat="1" ht="17.25" customHeight="1">
      <c r="A13" s="1236"/>
      <c r="B13" s="1236" t="s">
        <v>3123</v>
      </c>
      <c r="C13" s="1236"/>
      <c r="D13" s="1236"/>
      <c r="E13" s="1236"/>
      <c r="F13" s="1236"/>
      <c r="G13" s="1236"/>
      <c r="H13" s="1236"/>
      <c r="I13" s="1236"/>
      <c r="J13" s="2493" t="str">
        <f>cst_wskakunin_owner3__space</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33" customFormat="1" ht="17.25" customHeight="1">
      <c r="A14" s="1236"/>
      <c r="B14" s="1236" t="s">
        <v>3124</v>
      </c>
      <c r="C14" s="1236"/>
      <c r="D14" s="1236"/>
      <c r="E14" s="1236"/>
      <c r="F14" s="1236"/>
      <c r="G14" s="1236"/>
      <c r="H14" s="1236"/>
      <c r="I14" s="1236" t="s">
        <v>2595</v>
      </c>
      <c r="J14" s="2493" t="str">
        <f>cst_wskakunin_owner3_ZIP</f>
        <v/>
      </c>
      <c r="K14" s="2493"/>
      <c r="L14" s="2493"/>
      <c r="M14" s="2493"/>
      <c r="N14" s="2493"/>
      <c r="O14" s="2493"/>
      <c r="P14" s="2493"/>
    </row>
    <row r="15" spans="1:31" s="1233" customFormat="1" ht="17.25" customHeight="1">
      <c r="A15" s="1236"/>
      <c r="B15" s="1236" t="s">
        <v>3125</v>
      </c>
      <c r="C15" s="1236"/>
      <c r="D15" s="1236"/>
      <c r="E15" s="1236"/>
      <c r="F15" s="1236"/>
      <c r="G15" s="1236"/>
      <c r="H15" s="1236"/>
      <c r="I15" s="1236"/>
      <c r="J15" s="2493" t="str">
        <f>cst_wskakunin_owner3__address</f>
        <v/>
      </c>
      <c r="K15" s="2493"/>
      <c r="L15" s="2493"/>
      <c r="M15" s="2493"/>
      <c r="N15" s="2493"/>
      <c r="O15" s="2493"/>
      <c r="P15" s="2493"/>
      <c r="Q15" s="2493"/>
      <c r="R15" s="2493"/>
      <c r="S15" s="2493"/>
      <c r="T15" s="2493"/>
      <c r="U15" s="2493"/>
      <c r="V15" s="2493"/>
      <c r="W15" s="2493"/>
      <c r="X15" s="2493"/>
      <c r="Y15" s="2493"/>
      <c r="Z15" s="2493"/>
      <c r="AA15" s="2493"/>
      <c r="AB15" s="2493"/>
      <c r="AC15" s="2493"/>
      <c r="AD15" s="2493"/>
      <c r="AE15" s="2493"/>
    </row>
    <row r="16" spans="1:31" s="1233" customFormat="1" ht="17.25" customHeight="1">
      <c r="A16" s="1234"/>
      <c r="B16" s="1234" t="s">
        <v>3126</v>
      </c>
      <c r="C16" s="1234"/>
      <c r="D16" s="1234"/>
      <c r="E16" s="1234"/>
      <c r="F16" s="1234"/>
      <c r="G16" s="1234"/>
      <c r="H16" s="1234"/>
      <c r="I16" s="1234"/>
      <c r="J16" s="2487" t="str">
        <f>cst_wskakunin_owner3_TEL</f>
        <v/>
      </c>
      <c r="K16" s="2487"/>
      <c r="L16" s="2487"/>
      <c r="M16" s="2487"/>
      <c r="N16" s="2487"/>
      <c r="O16" s="2487"/>
      <c r="P16" s="2487"/>
      <c r="Q16" s="2487"/>
      <c r="R16" s="2487"/>
      <c r="S16" s="2487"/>
      <c r="T16" s="1239"/>
      <c r="U16" s="1239"/>
      <c r="V16" s="1239"/>
      <c r="W16" s="1239"/>
      <c r="X16" s="1239"/>
      <c r="Y16" s="1239"/>
      <c r="Z16" s="1239"/>
      <c r="AA16" s="1239"/>
      <c r="AB16" s="1239"/>
      <c r="AC16" s="1239"/>
      <c r="AD16" s="1239"/>
      <c r="AE16" s="1239"/>
    </row>
    <row r="17" spans="1:31" s="1233" customFormat="1" ht="6.75" customHeight="1"/>
    <row r="18" spans="1:31" s="1233" customFormat="1" ht="17.25" customHeight="1">
      <c r="A18" s="1236"/>
      <c r="B18" s="1236" t="s">
        <v>3122</v>
      </c>
      <c r="C18" s="1236"/>
      <c r="D18" s="1236"/>
      <c r="E18" s="1236"/>
      <c r="F18" s="1236"/>
      <c r="G18" s="1236"/>
      <c r="H18" s="1236"/>
      <c r="I18" s="1236"/>
      <c r="J18" s="2493" t="str">
        <f>cst_wskakunin_owner4__space_KANA</f>
        <v/>
      </c>
      <c r="K18" s="2493"/>
      <c r="L18" s="2493"/>
      <c r="M18" s="2493"/>
      <c r="N18" s="2493"/>
      <c r="O18" s="2493"/>
      <c r="P18" s="2493"/>
      <c r="Q18" s="2493"/>
      <c r="R18" s="2493"/>
      <c r="S18" s="2493"/>
      <c r="T18" s="2493"/>
      <c r="U18" s="2493"/>
      <c r="V18" s="2493"/>
      <c r="W18" s="2493"/>
      <c r="X18" s="2493"/>
      <c r="Y18" s="2493"/>
      <c r="Z18" s="2493"/>
      <c r="AA18" s="2493"/>
      <c r="AB18" s="2493"/>
      <c r="AC18" s="2493"/>
      <c r="AD18" s="2493"/>
      <c r="AE18" s="2493"/>
    </row>
    <row r="19" spans="1:31" s="1233" customFormat="1" ht="17.25" customHeight="1">
      <c r="A19" s="1236"/>
      <c r="B19" s="1236" t="s">
        <v>3123</v>
      </c>
      <c r="C19" s="1236"/>
      <c r="D19" s="1236"/>
      <c r="E19" s="1236"/>
      <c r="F19" s="1236"/>
      <c r="G19" s="1236"/>
      <c r="H19" s="1236"/>
      <c r="I19" s="1236"/>
      <c r="J19" s="2493" t="str">
        <f>cst_wskakunin_owner4__space</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33" customFormat="1" ht="17.25" customHeight="1">
      <c r="A20" s="1236"/>
      <c r="B20" s="1236" t="s">
        <v>3124</v>
      </c>
      <c r="C20" s="1236"/>
      <c r="D20" s="1236"/>
      <c r="E20" s="1236"/>
      <c r="F20" s="1236"/>
      <c r="G20" s="1236"/>
      <c r="H20" s="1236"/>
      <c r="I20" s="1236" t="s">
        <v>2595</v>
      </c>
      <c r="J20" s="2493" t="str">
        <f>cst_wskakunin_owner4_ZIP</f>
        <v/>
      </c>
      <c r="K20" s="2493"/>
      <c r="L20" s="2493"/>
      <c r="M20" s="2493"/>
      <c r="N20" s="2493"/>
      <c r="O20" s="2493"/>
      <c r="P20" s="2493"/>
    </row>
    <row r="21" spans="1:31" s="1233" customFormat="1" ht="17.25" customHeight="1">
      <c r="A21" s="1236"/>
      <c r="B21" s="1236" t="s">
        <v>3125</v>
      </c>
      <c r="C21" s="1236"/>
      <c r="D21" s="1236"/>
      <c r="E21" s="1236"/>
      <c r="F21" s="1236"/>
      <c r="G21" s="1236"/>
      <c r="H21" s="1236"/>
      <c r="I21" s="1236"/>
      <c r="J21" s="2493" t="str">
        <f>cst_wskakunin_owner4__address</f>
        <v/>
      </c>
      <c r="K21" s="2493"/>
      <c r="L21" s="2493"/>
      <c r="M21" s="2493"/>
      <c r="N21" s="2493"/>
      <c r="O21" s="2493"/>
      <c r="P21" s="2493"/>
      <c r="Q21" s="2493"/>
      <c r="R21" s="2493"/>
      <c r="S21" s="2493"/>
      <c r="T21" s="2493"/>
      <c r="U21" s="2493"/>
      <c r="V21" s="2493"/>
      <c r="W21" s="2493"/>
      <c r="X21" s="2493"/>
      <c r="Y21" s="2493"/>
      <c r="Z21" s="2493"/>
      <c r="AA21" s="2493"/>
      <c r="AB21" s="2493"/>
      <c r="AC21" s="2493"/>
      <c r="AD21" s="2493"/>
      <c r="AE21" s="2493"/>
    </row>
    <row r="22" spans="1:31" s="1233" customFormat="1" ht="17.25" customHeight="1">
      <c r="A22" s="1234"/>
      <c r="B22" s="1234" t="s">
        <v>3126</v>
      </c>
      <c r="C22" s="1234"/>
      <c r="D22" s="1234"/>
      <c r="E22" s="1234"/>
      <c r="F22" s="1234"/>
      <c r="G22" s="1234"/>
      <c r="H22" s="1234"/>
      <c r="I22" s="1234"/>
      <c r="J22" s="2487" t="str">
        <f>cst_wskakunin_owner4_TEL</f>
        <v/>
      </c>
      <c r="K22" s="2487"/>
      <c r="L22" s="2487"/>
      <c r="M22" s="2487"/>
      <c r="N22" s="2487"/>
      <c r="O22" s="2487"/>
      <c r="P22" s="2487"/>
      <c r="Q22" s="2487"/>
      <c r="R22" s="2487"/>
      <c r="S22" s="2487"/>
      <c r="T22" s="1239"/>
      <c r="U22" s="1239"/>
      <c r="V22" s="1239"/>
      <c r="W22" s="1239"/>
      <c r="X22" s="1239"/>
      <c r="Y22" s="1239"/>
      <c r="Z22" s="1239"/>
      <c r="AA22" s="1239"/>
      <c r="AB22" s="1239"/>
      <c r="AC22" s="1239"/>
      <c r="AD22" s="1239"/>
      <c r="AE22" s="1239"/>
    </row>
    <row r="23" spans="1:31" s="1233" customFormat="1" ht="6.75" customHeight="1"/>
    <row r="24" spans="1:31" s="1233" customFormat="1" ht="17.25" customHeight="1">
      <c r="A24" s="1236"/>
      <c r="B24" s="1236" t="s">
        <v>3122</v>
      </c>
      <c r="C24" s="1236"/>
      <c r="D24" s="1236"/>
      <c r="E24" s="1236"/>
      <c r="F24" s="1236"/>
      <c r="G24" s="1236"/>
      <c r="H24" s="1236"/>
      <c r="I24" s="1236"/>
      <c r="J24" s="2493" t="str">
        <f>cst_wskakunin_owner5__space_KANA</f>
        <v/>
      </c>
      <c r="K24" s="2493"/>
      <c r="L24" s="2493"/>
      <c r="M24" s="2493"/>
      <c r="N24" s="2493"/>
      <c r="O24" s="2493"/>
      <c r="P24" s="2493"/>
      <c r="Q24" s="2493"/>
      <c r="R24" s="2493"/>
      <c r="S24" s="2493"/>
      <c r="T24" s="2493"/>
      <c r="U24" s="2493"/>
      <c r="V24" s="2493"/>
      <c r="W24" s="2493"/>
      <c r="X24" s="2493"/>
      <c r="Y24" s="2493"/>
      <c r="Z24" s="2493"/>
      <c r="AA24" s="2493"/>
      <c r="AB24" s="2493"/>
      <c r="AC24" s="2493"/>
      <c r="AD24" s="2493"/>
      <c r="AE24" s="2493"/>
    </row>
    <row r="25" spans="1:31" s="1233" customFormat="1" ht="17.25" customHeight="1">
      <c r="A25" s="1236"/>
      <c r="B25" s="1236" t="s">
        <v>3123</v>
      </c>
      <c r="C25" s="1236"/>
      <c r="D25" s="1236"/>
      <c r="E25" s="1236"/>
      <c r="F25" s="1236"/>
      <c r="G25" s="1236"/>
      <c r="H25" s="1236"/>
      <c r="I25" s="1236"/>
      <c r="J25" s="2493" t="str">
        <f>cst_wskakunin_owner5__space</f>
        <v/>
      </c>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33" customFormat="1" ht="17.25" customHeight="1">
      <c r="A26" s="1236"/>
      <c r="B26" s="1236" t="s">
        <v>3124</v>
      </c>
      <c r="C26" s="1236"/>
      <c r="D26" s="1236"/>
      <c r="E26" s="1236"/>
      <c r="F26" s="1236"/>
      <c r="G26" s="1236"/>
      <c r="H26" s="1236"/>
      <c r="I26" s="1236" t="s">
        <v>2595</v>
      </c>
      <c r="J26" s="2493" t="str">
        <f>cst_wskakunin_owner5_ZIP</f>
        <v/>
      </c>
      <c r="K26" s="2493"/>
      <c r="L26" s="2493"/>
      <c r="M26" s="2493"/>
      <c r="N26" s="2493"/>
      <c r="O26" s="2493"/>
      <c r="P26" s="2493"/>
    </row>
    <row r="27" spans="1:31" s="1233" customFormat="1" ht="17.25" customHeight="1">
      <c r="A27" s="1236"/>
      <c r="B27" s="1236" t="s">
        <v>3125</v>
      </c>
      <c r="C27" s="1236"/>
      <c r="D27" s="1236"/>
      <c r="E27" s="1236"/>
      <c r="F27" s="1236"/>
      <c r="G27" s="1236"/>
      <c r="H27" s="1236"/>
      <c r="I27" s="1236"/>
      <c r="J27" s="2493" t="str">
        <f>cst_wskakunin_owner5__address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33" customFormat="1" ht="17.25" customHeight="1">
      <c r="A28" s="1234"/>
      <c r="B28" s="1234" t="s">
        <v>3126</v>
      </c>
      <c r="C28" s="1234"/>
      <c r="D28" s="1234"/>
      <c r="E28" s="1234"/>
      <c r="F28" s="1234"/>
      <c r="G28" s="1234"/>
      <c r="H28" s="1234"/>
      <c r="I28" s="1234"/>
      <c r="J28" s="2487" t="str">
        <f>cst_wskakunin_owner5_TEL</f>
        <v/>
      </c>
      <c r="K28" s="2487"/>
      <c r="L28" s="2487"/>
      <c r="M28" s="2487"/>
      <c r="N28" s="2487"/>
      <c r="O28" s="2487"/>
      <c r="P28" s="2487"/>
      <c r="Q28" s="2487"/>
      <c r="R28" s="2487"/>
      <c r="S28" s="2487"/>
      <c r="T28" s="1239"/>
      <c r="U28" s="1239"/>
      <c r="V28" s="1239"/>
      <c r="W28" s="1239"/>
      <c r="X28" s="1239"/>
      <c r="Y28" s="1239"/>
      <c r="Z28" s="1239"/>
      <c r="AA28" s="1239"/>
      <c r="AB28" s="1239"/>
      <c r="AC28" s="1239"/>
      <c r="AD28" s="1239"/>
      <c r="AE28" s="1239"/>
    </row>
    <row r="29" spans="1:31" s="1233" customFormat="1" ht="6.75" customHeight="1"/>
    <row r="30" spans="1:31" s="1233" customFormat="1" ht="17.25" customHeight="1">
      <c r="A30" s="1236"/>
      <c r="B30" s="1236" t="s">
        <v>3122</v>
      </c>
      <c r="C30" s="1236"/>
      <c r="D30" s="1236"/>
      <c r="E30" s="1236"/>
      <c r="F30" s="1236"/>
      <c r="G30" s="1236"/>
      <c r="H30" s="1236"/>
      <c r="I30" s="1236"/>
      <c r="J30" s="2493" t="str">
        <f>cst_wskakunin_owner6__space_KANA</f>
        <v/>
      </c>
      <c r="K30" s="2493"/>
      <c r="L30" s="2493"/>
      <c r="M30" s="2493"/>
      <c r="N30" s="2493"/>
      <c r="O30" s="2493"/>
      <c r="P30" s="2493"/>
      <c r="Q30" s="2493"/>
      <c r="R30" s="2493"/>
      <c r="S30" s="2493"/>
      <c r="T30" s="2493"/>
      <c r="U30" s="2493"/>
      <c r="V30" s="2493"/>
      <c r="W30" s="2493"/>
      <c r="X30" s="2493"/>
      <c r="Y30" s="2493"/>
      <c r="Z30" s="2493"/>
      <c r="AA30" s="2493"/>
      <c r="AB30" s="2493"/>
      <c r="AC30" s="2493"/>
      <c r="AD30" s="2493"/>
      <c r="AE30" s="2493"/>
    </row>
    <row r="31" spans="1:31" s="1233" customFormat="1" ht="17.25" customHeight="1">
      <c r="A31" s="1236"/>
      <c r="B31" s="1236" t="s">
        <v>3123</v>
      </c>
      <c r="C31" s="1236"/>
      <c r="D31" s="1236"/>
      <c r="E31" s="1236"/>
      <c r="F31" s="1236"/>
      <c r="G31" s="1236"/>
      <c r="H31" s="1236"/>
      <c r="I31" s="1236"/>
      <c r="J31" s="2493" t="str">
        <f>cst_wskakunin_owner6__space</f>
        <v/>
      </c>
      <c r="K31" s="2493"/>
      <c r="L31" s="2493"/>
      <c r="M31" s="2493"/>
      <c r="N31" s="2493"/>
      <c r="O31" s="2493"/>
      <c r="P31" s="2493"/>
      <c r="Q31" s="2493"/>
      <c r="R31" s="2493"/>
      <c r="S31" s="2493"/>
      <c r="T31" s="2493"/>
      <c r="U31" s="2493"/>
      <c r="V31" s="2493"/>
      <c r="W31" s="2493"/>
      <c r="X31" s="2493"/>
      <c r="Y31" s="2493"/>
      <c r="Z31" s="2493"/>
      <c r="AA31" s="2493"/>
      <c r="AB31" s="2493"/>
      <c r="AC31" s="2493"/>
      <c r="AD31" s="2493"/>
      <c r="AE31" s="2493"/>
    </row>
    <row r="32" spans="1:31" s="1233" customFormat="1" ht="17.25" customHeight="1">
      <c r="A32" s="1236"/>
      <c r="B32" s="1236" t="s">
        <v>3124</v>
      </c>
      <c r="C32" s="1236"/>
      <c r="D32" s="1236"/>
      <c r="E32" s="1236"/>
      <c r="F32" s="1236"/>
      <c r="G32" s="1236"/>
      <c r="H32" s="1236"/>
      <c r="I32" s="1236" t="s">
        <v>2595</v>
      </c>
      <c r="J32" s="2493" t="str">
        <f>cst_wskakunin_owner6_ZIP</f>
        <v/>
      </c>
      <c r="K32" s="2493"/>
      <c r="L32" s="2493"/>
      <c r="M32" s="2493"/>
      <c r="N32" s="2493"/>
      <c r="O32" s="2493"/>
      <c r="P32" s="2493"/>
    </row>
    <row r="33" spans="1:31" s="1233" customFormat="1" ht="17.25" customHeight="1">
      <c r="A33" s="1236"/>
      <c r="B33" s="1236" t="s">
        <v>3125</v>
      </c>
      <c r="C33" s="1236"/>
      <c r="D33" s="1236"/>
      <c r="E33" s="1236"/>
      <c r="F33" s="1236"/>
      <c r="G33" s="1236"/>
      <c r="H33" s="1236"/>
      <c r="I33" s="1236"/>
      <c r="J33" s="2493" t="str">
        <f>cst_wskakunin_owner6__address</f>
        <v/>
      </c>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33" customFormat="1" ht="17.25" customHeight="1">
      <c r="A34" s="1234"/>
      <c r="B34" s="1234" t="s">
        <v>3126</v>
      </c>
      <c r="C34" s="1234"/>
      <c r="D34" s="1234"/>
      <c r="E34" s="1234"/>
      <c r="F34" s="1234"/>
      <c r="G34" s="1234"/>
      <c r="H34" s="1234"/>
      <c r="I34" s="1234"/>
      <c r="J34" s="2487" t="str">
        <f>cst_wskakunin_owner6_TEL</f>
        <v/>
      </c>
      <c r="K34" s="2487"/>
      <c r="L34" s="2487"/>
      <c r="M34" s="2487"/>
      <c r="N34" s="2487"/>
      <c r="O34" s="2487"/>
      <c r="P34" s="2487"/>
      <c r="Q34" s="2487"/>
      <c r="R34" s="2487"/>
      <c r="S34" s="2487"/>
      <c r="T34" s="1239"/>
      <c r="U34" s="1239"/>
      <c r="V34" s="1239"/>
      <c r="W34" s="1239"/>
      <c r="X34" s="1239"/>
      <c r="Y34" s="1239"/>
      <c r="Z34" s="1239"/>
      <c r="AA34" s="1239"/>
      <c r="AB34" s="1239"/>
      <c r="AC34" s="1239"/>
      <c r="AD34" s="1239"/>
      <c r="AE34" s="1239"/>
    </row>
    <row r="35" spans="1:31" s="1233" customFormat="1" ht="17.25" customHeight="1"/>
    <row r="36" spans="1:31" s="1233" customFormat="1" ht="17.25" customHeight="1"/>
    <row r="37" spans="1:31" s="1233" customFormat="1" ht="17.25" customHeight="1"/>
    <row r="38" spans="1:31" s="1233" customFormat="1" ht="17.25" customHeight="1"/>
    <row r="39" spans="1:31" s="1233" customFormat="1" ht="17.25" customHeight="1"/>
    <row r="40" spans="1:31" s="1233" customFormat="1" ht="17.25" customHeight="1"/>
    <row r="41" spans="1:31" s="1233" customFormat="1" ht="17.25" customHeight="1"/>
    <row r="42" spans="1:31" s="1233" customFormat="1" ht="17.25" customHeight="1"/>
    <row r="43" spans="1:31" s="1233" customFormat="1" ht="17.25" customHeight="1"/>
    <row r="44" spans="1:31" s="1233" customFormat="1" ht="17.25" customHeight="1"/>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5877</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3" t="str">
        <f>cst_wskakunin_sekkei2_SIKAKU</f>
        <v/>
      </c>
      <c r="J6" s="4763"/>
      <c r="K6" s="1252" t="s">
        <v>10</v>
      </c>
      <c r="L6" s="4762" t="s">
        <v>3061</v>
      </c>
      <c r="M6" s="4762"/>
      <c r="N6" s="4762"/>
      <c r="O6" s="4762"/>
      <c r="P6" s="1251" t="s">
        <v>9</v>
      </c>
      <c r="Q6" s="4763" t="str">
        <f>cst_wskakunin_sekkei2_TOUROKU_KIKAN</f>
        <v/>
      </c>
      <c r="R6" s="4763"/>
      <c r="S6" s="4763"/>
      <c r="T6" s="4763"/>
      <c r="U6" s="1252" t="s">
        <v>10</v>
      </c>
      <c r="V6" s="4762" t="s">
        <v>4425</v>
      </c>
      <c r="W6" s="4762"/>
      <c r="X6" s="4762"/>
      <c r="Y6" s="4762"/>
      <c r="Z6" s="4763" t="str">
        <f>cst_wskakunin_sekkei2_KENTIKUSI_NO</f>
        <v/>
      </c>
      <c r="AA6" s="4763"/>
      <c r="AB6" s="4763"/>
      <c r="AC6" s="4763"/>
      <c r="AD6" s="4763"/>
      <c r="AE6" s="1834" t="s">
        <v>7</v>
      </c>
    </row>
    <row r="7" spans="1:31" s="1233" customFormat="1" ht="17.25" customHeight="1">
      <c r="B7" s="1236" t="s">
        <v>3130</v>
      </c>
      <c r="C7" s="1236"/>
      <c r="H7" s="1236"/>
      <c r="I7" s="4760" t="str">
        <f>cst_wskakunin_sekkei2_NAME</f>
        <v/>
      </c>
      <c r="J7" s="4760"/>
      <c r="K7" s="4760"/>
      <c r="L7" s="4760"/>
      <c r="M7" s="4760"/>
      <c r="N7" s="4760"/>
      <c r="O7" s="4760"/>
      <c r="P7" s="4760"/>
      <c r="Q7" s="4760"/>
      <c r="R7" s="4760"/>
      <c r="S7" s="4760"/>
      <c r="T7" s="4760"/>
      <c r="U7" s="4760"/>
      <c r="V7" s="4760"/>
      <c r="W7" s="4760"/>
      <c r="X7" s="4760"/>
      <c r="Y7" s="4760"/>
      <c r="Z7" s="4760"/>
      <c r="AA7" s="4760"/>
      <c r="AB7" s="4760"/>
      <c r="AC7" s="4760"/>
      <c r="AD7" s="4760"/>
      <c r="AE7" s="4760"/>
    </row>
    <row r="8" spans="1:31" s="1233" customFormat="1" ht="17.25" customHeight="1">
      <c r="B8" s="1236" t="s">
        <v>3131</v>
      </c>
      <c r="C8" s="1236"/>
      <c r="H8" s="1251" t="s">
        <v>9</v>
      </c>
      <c r="I8" s="4761" t="str">
        <f>cst_wskakunin_sekkei2_JIMU_SIKAKU</f>
        <v/>
      </c>
      <c r="J8" s="4761"/>
      <c r="K8" s="1252" t="s">
        <v>10</v>
      </c>
      <c r="L8" s="4762" t="s">
        <v>3064</v>
      </c>
      <c r="M8" s="4762"/>
      <c r="N8" s="4762"/>
      <c r="O8" s="4762"/>
      <c r="P8" s="1326" t="s">
        <v>9</v>
      </c>
      <c r="Q8" s="4763" t="str">
        <f>cst_wskakunin_sekkei2_JIMU_TOUROKU_KIKAN</f>
        <v/>
      </c>
      <c r="R8" s="4763"/>
      <c r="S8" s="4763"/>
      <c r="T8" s="4763"/>
      <c r="U8" s="1252" t="s">
        <v>10</v>
      </c>
      <c r="V8" s="4762" t="s">
        <v>4005</v>
      </c>
      <c r="W8" s="4762"/>
      <c r="X8" s="4762"/>
      <c r="Y8" s="4762"/>
      <c r="Z8" s="4761" t="str">
        <f>cst_wskakunin_sekkei2_JIMU_NO</f>
        <v/>
      </c>
      <c r="AA8" s="4761"/>
      <c r="AB8" s="4761"/>
      <c r="AC8" s="4761"/>
      <c r="AD8" s="4761"/>
      <c r="AE8" s="1834" t="s">
        <v>7</v>
      </c>
    </row>
    <row r="9" spans="1:31" s="1233" customFormat="1" ht="17.25" customHeight="1">
      <c r="B9" s="1236"/>
      <c r="C9" s="1236"/>
      <c r="I9" s="2493" t="str">
        <f>cst_wskakunin_sekkei2_JIMU_NAME</f>
        <v/>
      </c>
      <c r="J9" s="2493"/>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33" customFormat="1" ht="17.25" customHeight="1">
      <c r="B10" s="1236" t="s">
        <v>3124</v>
      </c>
      <c r="C10" s="1236"/>
      <c r="I10" s="1236" t="s">
        <v>2595</v>
      </c>
      <c r="J10" s="2493" t="str">
        <f>cst_wskakunin_sekkei2_ZIP</f>
        <v/>
      </c>
      <c r="K10" s="2493"/>
      <c r="L10" s="2493"/>
      <c r="M10" s="2493"/>
      <c r="N10" s="2493"/>
      <c r="O10" s="2493"/>
      <c r="P10" s="2493"/>
    </row>
    <row r="11" spans="1:31" s="1233" customFormat="1" ht="17.25" customHeight="1">
      <c r="B11" s="1236" t="s">
        <v>3066</v>
      </c>
      <c r="C11" s="1236"/>
      <c r="J11" s="2493" t="str">
        <f>cst_wskakunin_sekkei2__address</f>
        <v/>
      </c>
      <c r="K11" s="2493"/>
      <c r="L11" s="2493"/>
      <c r="M11" s="2493"/>
      <c r="N11" s="2493"/>
      <c r="O11" s="2493"/>
      <c r="P11" s="2493"/>
      <c r="Q11" s="2493"/>
      <c r="R11" s="2493"/>
      <c r="S11" s="2493"/>
      <c r="T11" s="2493"/>
      <c r="U11" s="2493"/>
      <c r="V11" s="2493"/>
      <c r="W11" s="2493"/>
      <c r="X11" s="2493"/>
      <c r="Y11" s="2493"/>
      <c r="Z11" s="2493"/>
      <c r="AA11" s="2493"/>
      <c r="AB11" s="2493"/>
      <c r="AC11" s="2493"/>
      <c r="AD11" s="2493"/>
      <c r="AE11" s="2493"/>
    </row>
    <row r="12" spans="1:31" s="1233" customFormat="1" ht="17.25" customHeight="1">
      <c r="A12" s="1239"/>
      <c r="B12" s="1234" t="s">
        <v>3126</v>
      </c>
      <c r="C12" s="1234"/>
      <c r="D12" s="1239"/>
      <c r="E12" s="1239"/>
      <c r="F12" s="1239"/>
      <c r="G12" s="1239"/>
      <c r="H12" s="1239"/>
      <c r="I12" s="1239"/>
      <c r="J12" s="2487" t="str">
        <f>cst_wskakunin_sekkei2_TEL</f>
        <v/>
      </c>
      <c r="K12" s="2487"/>
      <c r="L12" s="2487"/>
      <c r="M12" s="2487"/>
      <c r="N12" s="2487"/>
      <c r="O12" s="2487"/>
      <c r="P12" s="2487"/>
      <c r="Q12" s="2487"/>
      <c r="R12" s="2487"/>
      <c r="S12" s="2487"/>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3" t="str">
        <f>cst_wskakunin_sekkei3_SIKAKU</f>
        <v/>
      </c>
      <c r="J14" s="4763"/>
      <c r="K14" s="1252" t="s">
        <v>10</v>
      </c>
      <c r="L14" s="4762" t="s">
        <v>3061</v>
      </c>
      <c r="M14" s="4762"/>
      <c r="N14" s="4762"/>
      <c r="O14" s="4762"/>
      <c r="P14" s="1251" t="s">
        <v>9</v>
      </c>
      <c r="Q14" s="4763" t="str">
        <f>cst_wskakunin_sekkei3_TOUROKU_KIKAN</f>
        <v/>
      </c>
      <c r="R14" s="4763"/>
      <c r="S14" s="4763"/>
      <c r="T14" s="4763"/>
      <c r="U14" s="1252" t="s">
        <v>10</v>
      </c>
      <c r="V14" s="4762" t="s">
        <v>4425</v>
      </c>
      <c r="W14" s="4762"/>
      <c r="X14" s="4762"/>
      <c r="Y14" s="4762"/>
      <c r="Z14" s="4763" t="str">
        <f>cst_wskakunin_sekkei3_KENTIKUSI_NO</f>
        <v/>
      </c>
      <c r="AA14" s="4763"/>
      <c r="AB14" s="4763"/>
      <c r="AC14" s="4763"/>
      <c r="AD14" s="4763"/>
      <c r="AE14" s="1834" t="s">
        <v>7</v>
      </c>
    </row>
    <row r="15" spans="1:31" s="1233" customFormat="1" ht="17.25" customHeight="1">
      <c r="B15" s="1236" t="s">
        <v>3130</v>
      </c>
      <c r="C15" s="1236"/>
      <c r="H15" s="1236"/>
      <c r="I15" s="4760" t="str">
        <f>cst_wskakunin_sekkei3_NAME</f>
        <v/>
      </c>
      <c r="J15" s="4760"/>
      <c r="K15" s="4760"/>
      <c r="L15" s="4760"/>
      <c r="M15" s="4760"/>
      <c r="N15" s="4760"/>
      <c r="O15" s="4760"/>
      <c r="P15" s="4760"/>
      <c r="Q15" s="4760"/>
      <c r="R15" s="4760"/>
      <c r="S15" s="4760"/>
      <c r="T15" s="4760"/>
      <c r="U15" s="4760"/>
      <c r="V15" s="4760"/>
      <c r="W15" s="4760"/>
      <c r="X15" s="4760"/>
      <c r="Y15" s="4760"/>
      <c r="Z15" s="4760"/>
      <c r="AA15" s="4760"/>
      <c r="AB15" s="4760"/>
      <c r="AC15" s="4760"/>
      <c r="AD15" s="4760"/>
      <c r="AE15" s="4760"/>
    </row>
    <row r="16" spans="1:31" s="1233" customFormat="1" ht="17.25" customHeight="1">
      <c r="B16" s="1236" t="s">
        <v>3131</v>
      </c>
      <c r="C16" s="1236"/>
      <c r="H16" s="1251" t="s">
        <v>9</v>
      </c>
      <c r="I16" s="4761" t="str">
        <f>cst_wskakunin_sekkei3_JIMU_SIKAKU</f>
        <v/>
      </c>
      <c r="J16" s="4761"/>
      <c r="K16" s="1252" t="s">
        <v>10</v>
      </c>
      <c r="L16" s="4762" t="s">
        <v>3064</v>
      </c>
      <c r="M16" s="4762"/>
      <c r="N16" s="4762"/>
      <c r="O16" s="4762"/>
      <c r="P16" s="1326" t="s">
        <v>9</v>
      </c>
      <c r="Q16" s="4763" t="str">
        <f>cst_wskakunin_sekkei3_JIMU_TOUROKU_KIKAN</f>
        <v/>
      </c>
      <c r="R16" s="4763"/>
      <c r="S16" s="4763"/>
      <c r="T16" s="4763"/>
      <c r="U16" s="1252" t="s">
        <v>10</v>
      </c>
      <c r="V16" s="4762" t="s">
        <v>4005</v>
      </c>
      <c r="W16" s="4762"/>
      <c r="X16" s="4762"/>
      <c r="Y16" s="4762"/>
      <c r="Z16" s="4761" t="str">
        <f>cst_wskakunin_sekkei3_JIMU_NO</f>
        <v/>
      </c>
      <c r="AA16" s="4761"/>
      <c r="AB16" s="4761"/>
      <c r="AC16" s="4761"/>
      <c r="AD16" s="4761"/>
      <c r="AE16" s="1834" t="s">
        <v>7</v>
      </c>
    </row>
    <row r="17" spans="1:31" s="1233" customFormat="1" ht="17.25" customHeight="1">
      <c r="B17" s="1236"/>
      <c r="C17" s="1236"/>
      <c r="I17" s="2493" t="str">
        <f>cst_wskakunin_sekkei3_JIMU_NAME</f>
        <v/>
      </c>
      <c r="J17" s="2493"/>
      <c r="K17" s="2493"/>
      <c r="L17" s="2493"/>
      <c r="M17" s="2493"/>
      <c r="N17" s="2493"/>
      <c r="O17" s="2493"/>
      <c r="P17" s="2493"/>
      <c r="Q17" s="2493"/>
      <c r="R17" s="2493"/>
      <c r="S17" s="2493"/>
      <c r="T17" s="2493"/>
      <c r="U17" s="2493"/>
      <c r="V17" s="2493"/>
      <c r="W17" s="2493"/>
      <c r="X17" s="2493"/>
      <c r="Y17" s="2493"/>
      <c r="Z17" s="2493"/>
      <c r="AA17" s="2493"/>
      <c r="AB17" s="2493"/>
      <c r="AC17" s="2493"/>
      <c r="AD17" s="2493"/>
      <c r="AE17" s="2493"/>
    </row>
    <row r="18" spans="1:31" s="1233" customFormat="1" ht="17.25" customHeight="1">
      <c r="B18" s="1236" t="s">
        <v>3124</v>
      </c>
      <c r="C18" s="1236"/>
      <c r="I18" s="1236" t="s">
        <v>2595</v>
      </c>
      <c r="J18" s="2493" t="str">
        <f>cst_wskakunin_sekkei3_ZIP</f>
        <v/>
      </c>
      <c r="K18" s="2493"/>
      <c r="L18" s="2493"/>
      <c r="M18" s="2493"/>
      <c r="N18" s="2493"/>
      <c r="O18" s="2493"/>
      <c r="P18" s="2493"/>
    </row>
    <row r="19" spans="1:31" s="1233" customFormat="1" ht="17.25" customHeight="1">
      <c r="B19" s="1236" t="s">
        <v>3066</v>
      </c>
      <c r="C19" s="1236"/>
      <c r="J19" s="2493" t="str">
        <f>cst_wskakunin_sekkei3__address</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33" customFormat="1" ht="17.25" customHeight="1">
      <c r="A20" s="1239"/>
      <c r="B20" s="1234" t="s">
        <v>3126</v>
      </c>
      <c r="C20" s="1234"/>
      <c r="D20" s="1239"/>
      <c r="E20" s="1239"/>
      <c r="F20" s="1239"/>
      <c r="G20" s="1239"/>
      <c r="H20" s="1239"/>
      <c r="I20" s="1239"/>
      <c r="J20" s="2487" t="str">
        <f>cst_wskakunin_sekkei3_TEL</f>
        <v/>
      </c>
      <c r="K20" s="2487"/>
      <c r="L20" s="2487"/>
      <c r="M20" s="2487"/>
      <c r="N20" s="2487"/>
      <c r="O20" s="2487"/>
      <c r="P20" s="2487"/>
      <c r="Q20" s="2487"/>
      <c r="R20" s="2487"/>
      <c r="S20" s="2487"/>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3" t="str">
        <f>cst_wskakunin_sekkei4_SIKAKU</f>
        <v/>
      </c>
      <c r="J22" s="4763"/>
      <c r="K22" s="1252" t="s">
        <v>10</v>
      </c>
      <c r="L22" s="4762" t="s">
        <v>3061</v>
      </c>
      <c r="M22" s="4762"/>
      <c r="N22" s="4762"/>
      <c r="O22" s="4762"/>
      <c r="P22" s="1251" t="s">
        <v>9</v>
      </c>
      <c r="Q22" s="4763" t="str">
        <f>cst_wskakunin_sekkei4_TOUROKU_KIKAN</f>
        <v/>
      </c>
      <c r="R22" s="4763"/>
      <c r="S22" s="4763"/>
      <c r="T22" s="4763"/>
      <c r="U22" s="1252" t="s">
        <v>10</v>
      </c>
      <c r="V22" s="4762" t="s">
        <v>4425</v>
      </c>
      <c r="W22" s="4762"/>
      <c r="X22" s="4762"/>
      <c r="Y22" s="4762"/>
      <c r="Z22" s="4763" t="str">
        <f>cst_wskakunin_sekkei4_KENTIKUSI_NO</f>
        <v/>
      </c>
      <c r="AA22" s="4763"/>
      <c r="AB22" s="4763"/>
      <c r="AC22" s="4763"/>
      <c r="AD22" s="4763"/>
      <c r="AE22" s="1834" t="s">
        <v>7</v>
      </c>
    </row>
    <row r="23" spans="1:31" s="1233" customFormat="1" ht="17.25" customHeight="1">
      <c r="B23" s="1236" t="s">
        <v>3130</v>
      </c>
      <c r="C23" s="1236"/>
      <c r="H23" s="1236"/>
      <c r="I23" s="4760" t="str">
        <f>cst_wskakunin_sekkei4_NAME</f>
        <v/>
      </c>
      <c r="J23" s="4760"/>
      <c r="K23" s="4760"/>
      <c r="L23" s="4760"/>
      <c r="M23" s="4760"/>
      <c r="N23" s="4760"/>
      <c r="O23" s="4760"/>
      <c r="P23" s="4760"/>
      <c r="Q23" s="4760"/>
      <c r="R23" s="4760"/>
      <c r="S23" s="4760"/>
      <c r="T23" s="4760"/>
      <c r="U23" s="4760"/>
      <c r="V23" s="4760"/>
      <c r="W23" s="4760"/>
      <c r="X23" s="4760"/>
      <c r="Y23" s="4760"/>
      <c r="Z23" s="4760"/>
      <c r="AA23" s="4760"/>
      <c r="AB23" s="4760"/>
      <c r="AC23" s="4760"/>
      <c r="AD23" s="4760"/>
      <c r="AE23" s="4760"/>
    </row>
    <row r="24" spans="1:31" s="1233" customFormat="1" ht="17.25" customHeight="1">
      <c r="B24" s="1236" t="s">
        <v>3131</v>
      </c>
      <c r="C24" s="1236"/>
      <c r="H24" s="1251" t="s">
        <v>9</v>
      </c>
      <c r="I24" s="4761" t="str">
        <f>cst_wskakunin_sekkei4_JIMU_SIKAKU</f>
        <v/>
      </c>
      <c r="J24" s="4761"/>
      <c r="K24" s="1252" t="s">
        <v>10</v>
      </c>
      <c r="L24" s="4762" t="s">
        <v>3064</v>
      </c>
      <c r="M24" s="4762"/>
      <c r="N24" s="4762"/>
      <c r="O24" s="4762"/>
      <c r="P24" s="1326" t="s">
        <v>9</v>
      </c>
      <c r="Q24" s="4763" t="str">
        <f>cst_wskakunin_sekkei4_JIMU_TOUROKU_KIKAN</f>
        <v/>
      </c>
      <c r="R24" s="4763"/>
      <c r="S24" s="4763"/>
      <c r="T24" s="4763"/>
      <c r="U24" s="1252" t="s">
        <v>10</v>
      </c>
      <c r="V24" s="4762" t="s">
        <v>4005</v>
      </c>
      <c r="W24" s="4762"/>
      <c r="X24" s="4762"/>
      <c r="Y24" s="4762"/>
      <c r="Z24" s="4761" t="str">
        <f>cst_wskakunin_sekkei4_JIMU_NO</f>
        <v/>
      </c>
      <c r="AA24" s="4761"/>
      <c r="AB24" s="4761"/>
      <c r="AC24" s="4761"/>
      <c r="AD24" s="4761"/>
      <c r="AE24" s="1834" t="s">
        <v>7</v>
      </c>
    </row>
    <row r="25" spans="1:31" s="1233" customFormat="1" ht="17.25" customHeight="1">
      <c r="B25" s="1236"/>
      <c r="C25" s="1236"/>
      <c r="I25" s="2493" t="str">
        <f>cst_wskakunin_sekkei4_JIMU_NAME</f>
        <v/>
      </c>
      <c r="J25" s="2493"/>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33" customFormat="1" ht="17.25" customHeight="1">
      <c r="B26" s="1236" t="s">
        <v>3124</v>
      </c>
      <c r="C26" s="1236"/>
      <c r="I26" s="1236" t="s">
        <v>2595</v>
      </c>
      <c r="J26" s="2493" t="str">
        <f>cst_wskakunin_sekkei4_ZIP</f>
        <v/>
      </c>
      <c r="K26" s="2493"/>
      <c r="L26" s="2493"/>
      <c r="M26" s="2493"/>
      <c r="N26" s="2493"/>
      <c r="O26" s="2493"/>
      <c r="P26" s="2493"/>
    </row>
    <row r="27" spans="1:31" s="1233" customFormat="1" ht="17.25" customHeight="1">
      <c r="B27" s="1236" t="s">
        <v>3066</v>
      </c>
      <c r="C27" s="1236"/>
      <c r="J27" s="2493" t="str">
        <f>cst_wskakunin_sekkei4__address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33" customFormat="1" ht="17.25" customHeight="1">
      <c r="A28" s="1239"/>
      <c r="B28" s="1234" t="s">
        <v>3126</v>
      </c>
      <c r="C28" s="1234"/>
      <c r="D28" s="1239"/>
      <c r="E28" s="1239"/>
      <c r="F28" s="1239"/>
      <c r="G28" s="1239"/>
      <c r="H28" s="1239"/>
      <c r="I28" s="1239"/>
      <c r="J28" s="2487" t="str">
        <f>cst_wskakunin_sekkei4_TEL</f>
        <v/>
      </c>
      <c r="K28" s="2487"/>
      <c r="L28" s="2487"/>
      <c r="M28" s="2487"/>
      <c r="N28" s="2487"/>
      <c r="O28" s="2487"/>
      <c r="P28" s="2487"/>
      <c r="Q28" s="2487"/>
      <c r="R28" s="2487"/>
      <c r="S28" s="2487"/>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3" t="str">
        <f>cst_wskakunin_sekkei5_SIKAKU</f>
        <v/>
      </c>
      <c r="J30" s="4763"/>
      <c r="K30" s="1252" t="s">
        <v>10</v>
      </c>
      <c r="L30" s="4762" t="s">
        <v>3061</v>
      </c>
      <c r="M30" s="4762"/>
      <c r="N30" s="4762"/>
      <c r="O30" s="4762"/>
      <c r="P30" s="1251" t="s">
        <v>9</v>
      </c>
      <c r="Q30" s="4763" t="str">
        <f>cst_wskakunin_sekkei5_TOUROKU_KIKAN</f>
        <v/>
      </c>
      <c r="R30" s="4763"/>
      <c r="S30" s="4763"/>
      <c r="T30" s="4763"/>
      <c r="U30" s="1252" t="s">
        <v>10</v>
      </c>
      <c r="V30" s="4762" t="s">
        <v>4425</v>
      </c>
      <c r="W30" s="4762"/>
      <c r="X30" s="4762"/>
      <c r="Y30" s="4762"/>
      <c r="Z30" s="4763" t="str">
        <f>cst_wskakunin_sekkei5_KENTIKUSI_NO</f>
        <v/>
      </c>
      <c r="AA30" s="4763"/>
      <c r="AB30" s="4763"/>
      <c r="AC30" s="4763"/>
      <c r="AD30" s="4763"/>
      <c r="AE30" s="1834" t="s">
        <v>7</v>
      </c>
    </row>
    <row r="31" spans="1:31" s="1233" customFormat="1" ht="17.25" customHeight="1">
      <c r="B31" s="1236" t="s">
        <v>3130</v>
      </c>
      <c r="C31" s="1236"/>
      <c r="H31" s="1236"/>
      <c r="I31" s="4760" t="str">
        <f>cst_wskakunin_sekkei5_NAME</f>
        <v/>
      </c>
      <c r="J31" s="4760"/>
      <c r="K31" s="4760"/>
      <c r="L31" s="4760"/>
      <c r="M31" s="4760"/>
      <c r="N31" s="4760"/>
      <c r="O31" s="4760"/>
      <c r="P31" s="4760"/>
      <c r="Q31" s="4760"/>
      <c r="R31" s="4760"/>
      <c r="S31" s="4760"/>
      <c r="T31" s="4760"/>
      <c r="U31" s="4760"/>
      <c r="V31" s="4760"/>
      <c r="W31" s="4760"/>
      <c r="X31" s="4760"/>
      <c r="Y31" s="4760"/>
      <c r="Z31" s="4760"/>
      <c r="AA31" s="4760"/>
      <c r="AB31" s="4760"/>
      <c r="AC31" s="4760"/>
      <c r="AD31" s="4760"/>
      <c r="AE31" s="4760"/>
    </row>
    <row r="32" spans="1:31" s="1233" customFormat="1" ht="17.25" customHeight="1">
      <c r="B32" s="1236" t="s">
        <v>3131</v>
      </c>
      <c r="C32" s="1236"/>
      <c r="H32" s="1251" t="s">
        <v>9</v>
      </c>
      <c r="I32" s="4761" t="str">
        <f>cst_wskakunin_sekkei5_JIMU_SIKAKU</f>
        <v/>
      </c>
      <c r="J32" s="4761"/>
      <c r="K32" s="1252" t="s">
        <v>10</v>
      </c>
      <c r="L32" s="4762" t="s">
        <v>3064</v>
      </c>
      <c r="M32" s="4762"/>
      <c r="N32" s="4762"/>
      <c r="O32" s="4762"/>
      <c r="P32" s="1326" t="s">
        <v>9</v>
      </c>
      <c r="Q32" s="4763" t="str">
        <f>cst_wskakunin_sekkei5_JIMU_TOUROKU_KIKAN</f>
        <v/>
      </c>
      <c r="R32" s="4763"/>
      <c r="S32" s="4763"/>
      <c r="T32" s="4763"/>
      <c r="U32" s="1252" t="s">
        <v>10</v>
      </c>
      <c r="V32" s="4762" t="s">
        <v>4005</v>
      </c>
      <c r="W32" s="4762"/>
      <c r="X32" s="4762"/>
      <c r="Y32" s="4762"/>
      <c r="Z32" s="4761" t="str">
        <f>cst_wskakunin_sekkei5_JIMU_NO</f>
        <v/>
      </c>
      <c r="AA32" s="4761"/>
      <c r="AB32" s="4761"/>
      <c r="AC32" s="4761"/>
      <c r="AD32" s="4761"/>
      <c r="AE32" s="1834" t="s">
        <v>7</v>
      </c>
    </row>
    <row r="33" spans="1:31" s="1233" customFormat="1" ht="17.25" customHeight="1">
      <c r="B33" s="1236"/>
      <c r="C33" s="1236"/>
      <c r="I33" s="2493" t="str">
        <f>cst_wskakunin_sekkei5_JIMU_NAME</f>
        <v/>
      </c>
      <c r="J33" s="2493"/>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33" customFormat="1" ht="17.25" customHeight="1">
      <c r="B34" s="1236" t="s">
        <v>3124</v>
      </c>
      <c r="C34" s="1236"/>
      <c r="I34" s="1236" t="s">
        <v>2595</v>
      </c>
      <c r="J34" s="2493" t="str">
        <f>cst_wskakunin_sekkei5_ZIP</f>
        <v/>
      </c>
      <c r="K34" s="2493"/>
      <c r="L34" s="2493"/>
      <c r="M34" s="2493"/>
      <c r="N34" s="2493"/>
      <c r="O34" s="2493"/>
      <c r="P34" s="2493"/>
    </row>
    <row r="35" spans="1:31" s="1233" customFormat="1" ht="17.25" customHeight="1">
      <c r="B35" s="1236" t="s">
        <v>3066</v>
      </c>
      <c r="C35" s="1236"/>
      <c r="J35" s="2493" t="str">
        <f>cst_wskakunin_sekkei5__address</f>
        <v/>
      </c>
      <c r="K35" s="2493"/>
      <c r="L35" s="2493"/>
      <c r="M35" s="2493"/>
      <c r="N35" s="2493"/>
      <c r="O35" s="2493"/>
      <c r="P35" s="2493"/>
      <c r="Q35" s="2493"/>
      <c r="R35" s="2493"/>
      <c r="S35" s="2493"/>
      <c r="T35" s="2493"/>
      <c r="U35" s="2493"/>
      <c r="V35" s="2493"/>
      <c r="W35" s="2493"/>
      <c r="X35" s="2493"/>
      <c r="Y35" s="2493"/>
      <c r="Z35" s="2493"/>
      <c r="AA35" s="2493"/>
      <c r="AB35" s="2493"/>
      <c r="AC35" s="2493"/>
      <c r="AD35" s="2493"/>
      <c r="AE35" s="2493"/>
    </row>
    <row r="36" spans="1:31" s="1233" customFormat="1" ht="17.25" customHeight="1">
      <c r="A36" s="1239"/>
      <c r="B36" s="1234" t="s">
        <v>3126</v>
      </c>
      <c r="C36" s="1234"/>
      <c r="D36" s="1239"/>
      <c r="E36" s="1239"/>
      <c r="F36" s="1239"/>
      <c r="G36" s="1239"/>
      <c r="H36" s="1239"/>
      <c r="I36" s="1239"/>
      <c r="J36" s="2487" t="str">
        <f>cst_wskakunin_sekkei5_TEL</f>
        <v/>
      </c>
      <c r="K36" s="2487"/>
      <c r="L36" s="2487"/>
      <c r="M36" s="2487"/>
      <c r="N36" s="2487"/>
      <c r="O36" s="2487"/>
      <c r="P36" s="2487"/>
      <c r="Q36" s="2487"/>
      <c r="R36" s="2487"/>
      <c r="S36" s="2487"/>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3" t="str">
        <f>cst_wskakunin_sekkei6_SIKAKU</f>
        <v/>
      </c>
      <c r="J38" s="4763"/>
      <c r="K38" s="1252" t="s">
        <v>10</v>
      </c>
      <c r="L38" s="4762" t="s">
        <v>3061</v>
      </c>
      <c r="M38" s="4762"/>
      <c r="N38" s="4762"/>
      <c r="O38" s="4762"/>
      <c r="P38" s="1251" t="s">
        <v>9</v>
      </c>
      <c r="Q38" s="4763" t="str">
        <f>cst_wskakunin_sekkei6_TOUROKU_KIKAN</f>
        <v/>
      </c>
      <c r="R38" s="4763"/>
      <c r="S38" s="4763"/>
      <c r="T38" s="4763"/>
      <c r="U38" s="1252" t="s">
        <v>10</v>
      </c>
      <c r="V38" s="4762" t="s">
        <v>4425</v>
      </c>
      <c r="W38" s="4762"/>
      <c r="X38" s="4762"/>
      <c r="Y38" s="4762"/>
      <c r="Z38" s="4763" t="str">
        <f>cst_wskakunin_sekkei6_KENTIKUSI_NO</f>
        <v/>
      </c>
      <c r="AA38" s="4763"/>
      <c r="AB38" s="4763"/>
      <c r="AC38" s="4763"/>
      <c r="AD38" s="4763"/>
      <c r="AE38" s="1834" t="s">
        <v>7</v>
      </c>
    </row>
    <row r="39" spans="1:31" s="1233" customFormat="1" ht="17.25" customHeight="1">
      <c r="B39" s="1236" t="s">
        <v>3130</v>
      </c>
      <c r="C39" s="1236"/>
      <c r="H39" s="1236"/>
      <c r="I39" s="4760" t="str">
        <f>cst_wskakunin_sekkei6_NAME</f>
        <v/>
      </c>
      <c r="J39" s="4760"/>
      <c r="K39" s="4760"/>
      <c r="L39" s="4760"/>
      <c r="M39" s="4760"/>
      <c r="N39" s="4760"/>
      <c r="O39" s="4760"/>
      <c r="P39" s="4760"/>
      <c r="Q39" s="4760"/>
      <c r="R39" s="4760"/>
      <c r="S39" s="4760"/>
      <c r="T39" s="4760"/>
      <c r="U39" s="4760"/>
      <c r="V39" s="4760"/>
      <c r="W39" s="4760"/>
      <c r="X39" s="4760"/>
      <c r="Y39" s="4760"/>
      <c r="Z39" s="4760"/>
      <c r="AA39" s="4760"/>
      <c r="AB39" s="4760"/>
      <c r="AC39" s="4760"/>
      <c r="AD39" s="4760"/>
      <c r="AE39" s="4760"/>
    </row>
    <row r="40" spans="1:31" s="1233" customFormat="1" ht="17.25" customHeight="1">
      <c r="B40" s="1236" t="s">
        <v>3131</v>
      </c>
      <c r="C40" s="1236"/>
      <c r="H40" s="1251" t="s">
        <v>9</v>
      </c>
      <c r="I40" s="4761" t="str">
        <f>cst_wskakunin_sekkei6_JIMU_SIKAKU</f>
        <v/>
      </c>
      <c r="J40" s="4761"/>
      <c r="K40" s="1252" t="s">
        <v>10</v>
      </c>
      <c r="L40" s="4762" t="s">
        <v>3064</v>
      </c>
      <c r="M40" s="4762"/>
      <c r="N40" s="4762"/>
      <c r="O40" s="4762"/>
      <c r="P40" s="1326" t="s">
        <v>9</v>
      </c>
      <c r="Q40" s="4763" t="str">
        <f>cst_wskakunin_sekkei6_JIMU_TOUROKU_KIKAN</f>
        <v/>
      </c>
      <c r="R40" s="4763"/>
      <c r="S40" s="4763"/>
      <c r="T40" s="4763"/>
      <c r="U40" s="1252" t="s">
        <v>10</v>
      </c>
      <c r="V40" s="4762" t="s">
        <v>4005</v>
      </c>
      <c r="W40" s="4762"/>
      <c r="X40" s="4762"/>
      <c r="Y40" s="4762"/>
      <c r="Z40" s="4761" t="str">
        <f>cst_wskakunin_sekkei6_JIMU_NO</f>
        <v/>
      </c>
      <c r="AA40" s="4761"/>
      <c r="AB40" s="4761"/>
      <c r="AC40" s="4761"/>
      <c r="AD40" s="4761"/>
      <c r="AE40" s="1834" t="s">
        <v>7</v>
      </c>
    </row>
    <row r="41" spans="1:31" s="1233" customFormat="1" ht="17.25" customHeight="1">
      <c r="B41" s="1236"/>
      <c r="C41" s="1236"/>
      <c r="I41" s="2493" t="str">
        <f>cst_wskakunin_sekkei6_JIMU_NAME</f>
        <v/>
      </c>
      <c r="J41" s="2493"/>
      <c r="K41" s="2493"/>
      <c r="L41" s="2493"/>
      <c r="M41" s="2493"/>
      <c r="N41" s="2493"/>
      <c r="O41" s="2493"/>
      <c r="P41" s="2493"/>
      <c r="Q41" s="2493"/>
      <c r="R41" s="2493"/>
      <c r="S41" s="2493"/>
      <c r="T41" s="2493"/>
      <c r="U41" s="2493"/>
      <c r="V41" s="2493"/>
      <c r="W41" s="2493"/>
      <c r="X41" s="2493"/>
      <c r="Y41" s="2493"/>
      <c r="Z41" s="2493"/>
      <c r="AA41" s="2493"/>
      <c r="AB41" s="2493"/>
      <c r="AC41" s="2493"/>
      <c r="AD41" s="2493"/>
      <c r="AE41" s="2493"/>
    </row>
    <row r="42" spans="1:31" s="1233" customFormat="1" ht="17.25" customHeight="1">
      <c r="B42" s="1236" t="s">
        <v>3124</v>
      </c>
      <c r="C42" s="1236"/>
      <c r="I42" s="1236" t="s">
        <v>2595</v>
      </c>
      <c r="J42" s="2493" t="str">
        <f>cst_wskakunin_sekkei6_ZIP</f>
        <v/>
      </c>
      <c r="K42" s="2493"/>
      <c r="L42" s="2493"/>
      <c r="M42" s="2493"/>
      <c r="N42" s="2493"/>
      <c r="O42" s="2493"/>
      <c r="P42" s="2493"/>
    </row>
    <row r="43" spans="1:31" s="1233" customFormat="1" ht="17.25" customHeight="1">
      <c r="B43" s="1236" t="s">
        <v>3066</v>
      </c>
      <c r="C43" s="1236"/>
      <c r="J43" s="2493" t="str">
        <f>cst_wskakunin_sekkei6__address</f>
        <v/>
      </c>
      <c r="K43" s="2493"/>
      <c r="L43" s="2493"/>
      <c r="M43" s="2493"/>
      <c r="N43" s="2493"/>
      <c r="O43" s="2493"/>
      <c r="P43" s="2493"/>
      <c r="Q43" s="2493"/>
      <c r="R43" s="2493"/>
      <c r="S43" s="2493"/>
      <c r="T43" s="2493"/>
      <c r="U43" s="2493"/>
      <c r="V43" s="2493"/>
      <c r="W43" s="2493"/>
      <c r="X43" s="2493"/>
      <c r="Y43" s="2493"/>
      <c r="Z43" s="2493"/>
      <c r="AA43" s="2493"/>
      <c r="AB43" s="2493"/>
      <c r="AC43" s="2493"/>
      <c r="AD43" s="2493"/>
      <c r="AE43" s="2493"/>
    </row>
    <row r="44" spans="1:31" s="1233" customFormat="1" ht="17.25" customHeight="1">
      <c r="A44" s="1239"/>
      <c r="B44" s="1234" t="s">
        <v>3126</v>
      </c>
      <c r="C44" s="1234"/>
      <c r="D44" s="1239"/>
      <c r="E44" s="1239"/>
      <c r="F44" s="1239"/>
      <c r="G44" s="1239"/>
      <c r="H44" s="1239"/>
      <c r="I44" s="1239"/>
      <c r="J44" s="2487" t="str">
        <f>cst_wskakunin_sekkei6_TEL</f>
        <v/>
      </c>
      <c r="K44" s="2487"/>
      <c r="L44" s="2487"/>
      <c r="M44" s="2487"/>
      <c r="N44" s="2487"/>
      <c r="O44" s="2487"/>
      <c r="P44" s="2487"/>
      <c r="Q44" s="2487"/>
      <c r="R44" s="2487"/>
      <c r="S44" s="2487"/>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1"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33" customFormat="1" ht="17.25" customHeight="1"/>
    <row r="3" spans="1:31"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1"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1" s="1233" customFormat="1" ht="17.25" customHeight="1">
      <c r="A5" s="1237" t="s">
        <v>5878</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s="1233" customFormat="1" ht="17.25" customHeight="1">
      <c r="B6" s="1236" t="s">
        <v>3129</v>
      </c>
      <c r="C6" s="1236"/>
      <c r="H6" s="1251" t="s">
        <v>9</v>
      </c>
      <c r="I6" s="4763" t="str">
        <f>cst_wskakunin_kanri2_SIKAKU</f>
        <v/>
      </c>
      <c r="J6" s="4763"/>
      <c r="K6" s="1252" t="s">
        <v>10</v>
      </c>
      <c r="L6" s="4762" t="s">
        <v>3061</v>
      </c>
      <c r="M6" s="4762"/>
      <c r="N6" s="4762"/>
      <c r="O6" s="4762"/>
      <c r="P6" s="1251" t="s">
        <v>9</v>
      </c>
      <c r="Q6" s="4763" t="str">
        <f>cst_wskakunin_kanri2_TOUROKU_KIKAN</f>
        <v/>
      </c>
      <c r="R6" s="4763"/>
      <c r="S6" s="4763"/>
      <c r="T6" s="4763"/>
      <c r="U6" s="1252" t="s">
        <v>10</v>
      </c>
      <c r="V6" s="4762" t="s">
        <v>4425</v>
      </c>
      <c r="W6" s="4762"/>
      <c r="X6" s="4762"/>
      <c r="Y6" s="4762"/>
      <c r="Z6" s="4763" t="str">
        <f>cst_wskakunin_kanri2_KENTIKUSI_NO</f>
        <v/>
      </c>
      <c r="AA6" s="4763"/>
      <c r="AB6" s="4763"/>
      <c r="AC6" s="4763"/>
      <c r="AD6" s="4763"/>
      <c r="AE6" s="1834" t="s">
        <v>7</v>
      </c>
    </row>
    <row r="7" spans="1:31" s="1233" customFormat="1" ht="17.25" customHeight="1">
      <c r="B7" s="1236" t="s">
        <v>3130</v>
      </c>
      <c r="C7" s="1236"/>
      <c r="H7" s="1236"/>
      <c r="I7" s="4760" t="str">
        <f>cst_wskakunin_kanri2_NAME</f>
        <v/>
      </c>
      <c r="J7" s="4760"/>
      <c r="K7" s="4760"/>
      <c r="L7" s="4760"/>
      <c r="M7" s="4760"/>
      <c r="N7" s="4760"/>
      <c r="O7" s="4760"/>
      <c r="P7" s="4760"/>
      <c r="Q7" s="4760"/>
      <c r="R7" s="4760"/>
      <c r="S7" s="4760"/>
      <c r="T7" s="4760"/>
      <c r="U7" s="4760"/>
      <c r="V7" s="4760"/>
      <c r="W7" s="4760"/>
      <c r="X7" s="4760"/>
      <c r="Y7" s="4760"/>
      <c r="Z7" s="4760"/>
      <c r="AA7" s="4760"/>
      <c r="AB7" s="4760"/>
      <c r="AC7" s="4760"/>
      <c r="AD7" s="4760"/>
      <c r="AE7" s="4760"/>
    </row>
    <row r="8" spans="1:31" s="1233" customFormat="1" ht="17.25" customHeight="1">
      <c r="B8" s="1236" t="s">
        <v>3131</v>
      </c>
      <c r="C8" s="1236"/>
      <c r="H8" s="1251" t="s">
        <v>9</v>
      </c>
      <c r="I8" s="4761" t="str">
        <f>cst_wskakunin_kanri2_JIMU_SIKAKU</f>
        <v/>
      </c>
      <c r="J8" s="4761"/>
      <c r="K8" s="1252" t="s">
        <v>10</v>
      </c>
      <c r="L8" s="4762" t="s">
        <v>3064</v>
      </c>
      <c r="M8" s="4762"/>
      <c r="N8" s="4762"/>
      <c r="O8" s="4762"/>
      <c r="P8" s="1326" t="s">
        <v>9</v>
      </c>
      <c r="Q8" s="4763" t="str">
        <f>cst_wskakunin_kanri2_JIMU_TOUROKU_KIKAN</f>
        <v/>
      </c>
      <c r="R8" s="4763"/>
      <c r="S8" s="4763"/>
      <c r="T8" s="4763"/>
      <c r="U8" s="1252" t="s">
        <v>10</v>
      </c>
      <c r="V8" s="4762" t="s">
        <v>4005</v>
      </c>
      <c r="W8" s="4762"/>
      <c r="X8" s="4762"/>
      <c r="Y8" s="4762"/>
      <c r="Z8" s="4761" t="str">
        <f>cst_wskakunin_kanri2_JIMU_NO</f>
        <v/>
      </c>
      <c r="AA8" s="4761"/>
      <c r="AB8" s="4761"/>
      <c r="AC8" s="4761"/>
      <c r="AD8" s="4761"/>
      <c r="AE8" s="1834" t="s">
        <v>7</v>
      </c>
    </row>
    <row r="9" spans="1:31" s="1233" customFormat="1" ht="17.25" customHeight="1">
      <c r="B9" s="1236"/>
      <c r="C9" s="1236"/>
      <c r="I9" s="2493" t="str">
        <f>cst_wskakunin_kanri2_JIMU_NAME</f>
        <v/>
      </c>
      <c r="J9" s="2493"/>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33" customFormat="1" ht="17.25" customHeight="1">
      <c r="B10" s="1236" t="s">
        <v>3124</v>
      </c>
      <c r="C10" s="1236"/>
      <c r="I10" s="1236" t="s">
        <v>2595</v>
      </c>
      <c r="J10" s="2493" t="str">
        <f>cst_wskakunin_kanri2_ZIP</f>
        <v/>
      </c>
      <c r="K10" s="2493"/>
      <c r="L10" s="2493"/>
      <c r="M10" s="2493"/>
      <c r="N10" s="2493"/>
      <c r="O10" s="2493"/>
      <c r="P10" s="2493"/>
    </row>
    <row r="11" spans="1:31" s="1233" customFormat="1" ht="17.25" customHeight="1">
      <c r="B11" s="1236" t="s">
        <v>3066</v>
      </c>
      <c r="C11" s="1236"/>
      <c r="J11" s="2493" t="str">
        <f>cst_wskakunin_kanri2__address</f>
        <v/>
      </c>
      <c r="K11" s="2493"/>
      <c r="L11" s="2493"/>
      <c r="M11" s="2493"/>
      <c r="N11" s="2493"/>
      <c r="O11" s="2493"/>
      <c r="P11" s="2493"/>
      <c r="Q11" s="2493"/>
      <c r="R11" s="2493"/>
      <c r="S11" s="2493"/>
      <c r="T11" s="2493"/>
      <c r="U11" s="2493"/>
      <c r="V11" s="2493"/>
      <c r="W11" s="2493"/>
      <c r="X11" s="2493"/>
      <c r="Y11" s="2493"/>
      <c r="Z11" s="2493"/>
      <c r="AA11" s="2493"/>
      <c r="AB11" s="2493"/>
      <c r="AC11" s="2493"/>
      <c r="AD11" s="2493"/>
      <c r="AE11" s="2493"/>
    </row>
    <row r="12" spans="1:31" s="1233" customFormat="1" ht="17.25" customHeight="1">
      <c r="A12" s="1239"/>
      <c r="B12" s="1234" t="s">
        <v>3126</v>
      </c>
      <c r="C12" s="1234"/>
      <c r="D12" s="1239"/>
      <c r="E12" s="1239"/>
      <c r="F12" s="1239"/>
      <c r="G12" s="1239"/>
      <c r="H12" s="1239"/>
      <c r="I12" s="1239"/>
      <c r="J12" s="2487" t="str">
        <f>cst_wskakunin_kanri2_TEL</f>
        <v/>
      </c>
      <c r="K12" s="2487"/>
      <c r="L12" s="2487"/>
      <c r="M12" s="2487"/>
      <c r="N12" s="2487"/>
      <c r="O12" s="2487"/>
      <c r="P12" s="2487"/>
      <c r="Q12" s="2487"/>
      <c r="R12" s="2487"/>
      <c r="S12" s="2487"/>
      <c r="T12" s="1239"/>
      <c r="U12" s="1239"/>
      <c r="V12" s="1239"/>
      <c r="W12" s="1239"/>
      <c r="X12" s="1239"/>
      <c r="Y12" s="1239"/>
      <c r="Z12" s="1239"/>
      <c r="AA12" s="1239"/>
      <c r="AB12" s="1239"/>
      <c r="AC12" s="1239"/>
      <c r="AD12" s="1239"/>
      <c r="AE12" s="1239"/>
    </row>
    <row r="13" spans="1:31" s="1233" customFormat="1" ht="6.75" customHeight="1">
      <c r="A13" s="1236"/>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row>
    <row r="14" spans="1:31" s="1233" customFormat="1" ht="17.25" customHeight="1">
      <c r="B14" s="1236" t="s">
        <v>3129</v>
      </c>
      <c r="C14" s="1236"/>
      <c r="H14" s="1251" t="s">
        <v>9</v>
      </c>
      <c r="I14" s="4763" t="str">
        <f>cst_wskakunin_kanri3_SIKAKU</f>
        <v/>
      </c>
      <c r="J14" s="4763"/>
      <c r="K14" s="1252" t="s">
        <v>10</v>
      </c>
      <c r="L14" s="4762" t="s">
        <v>3061</v>
      </c>
      <c r="M14" s="4762"/>
      <c r="N14" s="4762"/>
      <c r="O14" s="4762"/>
      <c r="P14" s="1251" t="s">
        <v>9</v>
      </c>
      <c r="Q14" s="4763" t="str">
        <f>cst_wskakunin_kanri3_TOUROKU_KIKAN</f>
        <v/>
      </c>
      <c r="R14" s="4763"/>
      <c r="S14" s="4763"/>
      <c r="T14" s="4763"/>
      <c r="U14" s="1252" t="s">
        <v>10</v>
      </c>
      <c r="V14" s="4762" t="s">
        <v>4425</v>
      </c>
      <c r="W14" s="4762"/>
      <c r="X14" s="4762"/>
      <c r="Y14" s="4762"/>
      <c r="Z14" s="4763" t="str">
        <f>cst_wskakunin_kanri3_KENTIKUSI_NO</f>
        <v/>
      </c>
      <c r="AA14" s="4763"/>
      <c r="AB14" s="4763"/>
      <c r="AC14" s="4763"/>
      <c r="AD14" s="4763"/>
      <c r="AE14" s="1834" t="s">
        <v>7</v>
      </c>
    </row>
    <row r="15" spans="1:31" s="1233" customFormat="1" ht="17.25" customHeight="1">
      <c r="B15" s="1236" t="s">
        <v>3130</v>
      </c>
      <c r="C15" s="1236"/>
      <c r="H15" s="1236"/>
      <c r="I15" s="4760" t="str">
        <f>cst_wskakunin_kanri3_NAME</f>
        <v/>
      </c>
      <c r="J15" s="4760"/>
      <c r="K15" s="4760"/>
      <c r="L15" s="4760"/>
      <c r="M15" s="4760"/>
      <c r="N15" s="4760"/>
      <c r="O15" s="4760"/>
      <c r="P15" s="4760"/>
      <c r="Q15" s="4760"/>
      <c r="R15" s="4760"/>
      <c r="S15" s="4760"/>
      <c r="T15" s="4760"/>
      <c r="U15" s="4760"/>
      <c r="V15" s="4760"/>
      <c r="W15" s="4760"/>
      <c r="X15" s="4760"/>
      <c r="Y15" s="4760"/>
      <c r="Z15" s="4760"/>
      <c r="AA15" s="4760"/>
      <c r="AB15" s="4760"/>
      <c r="AC15" s="4760"/>
      <c r="AD15" s="4760"/>
      <c r="AE15" s="4760"/>
    </row>
    <row r="16" spans="1:31" s="1233" customFormat="1" ht="17.25" customHeight="1">
      <c r="B16" s="1236" t="s">
        <v>3131</v>
      </c>
      <c r="C16" s="1236"/>
      <c r="H16" s="1251" t="s">
        <v>9</v>
      </c>
      <c r="I16" s="4761" t="str">
        <f>cst_wskakunin_kanri3_JIMU_SIKAKU</f>
        <v/>
      </c>
      <c r="J16" s="4761"/>
      <c r="K16" s="1252" t="s">
        <v>10</v>
      </c>
      <c r="L16" s="4762" t="s">
        <v>3064</v>
      </c>
      <c r="M16" s="4762"/>
      <c r="N16" s="4762"/>
      <c r="O16" s="4762"/>
      <c r="P16" s="1326" t="s">
        <v>9</v>
      </c>
      <c r="Q16" s="4763" t="str">
        <f>cst_wskakunin_kanri3_JIMU_TOUROKU_KIKAN</f>
        <v/>
      </c>
      <c r="R16" s="4763"/>
      <c r="S16" s="4763"/>
      <c r="T16" s="4763"/>
      <c r="U16" s="1252" t="s">
        <v>10</v>
      </c>
      <c r="V16" s="4762" t="s">
        <v>4005</v>
      </c>
      <c r="W16" s="4762"/>
      <c r="X16" s="4762"/>
      <c r="Y16" s="4762"/>
      <c r="Z16" s="4761" t="str">
        <f>cst_wskakunin_kanri3_JIMU_NO</f>
        <v/>
      </c>
      <c r="AA16" s="4761"/>
      <c r="AB16" s="4761"/>
      <c r="AC16" s="4761"/>
      <c r="AD16" s="4761"/>
      <c r="AE16" s="1834" t="s">
        <v>7</v>
      </c>
    </row>
    <row r="17" spans="1:31" s="1233" customFormat="1" ht="17.25" customHeight="1">
      <c r="B17" s="1236"/>
      <c r="C17" s="1236"/>
      <c r="I17" s="2493" t="str">
        <f>cst_wskakunin_kanri3_JIMU_NAME</f>
        <v/>
      </c>
      <c r="J17" s="2493"/>
      <c r="K17" s="2493"/>
      <c r="L17" s="2493"/>
      <c r="M17" s="2493"/>
      <c r="N17" s="2493"/>
      <c r="O17" s="2493"/>
      <c r="P17" s="2493"/>
      <c r="Q17" s="2493"/>
      <c r="R17" s="2493"/>
      <c r="S17" s="2493"/>
      <c r="T17" s="2493"/>
      <c r="U17" s="2493"/>
      <c r="V17" s="2493"/>
      <c r="W17" s="2493"/>
      <c r="X17" s="2493"/>
      <c r="Y17" s="2493"/>
      <c r="Z17" s="2493"/>
      <c r="AA17" s="2493"/>
      <c r="AB17" s="2493"/>
      <c r="AC17" s="2493"/>
      <c r="AD17" s="2493"/>
      <c r="AE17" s="2493"/>
    </row>
    <row r="18" spans="1:31" s="1233" customFormat="1" ht="17.25" customHeight="1">
      <c r="B18" s="1236" t="s">
        <v>3124</v>
      </c>
      <c r="C18" s="1236"/>
      <c r="I18" s="1236" t="s">
        <v>2595</v>
      </c>
      <c r="J18" s="2493" t="str">
        <f>cst_wskakunin_kanri3_ZIP</f>
        <v/>
      </c>
      <c r="K18" s="2493"/>
      <c r="L18" s="2493"/>
      <c r="M18" s="2493"/>
      <c r="N18" s="2493"/>
      <c r="O18" s="2493"/>
      <c r="P18" s="2493"/>
    </row>
    <row r="19" spans="1:31" s="1233" customFormat="1" ht="17.25" customHeight="1">
      <c r="B19" s="1236" t="s">
        <v>3066</v>
      </c>
      <c r="C19" s="1236"/>
      <c r="J19" s="2493" t="str">
        <f>cst_wskakunin_kanri3__address</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33" customFormat="1" ht="17.25" customHeight="1">
      <c r="A20" s="1239"/>
      <c r="B20" s="1234" t="s">
        <v>3126</v>
      </c>
      <c r="C20" s="1234"/>
      <c r="D20" s="1239"/>
      <c r="E20" s="1239"/>
      <c r="F20" s="1239"/>
      <c r="G20" s="1239"/>
      <c r="H20" s="1239"/>
      <c r="I20" s="1239"/>
      <c r="J20" s="2487" t="str">
        <f>cst_wskakunin_kanri3_TEL</f>
        <v/>
      </c>
      <c r="K20" s="2487"/>
      <c r="L20" s="2487"/>
      <c r="M20" s="2487"/>
      <c r="N20" s="2487"/>
      <c r="O20" s="2487"/>
      <c r="P20" s="2487"/>
      <c r="Q20" s="2487"/>
      <c r="R20" s="2487"/>
      <c r="S20" s="2487"/>
      <c r="T20" s="1239"/>
      <c r="U20" s="1239"/>
      <c r="V20" s="1239"/>
      <c r="W20" s="1239"/>
      <c r="X20" s="1239"/>
      <c r="Y20" s="1239"/>
      <c r="Z20" s="1239"/>
      <c r="AA20" s="1239"/>
      <c r="AB20" s="1239"/>
      <c r="AC20" s="1239"/>
      <c r="AD20" s="1239"/>
      <c r="AE20" s="1239"/>
    </row>
    <row r="21" spans="1:31" s="1233" customFormat="1" ht="6.75" customHeight="1">
      <c r="A21" s="1236"/>
      <c r="B21" s="1236"/>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row>
    <row r="22" spans="1:31" s="1233" customFormat="1" ht="17.25" customHeight="1">
      <c r="B22" s="1236" t="s">
        <v>3129</v>
      </c>
      <c r="C22" s="1236"/>
      <c r="H22" s="1251" t="s">
        <v>9</v>
      </c>
      <c r="I22" s="4763" t="str">
        <f>cst_wskakunin_kanri4_SIKAKU</f>
        <v/>
      </c>
      <c r="J22" s="4763"/>
      <c r="K22" s="1252" t="s">
        <v>10</v>
      </c>
      <c r="L22" s="4762" t="s">
        <v>3061</v>
      </c>
      <c r="M22" s="4762"/>
      <c r="N22" s="4762"/>
      <c r="O22" s="4762"/>
      <c r="P22" s="1251" t="s">
        <v>9</v>
      </c>
      <c r="Q22" s="4763" t="str">
        <f>cst_wskakunin_kanri4_TOUROKU_KIKAN</f>
        <v/>
      </c>
      <c r="R22" s="4763"/>
      <c r="S22" s="4763"/>
      <c r="T22" s="4763"/>
      <c r="U22" s="1252" t="s">
        <v>10</v>
      </c>
      <c r="V22" s="4762" t="s">
        <v>4425</v>
      </c>
      <c r="W22" s="4762"/>
      <c r="X22" s="4762"/>
      <c r="Y22" s="4762"/>
      <c r="Z22" s="4763" t="str">
        <f>cst_wskakunin_kanri4_KENTIKUSI_NO</f>
        <v/>
      </c>
      <c r="AA22" s="4763"/>
      <c r="AB22" s="4763"/>
      <c r="AC22" s="4763"/>
      <c r="AD22" s="4763"/>
      <c r="AE22" s="1834" t="s">
        <v>7</v>
      </c>
    </row>
    <row r="23" spans="1:31" s="1233" customFormat="1" ht="17.25" customHeight="1">
      <c r="B23" s="1236" t="s">
        <v>3130</v>
      </c>
      <c r="C23" s="1236"/>
      <c r="H23" s="1236"/>
      <c r="I23" s="4760" t="str">
        <f>cst_wskakunin_kanri4_NAME</f>
        <v/>
      </c>
      <c r="J23" s="4760"/>
      <c r="K23" s="4760"/>
      <c r="L23" s="4760"/>
      <c r="M23" s="4760"/>
      <c r="N23" s="4760"/>
      <c r="O23" s="4760"/>
      <c r="P23" s="4760"/>
      <c r="Q23" s="4760"/>
      <c r="R23" s="4760"/>
      <c r="S23" s="4760"/>
      <c r="T23" s="4760"/>
      <c r="U23" s="4760"/>
      <c r="V23" s="4760"/>
      <c r="W23" s="4760"/>
      <c r="X23" s="4760"/>
      <c r="Y23" s="4760"/>
      <c r="Z23" s="4760"/>
      <c r="AA23" s="4760"/>
      <c r="AB23" s="4760"/>
      <c r="AC23" s="4760"/>
      <c r="AD23" s="4760"/>
      <c r="AE23" s="4760"/>
    </row>
    <row r="24" spans="1:31" s="1233" customFormat="1" ht="17.25" customHeight="1">
      <c r="B24" s="1236" t="s">
        <v>3131</v>
      </c>
      <c r="C24" s="1236"/>
      <c r="H24" s="1251" t="s">
        <v>9</v>
      </c>
      <c r="I24" s="4761" t="str">
        <f>cst_wskakunin_kanri4_JIMU_SIKAKU</f>
        <v/>
      </c>
      <c r="J24" s="4761"/>
      <c r="K24" s="1252" t="s">
        <v>10</v>
      </c>
      <c r="L24" s="4762" t="s">
        <v>3064</v>
      </c>
      <c r="M24" s="4762"/>
      <c r="N24" s="4762"/>
      <c r="O24" s="4762"/>
      <c r="P24" s="1326" t="s">
        <v>9</v>
      </c>
      <c r="Q24" s="4763" t="str">
        <f>cst_wskakunin_kanri4_JIMU_TOUROKU_KIKAN</f>
        <v/>
      </c>
      <c r="R24" s="4763"/>
      <c r="S24" s="4763"/>
      <c r="T24" s="4763"/>
      <c r="U24" s="1252" t="s">
        <v>10</v>
      </c>
      <c r="V24" s="4762" t="s">
        <v>4005</v>
      </c>
      <c r="W24" s="4762"/>
      <c r="X24" s="4762"/>
      <c r="Y24" s="4762"/>
      <c r="Z24" s="4761" t="str">
        <f>cst_wskakunin_kanri4_JIMU_NO</f>
        <v/>
      </c>
      <c r="AA24" s="4761"/>
      <c r="AB24" s="4761"/>
      <c r="AC24" s="4761"/>
      <c r="AD24" s="4761"/>
      <c r="AE24" s="1834" t="s">
        <v>7</v>
      </c>
    </row>
    <row r="25" spans="1:31" s="1233" customFormat="1" ht="17.25" customHeight="1">
      <c r="B25" s="1236"/>
      <c r="C25" s="1236"/>
      <c r="I25" s="2493" t="str">
        <f>cst_wskakunin_kanri4_JIMU_NAME</f>
        <v/>
      </c>
      <c r="J25" s="2493"/>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33" customFormat="1" ht="17.25" customHeight="1">
      <c r="B26" s="1236" t="s">
        <v>3124</v>
      </c>
      <c r="C26" s="1236"/>
      <c r="I26" s="1236" t="s">
        <v>2595</v>
      </c>
      <c r="J26" s="2493" t="str">
        <f>cst_wskakunin_kanri4_ZIP</f>
        <v/>
      </c>
      <c r="K26" s="2493"/>
      <c r="L26" s="2493"/>
      <c r="M26" s="2493"/>
      <c r="N26" s="2493"/>
      <c r="O26" s="2493"/>
      <c r="P26" s="2493"/>
    </row>
    <row r="27" spans="1:31" s="1233" customFormat="1" ht="17.25" customHeight="1">
      <c r="B27" s="1236" t="s">
        <v>3066</v>
      </c>
      <c r="C27" s="1236"/>
      <c r="J27" s="2493" t="str">
        <f>cst_wskakunin_kanri4__address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33" customFormat="1" ht="17.25" customHeight="1">
      <c r="A28" s="1239"/>
      <c r="B28" s="1234" t="s">
        <v>3126</v>
      </c>
      <c r="C28" s="1234"/>
      <c r="D28" s="1239"/>
      <c r="E28" s="1239"/>
      <c r="F28" s="1239"/>
      <c r="G28" s="1239"/>
      <c r="H28" s="1239"/>
      <c r="I28" s="1239"/>
      <c r="J28" s="2487" t="str">
        <f>cst_wskakunin_kanri4_TEL</f>
        <v/>
      </c>
      <c r="K28" s="2487"/>
      <c r="L28" s="2487"/>
      <c r="M28" s="2487"/>
      <c r="N28" s="2487"/>
      <c r="O28" s="2487"/>
      <c r="P28" s="2487"/>
      <c r="Q28" s="2487"/>
      <c r="R28" s="2487"/>
      <c r="S28" s="2487"/>
      <c r="T28" s="1239"/>
      <c r="U28" s="1239"/>
      <c r="V28" s="1239"/>
      <c r="W28" s="1239"/>
      <c r="X28" s="1239"/>
      <c r="Y28" s="1239"/>
      <c r="Z28" s="1239"/>
      <c r="AA28" s="1239"/>
      <c r="AB28" s="1239"/>
      <c r="AC28" s="1239"/>
      <c r="AD28" s="1239"/>
      <c r="AE28" s="1239"/>
    </row>
    <row r="29" spans="1:31" s="1233" customFormat="1" ht="6.75" customHeight="1">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row>
    <row r="30" spans="1:31" s="1233" customFormat="1" ht="17.25" customHeight="1">
      <c r="B30" s="1236" t="s">
        <v>3129</v>
      </c>
      <c r="C30" s="1236"/>
      <c r="H30" s="1251" t="s">
        <v>9</v>
      </c>
      <c r="I30" s="4763" t="str">
        <f>cst_wskakunin_kanri5_SIKAKU</f>
        <v/>
      </c>
      <c r="J30" s="4763"/>
      <c r="K30" s="1252" t="s">
        <v>10</v>
      </c>
      <c r="L30" s="4762" t="s">
        <v>3061</v>
      </c>
      <c r="M30" s="4762"/>
      <c r="N30" s="4762"/>
      <c r="O30" s="4762"/>
      <c r="P30" s="1251" t="s">
        <v>9</v>
      </c>
      <c r="Q30" s="4763" t="str">
        <f>cst_wskakunin_kanri5_TOUROKU_KIKAN</f>
        <v/>
      </c>
      <c r="R30" s="4763"/>
      <c r="S30" s="4763"/>
      <c r="T30" s="4763"/>
      <c r="U30" s="1252" t="s">
        <v>10</v>
      </c>
      <c r="V30" s="4762" t="s">
        <v>4425</v>
      </c>
      <c r="W30" s="4762"/>
      <c r="X30" s="4762"/>
      <c r="Y30" s="4762"/>
      <c r="Z30" s="4763" t="str">
        <f>cst_wskakunin_kanri5_KENTIKUSI_NO</f>
        <v/>
      </c>
      <c r="AA30" s="4763"/>
      <c r="AB30" s="4763"/>
      <c r="AC30" s="4763"/>
      <c r="AD30" s="4763"/>
      <c r="AE30" s="1834" t="s">
        <v>7</v>
      </c>
    </row>
    <row r="31" spans="1:31" s="1233" customFormat="1" ht="17.25" customHeight="1">
      <c r="B31" s="1236" t="s">
        <v>3130</v>
      </c>
      <c r="C31" s="1236"/>
      <c r="H31" s="1236"/>
      <c r="I31" s="4760" t="str">
        <f>cst_wskakunin_kanri5_NAME</f>
        <v/>
      </c>
      <c r="J31" s="4760"/>
      <c r="K31" s="4760"/>
      <c r="L31" s="4760"/>
      <c r="M31" s="4760"/>
      <c r="N31" s="4760"/>
      <c r="O31" s="4760"/>
      <c r="P31" s="4760"/>
      <c r="Q31" s="4760"/>
      <c r="R31" s="4760"/>
      <c r="S31" s="4760"/>
      <c r="T31" s="4760"/>
      <c r="U31" s="4760"/>
      <c r="V31" s="4760"/>
      <c r="W31" s="4760"/>
      <c r="X31" s="4760"/>
      <c r="Y31" s="4760"/>
      <c r="Z31" s="4760"/>
      <c r="AA31" s="4760"/>
      <c r="AB31" s="4760"/>
      <c r="AC31" s="4760"/>
      <c r="AD31" s="4760"/>
      <c r="AE31" s="4760"/>
    </row>
    <row r="32" spans="1:31" s="1233" customFormat="1" ht="17.25" customHeight="1">
      <c r="B32" s="1236" t="s">
        <v>3131</v>
      </c>
      <c r="C32" s="1236"/>
      <c r="H32" s="1251" t="s">
        <v>9</v>
      </c>
      <c r="I32" s="4761" t="str">
        <f>cst_wskakunin_kanri5_JIMU_SIKAKU</f>
        <v/>
      </c>
      <c r="J32" s="4761"/>
      <c r="K32" s="1252" t="s">
        <v>10</v>
      </c>
      <c r="L32" s="4762" t="s">
        <v>3064</v>
      </c>
      <c r="M32" s="4762"/>
      <c r="N32" s="4762"/>
      <c r="O32" s="4762"/>
      <c r="P32" s="1326" t="s">
        <v>9</v>
      </c>
      <c r="Q32" s="4763" t="str">
        <f>cst_wskakunin_kanri5_JIMU_TOUROKU_KIKAN</f>
        <v/>
      </c>
      <c r="R32" s="4763"/>
      <c r="S32" s="4763"/>
      <c r="T32" s="4763"/>
      <c r="U32" s="1252" t="s">
        <v>10</v>
      </c>
      <c r="V32" s="4762" t="s">
        <v>4005</v>
      </c>
      <c r="W32" s="4762"/>
      <c r="X32" s="4762"/>
      <c r="Y32" s="4762"/>
      <c r="Z32" s="4761" t="str">
        <f>cst_wskakunin_kanri5_JIMU_NO</f>
        <v/>
      </c>
      <c r="AA32" s="4761"/>
      <c r="AB32" s="4761"/>
      <c r="AC32" s="4761"/>
      <c r="AD32" s="4761"/>
      <c r="AE32" s="1834" t="s">
        <v>7</v>
      </c>
    </row>
    <row r="33" spans="1:31" s="1233" customFormat="1" ht="17.25" customHeight="1">
      <c r="B33" s="1236"/>
      <c r="C33" s="1236"/>
      <c r="I33" s="2493" t="str">
        <f>cst_wskakunin_kanri5_JIMU_NAME</f>
        <v/>
      </c>
      <c r="J33" s="2493"/>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33" customFormat="1" ht="17.25" customHeight="1">
      <c r="B34" s="1236" t="s">
        <v>3124</v>
      </c>
      <c r="C34" s="1236"/>
      <c r="I34" s="1236" t="s">
        <v>2595</v>
      </c>
      <c r="J34" s="2493" t="str">
        <f>cst_wskakunin_kanri5_ZIP</f>
        <v/>
      </c>
      <c r="K34" s="2493"/>
      <c r="L34" s="2493"/>
      <c r="M34" s="2493"/>
      <c r="N34" s="2493"/>
      <c r="O34" s="2493"/>
      <c r="P34" s="2493"/>
    </row>
    <row r="35" spans="1:31" s="1233" customFormat="1" ht="17.25" customHeight="1">
      <c r="B35" s="1236" t="s">
        <v>3066</v>
      </c>
      <c r="C35" s="1236"/>
      <c r="J35" s="2493" t="str">
        <f>cst_wskakunin_kanri5__address</f>
        <v/>
      </c>
      <c r="K35" s="2493"/>
      <c r="L35" s="2493"/>
      <c r="M35" s="2493"/>
      <c r="N35" s="2493"/>
      <c r="O35" s="2493"/>
      <c r="P35" s="2493"/>
      <c r="Q35" s="2493"/>
      <c r="R35" s="2493"/>
      <c r="S35" s="2493"/>
      <c r="T35" s="2493"/>
      <c r="U35" s="2493"/>
      <c r="V35" s="2493"/>
      <c r="W35" s="2493"/>
      <c r="X35" s="2493"/>
      <c r="Y35" s="2493"/>
      <c r="Z35" s="2493"/>
      <c r="AA35" s="2493"/>
      <c r="AB35" s="2493"/>
      <c r="AC35" s="2493"/>
      <c r="AD35" s="2493"/>
      <c r="AE35" s="2493"/>
    </row>
    <row r="36" spans="1:31" s="1233" customFormat="1" ht="17.25" customHeight="1">
      <c r="A36" s="1239"/>
      <c r="B36" s="1234" t="s">
        <v>3126</v>
      </c>
      <c r="C36" s="1234"/>
      <c r="D36" s="1239"/>
      <c r="E36" s="1239"/>
      <c r="F36" s="1239"/>
      <c r="G36" s="1239"/>
      <c r="H36" s="1239"/>
      <c r="I36" s="1239"/>
      <c r="J36" s="2487" t="str">
        <f>cst_wskakunin_kanri5_TEL</f>
        <v/>
      </c>
      <c r="K36" s="2487"/>
      <c r="L36" s="2487"/>
      <c r="M36" s="2487"/>
      <c r="N36" s="2487"/>
      <c r="O36" s="2487"/>
      <c r="P36" s="2487"/>
      <c r="Q36" s="2487"/>
      <c r="R36" s="2487"/>
      <c r="S36" s="2487"/>
      <c r="T36" s="1239"/>
      <c r="U36" s="1239"/>
      <c r="V36" s="1239"/>
      <c r="W36" s="1239"/>
      <c r="X36" s="1239"/>
      <c r="Y36" s="1239"/>
      <c r="Z36" s="1239"/>
      <c r="AA36" s="1239"/>
      <c r="AB36" s="1239"/>
      <c r="AC36" s="1239"/>
      <c r="AD36" s="1239"/>
      <c r="AE36" s="1239"/>
    </row>
    <row r="37" spans="1:31" s="1233" customFormat="1" ht="6.75" customHeight="1">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row>
    <row r="38" spans="1:31" s="1233" customFormat="1" ht="17.25" customHeight="1">
      <c r="B38" s="1236" t="s">
        <v>3129</v>
      </c>
      <c r="C38" s="1236"/>
      <c r="H38" s="1251" t="s">
        <v>9</v>
      </c>
      <c r="I38" s="4763" t="str">
        <f>cst_wskakunin_kanri6_SIKAKU</f>
        <v/>
      </c>
      <c r="J38" s="4763"/>
      <c r="K38" s="1252" t="s">
        <v>10</v>
      </c>
      <c r="L38" s="4762" t="s">
        <v>3061</v>
      </c>
      <c r="M38" s="4762"/>
      <c r="N38" s="4762"/>
      <c r="O38" s="4762"/>
      <c r="P38" s="1251" t="s">
        <v>9</v>
      </c>
      <c r="Q38" s="4763" t="str">
        <f>cst_wskakunin_kanri6_TOUROKU_KIKAN</f>
        <v/>
      </c>
      <c r="R38" s="4763"/>
      <c r="S38" s="4763"/>
      <c r="T38" s="4763"/>
      <c r="U38" s="1252" t="s">
        <v>10</v>
      </c>
      <c r="V38" s="4762" t="s">
        <v>4425</v>
      </c>
      <c r="W38" s="4762"/>
      <c r="X38" s="4762"/>
      <c r="Y38" s="4762"/>
      <c r="Z38" s="4763" t="str">
        <f>cst_wskakunin_kanri6_KENTIKUSI_NO</f>
        <v/>
      </c>
      <c r="AA38" s="4763"/>
      <c r="AB38" s="4763"/>
      <c r="AC38" s="4763"/>
      <c r="AD38" s="4763"/>
      <c r="AE38" s="1834" t="s">
        <v>7</v>
      </c>
    </row>
    <row r="39" spans="1:31" s="1233" customFormat="1" ht="17.25" customHeight="1">
      <c r="B39" s="1236" t="s">
        <v>3130</v>
      </c>
      <c r="C39" s="1236"/>
      <c r="H39" s="1236"/>
      <c r="I39" s="4760" t="str">
        <f>cst_wskakunin_kanri6_NAME</f>
        <v/>
      </c>
      <c r="J39" s="4760"/>
      <c r="K39" s="4760"/>
      <c r="L39" s="4760"/>
      <c r="M39" s="4760"/>
      <c r="N39" s="4760"/>
      <c r="O39" s="4760"/>
      <c r="P39" s="4760"/>
      <c r="Q39" s="4760"/>
      <c r="R39" s="4760"/>
      <c r="S39" s="4760"/>
      <c r="T39" s="4760"/>
      <c r="U39" s="4760"/>
      <c r="V39" s="4760"/>
      <c r="W39" s="4760"/>
      <c r="X39" s="4760"/>
      <c r="Y39" s="4760"/>
      <c r="Z39" s="4760"/>
      <c r="AA39" s="4760"/>
      <c r="AB39" s="4760"/>
      <c r="AC39" s="4760"/>
      <c r="AD39" s="4760"/>
      <c r="AE39" s="4760"/>
    </row>
    <row r="40" spans="1:31" s="1233" customFormat="1" ht="17.25" customHeight="1">
      <c r="B40" s="1236" t="s">
        <v>3131</v>
      </c>
      <c r="C40" s="1236"/>
      <c r="H40" s="1251" t="s">
        <v>9</v>
      </c>
      <c r="I40" s="4761" t="str">
        <f>cst_wskakunin_kanri6_JIMU_SIKAKU</f>
        <v/>
      </c>
      <c r="J40" s="4761"/>
      <c r="K40" s="1252" t="s">
        <v>10</v>
      </c>
      <c r="L40" s="4762" t="s">
        <v>3064</v>
      </c>
      <c r="M40" s="4762"/>
      <c r="N40" s="4762"/>
      <c r="O40" s="4762"/>
      <c r="P40" s="1326" t="s">
        <v>9</v>
      </c>
      <c r="Q40" s="4763" t="str">
        <f>cst_wskakunin_kanri6_JIMU_TOUROKU_KIKAN</f>
        <v/>
      </c>
      <c r="R40" s="4763"/>
      <c r="S40" s="4763"/>
      <c r="T40" s="4763"/>
      <c r="U40" s="1252" t="s">
        <v>10</v>
      </c>
      <c r="V40" s="4762" t="s">
        <v>4005</v>
      </c>
      <c r="W40" s="4762"/>
      <c r="X40" s="4762"/>
      <c r="Y40" s="4762"/>
      <c r="Z40" s="4761" t="str">
        <f>cst_wskakunin_kanri6_JIMU_NO</f>
        <v/>
      </c>
      <c r="AA40" s="4761"/>
      <c r="AB40" s="4761"/>
      <c r="AC40" s="4761"/>
      <c r="AD40" s="4761"/>
      <c r="AE40" s="1834" t="s">
        <v>7</v>
      </c>
    </row>
    <row r="41" spans="1:31" s="1233" customFormat="1" ht="17.25" customHeight="1">
      <c r="B41" s="1236"/>
      <c r="C41" s="1236"/>
      <c r="I41" s="2493" t="str">
        <f>cst_wskakunin_kanri6_JIMU_NAME</f>
        <v/>
      </c>
      <c r="J41" s="2493"/>
      <c r="K41" s="2493"/>
      <c r="L41" s="2493"/>
      <c r="M41" s="2493"/>
      <c r="N41" s="2493"/>
      <c r="O41" s="2493"/>
      <c r="P41" s="2493"/>
      <c r="Q41" s="2493"/>
      <c r="R41" s="2493"/>
      <c r="S41" s="2493"/>
      <c r="T41" s="2493"/>
      <c r="U41" s="2493"/>
      <c r="V41" s="2493"/>
      <c r="W41" s="2493"/>
      <c r="X41" s="2493"/>
      <c r="Y41" s="2493"/>
      <c r="Z41" s="2493"/>
      <c r="AA41" s="2493"/>
      <c r="AB41" s="2493"/>
      <c r="AC41" s="2493"/>
      <c r="AD41" s="2493"/>
      <c r="AE41" s="2493"/>
    </row>
    <row r="42" spans="1:31" s="1233" customFormat="1" ht="17.25" customHeight="1">
      <c r="B42" s="1236" t="s">
        <v>3124</v>
      </c>
      <c r="C42" s="1236"/>
      <c r="I42" s="1236" t="s">
        <v>2595</v>
      </c>
      <c r="J42" s="2493" t="str">
        <f>cst_wskakunin_kanri6_ZIP</f>
        <v/>
      </c>
      <c r="K42" s="2493"/>
      <c r="L42" s="2493"/>
      <c r="M42" s="2493"/>
      <c r="N42" s="2493"/>
      <c r="O42" s="2493"/>
      <c r="P42" s="2493"/>
    </row>
    <row r="43" spans="1:31" s="1233" customFormat="1" ht="17.25" customHeight="1">
      <c r="B43" s="1236" t="s">
        <v>3066</v>
      </c>
      <c r="C43" s="1236"/>
      <c r="J43" s="2493" t="str">
        <f>cst_wskakunin_kanri6__address</f>
        <v/>
      </c>
      <c r="K43" s="2493"/>
      <c r="L43" s="2493"/>
      <c r="M43" s="2493"/>
      <c r="N43" s="2493"/>
      <c r="O43" s="2493"/>
      <c r="P43" s="2493"/>
      <c r="Q43" s="2493"/>
      <c r="R43" s="2493"/>
      <c r="S43" s="2493"/>
      <c r="T43" s="2493"/>
      <c r="U43" s="2493"/>
      <c r="V43" s="2493"/>
      <c r="W43" s="2493"/>
      <c r="X43" s="2493"/>
      <c r="Y43" s="2493"/>
      <c r="Z43" s="2493"/>
      <c r="AA43" s="2493"/>
      <c r="AB43" s="2493"/>
      <c r="AC43" s="2493"/>
      <c r="AD43" s="2493"/>
      <c r="AE43" s="2493"/>
    </row>
    <row r="44" spans="1:31" s="1233" customFormat="1" ht="17.25" customHeight="1">
      <c r="A44" s="1239"/>
      <c r="B44" s="1234" t="s">
        <v>3126</v>
      </c>
      <c r="C44" s="1234"/>
      <c r="D44" s="1239"/>
      <c r="E44" s="1239"/>
      <c r="F44" s="1239"/>
      <c r="G44" s="1239"/>
      <c r="H44" s="1239"/>
      <c r="I44" s="1239"/>
      <c r="J44" s="2487" t="str">
        <f>cst_wskakunin_kanri6_TEL</f>
        <v/>
      </c>
      <c r="K44" s="2487"/>
      <c r="L44" s="2487"/>
      <c r="M44" s="2487"/>
      <c r="N44" s="2487"/>
      <c r="O44" s="2487"/>
      <c r="P44" s="2487"/>
      <c r="Q44" s="2487"/>
      <c r="R44" s="2487"/>
      <c r="S44" s="2487"/>
      <c r="T44" s="1239"/>
      <c r="U44" s="1239"/>
      <c r="V44" s="1239"/>
      <c r="W44" s="1239"/>
      <c r="X44" s="1239"/>
      <c r="Y44" s="1239"/>
      <c r="Z44" s="1239"/>
      <c r="AA44" s="1239"/>
      <c r="AB44" s="1239"/>
      <c r="AC44" s="1239"/>
      <c r="AD44" s="1239"/>
      <c r="AE44" s="1239"/>
    </row>
    <row r="45" spans="1:31" s="1233" customFormat="1" ht="17.25" customHeight="1"/>
    <row r="46" spans="1:31" s="1233" customFormat="1" ht="17.25" customHeight="1"/>
    <row r="47" spans="1:31" s="1233" customFormat="1" ht="17.25" customHeight="1"/>
    <row r="48" spans="1:31"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95" customWidth="1"/>
    <col min="32" max="32" width="2.125" style="1195" customWidth="1"/>
    <col min="33" max="33" width="9" style="1195" customWidth="1"/>
    <col min="34" max="16384" width="9" style="1195"/>
  </cols>
  <sheetData>
    <row r="1" spans="1:34" s="1233" customFormat="1" ht="17.25" customHeight="1">
      <c r="A1" s="4766" t="s">
        <v>5100</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4" s="1233" customFormat="1" ht="17.25" customHeight="1"/>
    <row r="3" spans="1:34" s="1233" customFormat="1" ht="18" customHeight="1">
      <c r="A3" s="1234"/>
      <c r="B3" s="1235" t="s">
        <v>3120</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row>
    <row r="4" spans="1:34" s="1233" customFormat="1" ht="6.75" customHeight="1">
      <c r="A4" s="1236"/>
      <c r="B4" s="1236"/>
      <c r="C4" s="1236"/>
      <c r="D4" s="1236"/>
      <c r="E4" s="1236"/>
      <c r="F4" s="1236"/>
      <c r="G4" s="1236"/>
      <c r="H4" s="1236"/>
      <c r="I4" s="1236"/>
      <c r="J4" s="1236"/>
      <c r="K4" s="1236"/>
      <c r="L4" s="1236"/>
      <c r="M4" s="1236"/>
      <c r="N4" s="1236"/>
      <c r="O4" s="1236"/>
      <c r="P4" s="1236"/>
      <c r="Q4" s="1236"/>
      <c r="R4" s="1236"/>
      <c r="S4" s="1236"/>
      <c r="T4" s="1236"/>
      <c r="U4" s="1236"/>
      <c r="V4" s="1236"/>
      <c r="W4" s="1236"/>
      <c r="X4" s="1236"/>
      <c r="Y4" s="1236"/>
      <c r="Z4" s="1236"/>
      <c r="AA4" s="1236"/>
      <c r="AB4" s="1236"/>
      <c r="AC4" s="1236"/>
      <c r="AD4" s="1236"/>
      <c r="AE4" s="1236"/>
    </row>
    <row r="5" spans="1:34" s="1233" customFormat="1" ht="17.25" customHeight="1">
      <c r="A5" s="1237" t="s">
        <v>5879</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4" s="1798" customFormat="1" ht="17.100000000000001" customHeight="1">
      <c r="B6" s="1798" t="s">
        <v>3123</v>
      </c>
      <c r="I6" s="4746" t="str">
        <f>cst_wskakunin_sekou2_NAME</f>
        <v/>
      </c>
      <c r="J6" s="4746"/>
      <c r="K6" s="4746"/>
      <c r="L6" s="4746"/>
      <c r="M6" s="4746"/>
      <c r="N6" s="4746"/>
      <c r="O6" s="4746"/>
      <c r="P6" s="4746"/>
      <c r="Q6" s="4746"/>
      <c r="R6" s="4746"/>
      <c r="S6" s="4746"/>
      <c r="T6" s="4746"/>
      <c r="U6" s="4746"/>
      <c r="V6" s="4746"/>
      <c r="W6" s="4746"/>
      <c r="X6" s="4746"/>
      <c r="Y6" s="4746"/>
      <c r="Z6" s="4746"/>
      <c r="AA6" s="4746"/>
      <c r="AB6" s="4746"/>
      <c r="AC6" s="4746"/>
      <c r="AD6" s="4746"/>
      <c r="AE6" s="4746"/>
    </row>
    <row r="7" spans="1:34" s="1798" customFormat="1" ht="17.100000000000001" customHeight="1">
      <c r="B7" s="1798" t="s">
        <v>3063</v>
      </c>
      <c r="I7" s="1799" t="s">
        <v>710</v>
      </c>
      <c r="J7" s="1800"/>
      <c r="K7" s="1800"/>
      <c r="L7" s="1800"/>
      <c r="N7" s="1798" t="s">
        <v>11</v>
      </c>
      <c r="O7" s="4741" t="str">
        <f>cst_wskakunin_sekou2_SEKOU_SIKAKU</f>
        <v/>
      </c>
      <c r="P7" s="4741"/>
      <c r="Q7" s="4741"/>
      <c r="R7" s="4741"/>
      <c r="S7" s="1798" t="s">
        <v>57</v>
      </c>
      <c r="T7" s="1800" t="s">
        <v>6</v>
      </c>
      <c r="U7" s="4745" t="str">
        <f>cst_wskakunin_sekou2_SEKOU_NO</f>
        <v/>
      </c>
      <c r="V7" s="4745"/>
      <c r="W7" s="4745"/>
      <c r="X7" s="4745"/>
      <c r="Y7" s="1798" t="s">
        <v>7</v>
      </c>
      <c r="AB7" s="1800"/>
      <c r="AC7" s="1800"/>
      <c r="AG7" s="1800"/>
    </row>
    <row r="8" spans="1:34" s="1798" customFormat="1" ht="17.100000000000001" customHeight="1">
      <c r="I8" s="4746" t="str">
        <f>cst_wskakunin_sekou2_JIMU_NAME</f>
        <v/>
      </c>
      <c r="J8" s="4746"/>
      <c r="K8" s="4746"/>
      <c r="L8" s="4746"/>
      <c r="M8" s="4746"/>
      <c r="N8" s="4746"/>
      <c r="O8" s="4746"/>
      <c r="P8" s="4746"/>
      <c r="Q8" s="4746"/>
      <c r="R8" s="4746"/>
      <c r="S8" s="4746"/>
      <c r="T8" s="4746"/>
      <c r="U8" s="4746"/>
      <c r="V8" s="4746"/>
      <c r="W8" s="4746"/>
      <c r="X8" s="4746"/>
      <c r="Y8" s="4746"/>
      <c r="Z8" s="4746"/>
      <c r="AA8" s="4746"/>
      <c r="AB8" s="4746"/>
      <c r="AC8" s="4746"/>
      <c r="AD8" s="4746"/>
      <c r="AE8" s="4746"/>
      <c r="AH8" s="1801"/>
    </row>
    <row r="9" spans="1:34" s="1798" customFormat="1" ht="17.100000000000001" customHeight="1">
      <c r="B9" s="1798" t="s">
        <v>3124</v>
      </c>
      <c r="I9" s="1798" t="s">
        <v>2595</v>
      </c>
      <c r="J9" s="4746" t="str">
        <f>cst_wskakunin_sekou2_ZIP</f>
        <v/>
      </c>
      <c r="K9" s="4747"/>
      <c r="L9" s="4747"/>
      <c r="M9" s="4747"/>
      <c r="N9" s="4747"/>
      <c r="O9" s="4747"/>
      <c r="P9" s="4747"/>
    </row>
    <row r="10" spans="1:34" s="1798" customFormat="1" ht="17.100000000000001" customHeight="1">
      <c r="B10" s="1798" t="s">
        <v>3066</v>
      </c>
      <c r="J10" s="4746" t="str">
        <f>cst_wskakunin_sekou2__address</f>
        <v/>
      </c>
      <c r="K10" s="4747"/>
      <c r="L10" s="4747"/>
      <c r="M10" s="4747"/>
      <c r="N10" s="4747"/>
      <c r="O10" s="4747"/>
      <c r="P10" s="4747"/>
      <c r="Q10" s="4747"/>
      <c r="R10" s="4747"/>
      <c r="S10" s="4747"/>
      <c r="T10" s="4747"/>
      <c r="U10" s="4747"/>
      <c r="V10" s="4747"/>
      <c r="W10" s="4747"/>
      <c r="X10" s="4747"/>
      <c r="Y10" s="4747"/>
      <c r="Z10" s="4747"/>
      <c r="AA10" s="4747"/>
      <c r="AB10" s="4747"/>
      <c r="AC10" s="4747"/>
      <c r="AD10" s="4747"/>
      <c r="AE10" s="4747"/>
    </row>
    <row r="11" spans="1:34" s="1233" customFormat="1" ht="17.25" customHeight="1">
      <c r="A11" s="1239"/>
      <c r="B11" s="1234" t="s">
        <v>3126</v>
      </c>
      <c r="C11" s="1234"/>
      <c r="D11" s="1239"/>
      <c r="E11" s="1239"/>
      <c r="F11" s="1239"/>
      <c r="G11" s="1239"/>
      <c r="H11" s="1239"/>
      <c r="I11" s="1239"/>
      <c r="J11" s="2487" t="str">
        <f>cst_wskakunin_sekou2_TEL</f>
        <v/>
      </c>
      <c r="K11" s="2487"/>
      <c r="L11" s="2487"/>
      <c r="M11" s="2487"/>
      <c r="N11" s="2487"/>
      <c r="O11" s="2487"/>
      <c r="P11" s="2487"/>
      <c r="Q11" s="2487"/>
      <c r="R11" s="2487"/>
      <c r="S11" s="2487"/>
      <c r="T11" s="1239"/>
      <c r="U11" s="1239"/>
      <c r="V11" s="1239"/>
      <c r="W11" s="1239"/>
      <c r="X11" s="1239"/>
      <c r="Y11" s="1239"/>
      <c r="Z11" s="1239"/>
      <c r="AA11" s="1239"/>
      <c r="AB11" s="1239"/>
      <c r="AC11" s="1239"/>
      <c r="AD11" s="1239"/>
      <c r="AE11" s="1239"/>
    </row>
    <row r="12" spans="1:34" s="1233" customFormat="1" ht="6.75" customHeight="1">
      <c r="A12" s="1236"/>
      <c r="B12" s="1236"/>
      <c r="C12" s="1236"/>
      <c r="D12" s="1236"/>
      <c r="E12" s="1236"/>
      <c r="F12" s="1236"/>
      <c r="G12" s="1236"/>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row>
    <row r="13" spans="1:34" s="1798" customFormat="1" ht="17.100000000000001" customHeight="1">
      <c r="B13" s="1798" t="s">
        <v>3123</v>
      </c>
      <c r="I13" s="4746" t="str">
        <f>cst_wskakunin_sekou3_NAME</f>
        <v/>
      </c>
      <c r="J13" s="4746"/>
      <c r="K13" s="4746"/>
      <c r="L13" s="4746"/>
      <c r="M13" s="4746"/>
      <c r="N13" s="4746"/>
      <c r="O13" s="4746"/>
      <c r="P13" s="4746"/>
      <c r="Q13" s="4746"/>
      <c r="R13" s="4746"/>
      <c r="S13" s="4746"/>
      <c r="T13" s="4746"/>
      <c r="U13" s="4746"/>
      <c r="V13" s="4746"/>
      <c r="W13" s="4746"/>
      <c r="X13" s="4746"/>
      <c r="Y13" s="4746"/>
      <c r="Z13" s="4746"/>
      <c r="AA13" s="4746"/>
      <c r="AB13" s="4746"/>
      <c r="AC13" s="4746"/>
      <c r="AD13" s="4746"/>
      <c r="AE13" s="4746"/>
    </row>
    <row r="14" spans="1:34" s="1798" customFormat="1" ht="17.100000000000001" customHeight="1">
      <c r="B14" s="1798" t="s">
        <v>3063</v>
      </c>
      <c r="I14" s="1799" t="s">
        <v>710</v>
      </c>
      <c r="J14" s="1800"/>
      <c r="K14" s="1800"/>
      <c r="L14" s="1800"/>
      <c r="N14" s="1798" t="s">
        <v>11</v>
      </c>
      <c r="O14" s="4741" t="str">
        <f>cst_wskakunin_sekou3_SEKOU_SIKAKU</f>
        <v/>
      </c>
      <c r="P14" s="4741"/>
      <c r="Q14" s="4741"/>
      <c r="R14" s="4741"/>
      <c r="S14" s="1798" t="s">
        <v>57</v>
      </c>
      <c r="T14" s="1800" t="s">
        <v>6</v>
      </c>
      <c r="U14" s="4745" t="str">
        <f>cst_wskakunin_sekou3_SEKOU_NO</f>
        <v/>
      </c>
      <c r="V14" s="4745"/>
      <c r="W14" s="4745"/>
      <c r="X14" s="4745"/>
      <c r="Y14" s="1798" t="s">
        <v>7</v>
      </c>
      <c r="AB14" s="1800"/>
      <c r="AC14" s="1800"/>
      <c r="AG14" s="1800"/>
    </row>
    <row r="15" spans="1:34" s="1798" customFormat="1" ht="17.100000000000001" customHeight="1">
      <c r="I15" s="4746" t="str">
        <f>cst_wskakunin_sekou3_JIMU_NAME</f>
        <v/>
      </c>
      <c r="J15" s="4746"/>
      <c r="K15" s="4746"/>
      <c r="L15" s="4746"/>
      <c r="M15" s="4746"/>
      <c r="N15" s="4746"/>
      <c r="O15" s="4746"/>
      <c r="P15" s="4746"/>
      <c r="Q15" s="4746"/>
      <c r="R15" s="4746"/>
      <c r="S15" s="4746"/>
      <c r="T15" s="4746"/>
      <c r="U15" s="4746"/>
      <c r="V15" s="4746"/>
      <c r="W15" s="4746"/>
      <c r="X15" s="4746"/>
      <c r="Y15" s="4746"/>
      <c r="Z15" s="4746"/>
      <c r="AA15" s="4746"/>
      <c r="AB15" s="4746"/>
      <c r="AC15" s="4746"/>
      <c r="AD15" s="4746"/>
      <c r="AE15" s="4746"/>
      <c r="AH15" s="1801"/>
    </row>
    <row r="16" spans="1:34" s="1798" customFormat="1" ht="17.100000000000001" customHeight="1">
      <c r="B16" s="1798" t="s">
        <v>3124</v>
      </c>
      <c r="I16" s="1798" t="s">
        <v>2595</v>
      </c>
      <c r="J16" s="4746" t="str">
        <f>cst_wskakunin_sekou3_ZIP</f>
        <v/>
      </c>
      <c r="K16" s="4747"/>
      <c r="L16" s="4747"/>
      <c r="M16" s="4747"/>
      <c r="N16" s="4747"/>
      <c r="O16" s="4747"/>
      <c r="P16" s="4747"/>
    </row>
    <row r="17" spans="1:34" s="1798" customFormat="1" ht="17.100000000000001" customHeight="1">
      <c r="B17" s="1798" t="s">
        <v>3066</v>
      </c>
      <c r="J17" s="4746" t="str">
        <f>cst_wskakunin_sekou3__address</f>
        <v/>
      </c>
      <c r="K17" s="4747"/>
      <c r="L17" s="4747"/>
      <c r="M17" s="4747"/>
      <c r="N17" s="4747"/>
      <c r="O17" s="4747"/>
      <c r="P17" s="4747"/>
      <c r="Q17" s="4747"/>
      <c r="R17" s="4747"/>
      <c r="S17" s="4747"/>
      <c r="T17" s="4747"/>
      <c r="U17" s="4747"/>
      <c r="V17" s="4747"/>
      <c r="W17" s="4747"/>
      <c r="X17" s="4747"/>
      <c r="Y17" s="4747"/>
      <c r="Z17" s="4747"/>
      <c r="AA17" s="4747"/>
      <c r="AB17" s="4747"/>
      <c r="AC17" s="4747"/>
      <c r="AD17" s="4747"/>
      <c r="AE17" s="4747"/>
    </row>
    <row r="18" spans="1:34" s="1233" customFormat="1" ht="17.25" customHeight="1">
      <c r="A18" s="1239"/>
      <c r="B18" s="1234" t="s">
        <v>3126</v>
      </c>
      <c r="C18" s="1234"/>
      <c r="D18" s="1239"/>
      <c r="E18" s="1239"/>
      <c r="F18" s="1239"/>
      <c r="G18" s="1239"/>
      <c r="H18" s="1239"/>
      <c r="I18" s="1239"/>
      <c r="J18" s="2487" t="str">
        <f>cst_wskakunin_sekou3_TEL</f>
        <v/>
      </c>
      <c r="K18" s="2487"/>
      <c r="L18" s="2487"/>
      <c r="M18" s="2487"/>
      <c r="N18" s="2487"/>
      <c r="O18" s="2487"/>
      <c r="P18" s="2487"/>
      <c r="Q18" s="2487"/>
      <c r="R18" s="2487"/>
      <c r="S18" s="2487"/>
      <c r="T18" s="1239"/>
      <c r="U18" s="1239"/>
      <c r="V18" s="1239"/>
      <c r="W18" s="1239"/>
      <c r="X18" s="1239"/>
      <c r="Y18" s="1239"/>
      <c r="Z18" s="1239"/>
      <c r="AA18" s="1239"/>
      <c r="AB18" s="1239"/>
      <c r="AC18" s="1239"/>
      <c r="AD18" s="1239"/>
      <c r="AE18" s="1239"/>
    </row>
    <row r="19" spans="1:34" s="1233" customFormat="1" ht="6.75" customHeight="1">
      <c r="A19" s="1236"/>
      <c r="B19" s="1236"/>
      <c r="C19" s="1236"/>
      <c r="D19" s="1236"/>
      <c r="E19" s="1236"/>
      <c r="F19" s="1236"/>
      <c r="G19" s="1236"/>
      <c r="H19" s="1236"/>
      <c r="I19" s="1236"/>
      <c r="J19" s="1236"/>
      <c r="K19" s="1236"/>
      <c r="L19" s="1236"/>
      <c r="M19" s="1236"/>
      <c r="N19" s="1236"/>
      <c r="O19" s="1236"/>
      <c r="P19" s="1236"/>
      <c r="Q19" s="1236"/>
      <c r="R19" s="1236"/>
      <c r="S19" s="1236"/>
      <c r="T19" s="1236"/>
      <c r="U19" s="1236"/>
      <c r="V19" s="1236"/>
      <c r="W19" s="1236"/>
      <c r="X19" s="1236"/>
      <c r="Y19" s="1236"/>
      <c r="Z19" s="1236"/>
      <c r="AA19" s="1236"/>
      <c r="AB19" s="1236"/>
      <c r="AC19" s="1236"/>
      <c r="AD19" s="1236"/>
      <c r="AE19" s="1236"/>
    </row>
    <row r="20" spans="1:34" s="1798" customFormat="1" ht="17.100000000000001" customHeight="1">
      <c r="B20" s="1798" t="s">
        <v>3123</v>
      </c>
      <c r="I20" s="4746" t="str">
        <f>cst_wskakunin_sekou4_NAME</f>
        <v/>
      </c>
      <c r="J20" s="4746"/>
      <c r="K20" s="4746"/>
      <c r="L20" s="4746"/>
      <c r="M20" s="4746"/>
      <c r="N20" s="4746"/>
      <c r="O20" s="4746"/>
      <c r="P20" s="4746"/>
      <c r="Q20" s="4746"/>
      <c r="R20" s="4746"/>
      <c r="S20" s="4746"/>
      <c r="T20" s="4746"/>
      <c r="U20" s="4746"/>
      <c r="V20" s="4746"/>
      <c r="W20" s="4746"/>
      <c r="X20" s="4746"/>
      <c r="Y20" s="4746"/>
      <c r="Z20" s="4746"/>
      <c r="AA20" s="4746"/>
      <c r="AB20" s="4746"/>
      <c r="AC20" s="4746"/>
      <c r="AD20" s="4746"/>
      <c r="AE20" s="4746"/>
    </row>
    <row r="21" spans="1:34" s="1798" customFormat="1" ht="17.100000000000001" customHeight="1">
      <c r="B21" s="1798" t="s">
        <v>3063</v>
      </c>
      <c r="I21" s="1799" t="s">
        <v>710</v>
      </c>
      <c r="J21" s="1800"/>
      <c r="K21" s="1800"/>
      <c r="L21" s="1800"/>
      <c r="N21" s="1798" t="s">
        <v>11</v>
      </c>
      <c r="O21" s="4741" t="str">
        <f>cst_wskakunin_sekou4_SEKOU_SIKAKU</f>
        <v/>
      </c>
      <c r="P21" s="4741"/>
      <c r="Q21" s="4741"/>
      <c r="R21" s="4741"/>
      <c r="S21" s="1798" t="s">
        <v>57</v>
      </c>
      <c r="T21" s="1800" t="s">
        <v>6</v>
      </c>
      <c r="U21" s="4745" t="str">
        <f>cst_wskakunin_sekou4_SEKOU_NO</f>
        <v/>
      </c>
      <c r="V21" s="4745"/>
      <c r="W21" s="4745"/>
      <c r="X21" s="4745"/>
      <c r="Y21" s="1798" t="s">
        <v>7</v>
      </c>
      <c r="AB21" s="1800"/>
      <c r="AC21" s="1800"/>
      <c r="AG21" s="1800"/>
    </row>
    <row r="22" spans="1:34" s="1798" customFormat="1" ht="17.100000000000001" customHeight="1">
      <c r="I22" s="4746" t="str">
        <f>cst_wskakunin_sekou4_JIMU_NAME</f>
        <v/>
      </c>
      <c r="J22" s="4746"/>
      <c r="K22" s="4746"/>
      <c r="L22" s="4746"/>
      <c r="M22" s="4746"/>
      <c r="N22" s="4746"/>
      <c r="O22" s="4746"/>
      <c r="P22" s="4746"/>
      <c r="Q22" s="4746"/>
      <c r="R22" s="4746"/>
      <c r="S22" s="4746"/>
      <c r="T22" s="4746"/>
      <c r="U22" s="4746"/>
      <c r="V22" s="4746"/>
      <c r="W22" s="4746"/>
      <c r="X22" s="4746"/>
      <c r="Y22" s="4746"/>
      <c r="Z22" s="4746"/>
      <c r="AA22" s="4746"/>
      <c r="AB22" s="4746"/>
      <c r="AC22" s="4746"/>
      <c r="AD22" s="4746"/>
      <c r="AE22" s="4746"/>
      <c r="AH22" s="1801"/>
    </row>
    <row r="23" spans="1:34" s="1798" customFormat="1" ht="17.100000000000001" customHeight="1">
      <c r="B23" s="1798" t="s">
        <v>3124</v>
      </c>
      <c r="I23" s="1798" t="s">
        <v>2595</v>
      </c>
      <c r="J23" s="4746" t="str">
        <f>cst_wskakunin_sekou4_ZIP</f>
        <v/>
      </c>
      <c r="K23" s="4747"/>
      <c r="L23" s="4747"/>
      <c r="M23" s="4747"/>
      <c r="N23" s="4747"/>
      <c r="O23" s="4747"/>
      <c r="P23" s="4747"/>
    </row>
    <row r="24" spans="1:34" s="1798" customFormat="1" ht="17.100000000000001" customHeight="1">
      <c r="B24" s="1798" t="s">
        <v>3066</v>
      </c>
      <c r="J24" s="4746" t="str">
        <f>cst_wskakunin_sekou4__address</f>
        <v/>
      </c>
      <c r="K24" s="4747"/>
      <c r="L24" s="4747"/>
      <c r="M24" s="4747"/>
      <c r="N24" s="4747"/>
      <c r="O24" s="4747"/>
      <c r="P24" s="4747"/>
      <c r="Q24" s="4747"/>
      <c r="R24" s="4747"/>
      <c r="S24" s="4747"/>
      <c r="T24" s="4747"/>
      <c r="U24" s="4747"/>
      <c r="V24" s="4747"/>
      <c r="W24" s="4747"/>
      <c r="X24" s="4747"/>
      <c r="Y24" s="4747"/>
      <c r="Z24" s="4747"/>
      <c r="AA24" s="4747"/>
      <c r="AB24" s="4747"/>
      <c r="AC24" s="4747"/>
      <c r="AD24" s="4747"/>
      <c r="AE24" s="4747"/>
    </row>
    <row r="25" spans="1:34" s="1233" customFormat="1" ht="17.25" customHeight="1">
      <c r="A25" s="1239"/>
      <c r="B25" s="1234" t="s">
        <v>3126</v>
      </c>
      <c r="C25" s="1234"/>
      <c r="D25" s="1239"/>
      <c r="E25" s="1239"/>
      <c r="F25" s="1239"/>
      <c r="G25" s="1239"/>
      <c r="H25" s="1239"/>
      <c r="I25" s="1239"/>
      <c r="J25" s="2487" t="str">
        <f>cst_wskakunin_sekou4_TEL</f>
        <v/>
      </c>
      <c r="K25" s="2487"/>
      <c r="L25" s="2487"/>
      <c r="M25" s="2487"/>
      <c r="N25" s="2487"/>
      <c r="O25" s="2487"/>
      <c r="P25" s="2487"/>
      <c r="Q25" s="2487"/>
      <c r="R25" s="2487"/>
      <c r="S25" s="2487"/>
      <c r="T25" s="1239"/>
      <c r="U25" s="1239"/>
      <c r="V25" s="1239"/>
      <c r="W25" s="1239"/>
      <c r="X25" s="1239"/>
      <c r="Y25" s="1239"/>
      <c r="Z25" s="1239"/>
      <c r="AA25" s="1239"/>
      <c r="AB25" s="1239"/>
      <c r="AC25" s="1239"/>
      <c r="AD25" s="1239"/>
      <c r="AE25" s="1239"/>
    </row>
    <row r="26" spans="1:34" s="1233" customFormat="1" ht="6.75" customHeight="1">
      <c r="A26" s="1236"/>
      <c r="B26" s="1236"/>
      <c r="C26" s="1236"/>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row>
    <row r="27" spans="1:34" s="1798" customFormat="1" ht="17.100000000000001" customHeight="1">
      <c r="B27" s="1798" t="s">
        <v>3123</v>
      </c>
      <c r="I27" s="4746" t="str">
        <f>cst_wskakunin_sekou5_NAME</f>
        <v/>
      </c>
      <c r="J27" s="4746"/>
      <c r="K27" s="4746"/>
      <c r="L27" s="4746"/>
      <c r="M27" s="4746"/>
      <c r="N27" s="4746"/>
      <c r="O27" s="4746"/>
      <c r="P27" s="4746"/>
      <c r="Q27" s="4746"/>
      <c r="R27" s="4746"/>
      <c r="S27" s="4746"/>
      <c r="T27" s="4746"/>
      <c r="U27" s="4746"/>
      <c r="V27" s="4746"/>
      <c r="W27" s="4746"/>
      <c r="X27" s="4746"/>
      <c r="Y27" s="4746"/>
      <c r="Z27" s="4746"/>
      <c r="AA27" s="4746"/>
      <c r="AB27" s="4746"/>
      <c r="AC27" s="4746"/>
      <c r="AD27" s="4746"/>
      <c r="AE27" s="4746"/>
    </row>
    <row r="28" spans="1:34" s="1798" customFormat="1" ht="17.100000000000001" customHeight="1">
      <c r="B28" s="1798" t="s">
        <v>3063</v>
      </c>
      <c r="I28" s="1799" t="s">
        <v>710</v>
      </c>
      <c r="J28" s="1800"/>
      <c r="K28" s="1800"/>
      <c r="L28" s="1800"/>
      <c r="N28" s="1798" t="s">
        <v>11</v>
      </c>
      <c r="O28" s="4741" t="str">
        <f>cst_wskakunin_sekou5_SEKOU_SIKAKU</f>
        <v/>
      </c>
      <c r="P28" s="4741"/>
      <c r="Q28" s="4741"/>
      <c r="R28" s="4741"/>
      <c r="S28" s="1798" t="s">
        <v>57</v>
      </c>
      <c r="T28" s="1800" t="s">
        <v>6</v>
      </c>
      <c r="U28" s="4745" t="str">
        <f>cst_wskakunin_sekou5_SEKOU_NO</f>
        <v/>
      </c>
      <c r="V28" s="4745"/>
      <c r="W28" s="4745"/>
      <c r="X28" s="4745"/>
      <c r="Y28" s="1798" t="s">
        <v>7</v>
      </c>
      <c r="AB28" s="1800"/>
      <c r="AC28" s="1800"/>
      <c r="AG28" s="1800"/>
    </row>
    <row r="29" spans="1:34" s="1798" customFormat="1" ht="17.100000000000001" customHeight="1">
      <c r="I29" s="4746" t="str">
        <f>cst_wskakunin_sekou5_JIMU_NAME</f>
        <v/>
      </c>
      <c r="J29" s="4746"/>
      <c r="K29" s="4746"/>
      <c r="L29" s="4746"/>
      <c r="M29" s="4746"/>
      <c r="N29" s="4746"/>
      <c r="O29" s="4746"/>
      <c r="P29" s="4746"/>
      <c r="Q29" s="4746"/>
      <c r="R29" s="4746"/>
      <c r="S29" s="4746"/>
      <c r="T29" s="4746"/>
      <c r="U29" s="4746"/>
      <c r="V29" s="4746"/>
      <c r="W29" s="4746"/>
      <c r="X29" s="4746"/>
      <c r="Y29" s="4746"/>
      <c r="Z29" s="4746"/>
      <c r="AA29" s="4746"/>
      <c r="AB29" s="4746"/>
      <c r="AC29" s="4746"/>
      <c r="AD29" s="4746"/>
      <c r="AE29" s="4746"/>
      <c r="AH29" s="1801"/>
    </row>
    <row r="30" spans="1:34" s="1798" customFormat="1" ht="17.100000000000001" customHeight="1">
      <c r="B30" s="1798" t="s">
        <v>3124</v>
      </c>
      <c r="I30" s="1798" t="s">
        <v>2595</v>
      </c>
      <c r="J30" s="4746" t="str">
        <f>cst_wskakunin_sekou5_ZIP</f>
        <v/>
      </c>
      <c r="K30" s="4747"/>
      <c r="L30" s="4747"/>
      <c r="M30" s="4747"/>
      <c r="N30" s="4747"/>
      <c r="O30" s="4747"/>
      <c r="P30" s="4747"/>
    </row>
    <row r="31" spans="1:34" s="1798" customFormat="1" ht="17.100000000000001" customHeight="1">
      <c r="B31" s="1798" t="s">
        <v>3066</v>
      </c>
      <c r="J31" s="4746" t="str">
        <f>cst_wskakunin_sekou5__address</f>
        <v/>
      </c>
      <c r="K31" s="4747"/>
      <c r="L31" s="4747"/>
      <c r="M31" s="4747"/>
      <c r="N31" s="4747"/>
      <c r="O31" s="4747"/>
      <c r="P31" s="4747"/>
      <c r="Q31" s="4747"/>
      <c r="R31" s="4747"/>
      <c r="S31" s="4747"/>
      <c r="T31" s="4747"/>
      <c r="U31" s="4747"/>
      <c r="V31" s="4747"/>
      <c r="W31" s="4747"/>
      <c r="X31" s="4747"/>
      <c r="Y31" s="4747"/>
      <c r="Z31" s="4747"/>
      <c r="AA31" s="4747"/>
      <c r="AB31" s="4747"/>
      <c r="AC31" s="4747"/>
      <c r="AD31" s="4747"/>
      <c r="AE31" s="4747"/>
    </row>
    <row r="32" spans="1:34" s="1233" customFormat="1" ht="17.25" customHeight="1">
      <c r="A32" s="1239"/>
      <c r="B32" s="1234" t="s">
        <v>3126</v>
      </c>
      <c r="C32" s="1234"/>
      <c r="D32" s="1239"/>
      <c r="E32" s="1239"/>
      <c r="F32" s="1239"/>
      <c r="G32" s="1239"/>
      <c r="H32" s="1239"/>
      <c r="I32" s="1239"/>
      <c r="J32" s="2487" t="str">
        <f>cst_wskakunin_sekou5_TEL</f>
        <v/>
      </c>
      <c r="K32" s="2487"/>
      <c r="L32" s="2487"/>
      <c r="M32" s="2487"/>
      <c r="N32" s="2487"/>
      <c r="O32" s="2487"/>
      <c r="P32" s="2487"/>
      <c r="Q32" s="2487"/>
      <c r="R32" s="2487"/>
      <c r="S32" s="2487"/>
      <c r="T32" s="1239"/>
      <c r="U32" s="1239"/>
      <c r="V32" s="1239"/>
      <c r="W32" s="1239"/>
      <c r="X32" s="1239"/>
      <c r="Y32" s="1239"/>
      <c r="Z32" s="1239"/>
      <c r="AA32" s="1239"/>
      <c r="AB32" s="1239"/>
      <c r="AC32" s="1239"/>
      <c r="AD32" s="1239"/>
      <c r="AE32" s="1239"/>
    </row>
    <row r="33" spans="1:34" s="1233" customFormat="1" ht="6.75" customHeight="1">
      <c r="A33" s="1236"/>
      <c r="B33" s="1236"/>
      <c r="C33" s="1236"/>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row>
    <row r="34" spans="1:34" s="1798" customFormat="1" ht="17.100000000000001" customHeight="1">
      <c r="B34" s="1798" t="s">
        <v>3123</v>
      </c>
      <c r="I34" s="4746" t="str">
        <f>cst_wskakunin_sekou6_NAME</f>
        <v/>
      </c>
      <c r="J34" s="4746"/>
      <c r="K34" s="4746"/>
      <c r="L34" s="4746"/>
      <c r="M34" s="4746"/>
      <c r="N34" s="4746"/>
      <c r="O34" s="4746"/>
      <c r="P34" s="4746"/>
      <c r="Q34" s="4746"/>
      <c r="R34" s="4746"/>
      <c r="S34" s="4746"/>
      <c r="T34" s="4746"/>
      <c r="U34" s="4746"/>
      <c r="V34" s="4746"/>
      <c r="W34" s="4746"/>
      <c r="X34" s="4746"/>
      <c r="Y34" s="4746"/>
      <c r="Z34" s="4746"/>
      <c r="AA34" s="4746"/>
      <c r="AB34" s="4746"/>
      <c r="AC34" s="4746"/>
      <c r="AD34" s="4746"/>
      <c r="AE34" s="4746"/>
    </row>
    <row r="35" spans="1:34" s="1798" customFormat="1" ht="17.100000000000001" customHeight="1">
      <c r="B35" s="1798" t="s">
        <v>3063</v>
      </c>
      <c r="I35" s="1799" t="s">
        <v>710</v>
      </c>
      <c r="J35" s="1800"/>
      <c r="K35" s="1800"/>
      <c r="L35" s="1800"/>
      <c r="N35" s="1798" t="s">
        <v>11</v>
      </c>
      <c r="O35" s="4741" t="str">
        <f>cst_wskakunin_sekou6_SEKOU_SIKAKU</f>
        <v/>
      </c>
      <c r="P35" s="4741"/>
      <c r="Q35" s="4741"/>
      <c r="R35" s="4741"/>
      <c r="S35" s="1798" t="s">
        <v>57</v>
      </c>
      <c r="T35" s="1800" t="s">
        <v>6</v>
      </c>
      <c r="U35" s="4745" t="str">
        <f>cst_wskakunin_sekou6_SEKOU_NO</f>
        <v/>
      </c>
      <c r="V35" s="4745"/>
      <c r="W35" s="4745"/>
      <c r="X35" s="4745"/>
      <c r="Y35" s="1798" t="s">
        <v>7</v>
      </c>
      <c r="AB35" s="1800"/>
      <c r="AC35" s="1800"/>
      <c r="AG35" s="1800"/>
    </row>
    <row r="36" spans="1:34" s="1798" customFormat="1" ht="17.100000000000001" customHeight="1">
      <c r="I36" s="4746" t="str">
        <f>cst_wskakunin_sekou6_JIMU_NAME</f>
        <v/>
      </c>
      <c r="J36" s="4746"/>
      <c r="K36" s="4746"/>
      <c r="L36" s="4746"/>
      <c r="M36" s="4746"/>
      <c r="N36" s="4746"/>
      <c r="O36" s="4746"/>
      <c r="P36" s="4746"/>
      <c r="Q36" s="4746"/>
      <c r="R36" s="4746"/>
      <c r="S36" s="4746"/>
      <c r="T36" s="4746"/>
      <c r="U36" s="4746"/>
      <c r="V36" s="4746"/>
      <c r="W36" s="4746"/>
      <c r="X36" s="4746"/>
      <c r="Y36" s="4746"/>
      <c r="Z36" s="4746"/>
      <c r="AA36" s="4746"/>
      <c r="AB36" s="4746"/>
      <c r="AC36" s="4746"/>
      <c r="AD36" s="4746"/>
      <c r="AE36" s="4746"/>
      <c r="AH36" s="1801"/>
    </row>
    <row r="37" spans="1:34" s="1798" customFormat="1" ht="17.100000000000001" customHeight="1">
      <c r="B37" s="1798" t="s">
        <v>3124</v>
      </c>
      <c r="I37" s="1798" t="s">
        <v>2595</v>
      </c>
      <c r="J37" s="4746" t="str">
        <f>cst_wskakunin_sekou6_ZIP</f>
        <v/>
      </c>
      <c r="K37" s="4747"/>
      <c r="L37" s="4747"/>
      <c r="M37" s="4747"/>
      <c r="N37" s="4747"/>
      <c r="O37" s="4747"/>
      <c r="P37" s="4747"/>
    </row>
    <row r="38" spans="1:34" s="1798" customFormat="1" ht="17.100000000000001" customHeight="1">
      <c r="B38" s="1798" t="s">
        <v>3066</v>
      </c>
      <c r="J38" s="4746" t="str">
        <f>cst_wskakunin_sekou6__address</f>
        <v/>
      </c>
      <c r="K38" s="4747"/>
      <c r="L38" s="4747"/>
      <c r="M38" s="4747"/>
      <c r="N38" s="4747"/>
      <c r="O38" s="4747"/>
      <c r="P38" s="4747"/>
      <c r="Q38" s="4747"/>
      <c r="R38" s="4747"/>
      <c r="S38" s="4747"/>
      <c r="T38" s="4747"/>
      <c r="U38" s="4747"/>
      <c r="V38" s="4747"/>
      <c r="W38" s="4747"/>
      <c r="X38" s="4747"/>
      <c r="Y38" s="4747"/>
      <c r="Z38" s="4747"/>
      <c r="AA38" s="4747"/>
      <c r="AB38" s="4747"/>
      <c r="AC38" s="4747"/>
      <c r="AD38" s="4747"/>
      <c r="AE38" s="4747"/>
    </row>
    <row r="39" spans="1:34" s="1233" customFormat="1" ht="17.25" customHeight="1">
      <c r="A39" s="1239"/>
      <c r="B39" s="1234" t="s">
        <v>3126</v>
      </c>
      <c r="C39" s="1234"/>
      <c r="D39" s="1239"/>
      <c r="E39" s="1239"/>
      <c r="F39" s="1239"/>
      <c r="G39" s="1239"/>
      <c r="H39" s="1239"/>
      <c r="I39" s="1239"/>
      <c r="J39" s="2487" t="str">
        <f>cst_wskakunin_sekou6_TEL</f>
        <v/>
      </c>
      <c r="K39" s="2487"/>
      <c r="L39" s="2487"/>
      <c r="M39" s="2487"/>
      <c r="N39" s="2487"/>
      <c r="O39" s="2487"/>
      <c r="P39" s="2487"/>
      <c r="Q39" s="2487"/>
      <c r="R39" s="2487"/>
      <c r="S39" s="2487"/>
      <c r="T39" s="1239"/>
      <c r="U39" s="1239"/>
      <c r="V39" s="1239"/>
      <c r="W39" s="1239"/>
      <c r="X39" s="1239"/>
      <c r="Y39" s="1239"/>
      <c r="Z39" s="1239"/>
      <c r="AA39" s="1239"/>
      <c r="AB39" s="1239"/>
      <c r="AC39" s="1239"/>
      <c r="AD39" s="1239"/>
      <c r="AE39" s="1239"/>
    </row>
    <row r="40" spans="1:34" s="1233" customFormat="1" ht="6.75" customHeight="1">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4" s="1798" customFormat="1" ht="17.100000000000001" customHeight="1">
      <c r="A41" s="1233"/>
      <c r="B41" s="1233"/>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33"/>
      <c r="AE41" s="1233"/>
    </row>
    <row r="42" spans="1:34" s="1798" customFormat="1" ht="17.100000000000001" customHeight="1">
      <c r="A42" s="1233"/>
      <c r="B42" s="1233"/>
      <c r="C42" s="1233"/>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c r="AE42" s="1233"/>
    </row>
    <row r="43" spans="1:34" s="1798" customFormat="1" ht="17.100000000000001" customHeight="1">
      <c r="A43" s="1233"/>
      <c r="B43" s="1233"/>
      <c r="C43" s="1233"/>
      <c r="D43" s="1233"/>
      <c r="E43" s="1233"/>
      <c r="F43" s="1233"/>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row>
    <row r="44" spans="1:34" s="1798" customFormat="1" ht="17.100000000000001" customHeight="1">
      <c r="A44" s="1233"/>
      <c r="B44" s="1233"/>
      <c r="C44" s="1233"/>
      <c r="D44" s="1233"/>
      <c r="E44" s="123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row>
    <row r="45" spans="1:34" s="1798" customFormat="1" ht="17.100000000000001" customHeight="1">
      <c r="A45" s="1233"/>
      <c r="B45" s="1233"/>
      <c r="C45" s="1233"/>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row>
    <row r="46" spans="1:34" s="1233" customFormat="1" ht="17.25" customHeight="1"/>
    <row r="47" spans="1:34" s="1233" customFormat="1" ht="17.25" customHeight="1"/>
    <row r="48" spans="1:34" s="1233" customFormat="1" ht="17.25" customHeight="1"/>
    <row r="49" s="1233" customFormat="1" ht="17.25" customHeight="1"/>
    <row r="50" s="1233" customFormat="1" ht="17.25" customHeight="1"/>
    <row r="51" s="1233" customFormat="1" ht="17.25" customHeight="1"/>
    <row r="52" s="1233" customFormat="1" ht="17.25" customHeight="1"/>
    <row r="53" s="1233" customFormat="1" ht="17.25" customHeight="1"/>
    <row r="54" s="1233" customFormat="1" ht="17.25" customHeight="1"/>
    <row r="55" s="1233" customFormat="1" ht="17.25" customHeight="1"/>
    <row r="56" s="1233" customFormat="1" ht="17.25" customHeight="1"/>
    <row r="57" s="1233" customFormat="1" ht="17.25" customHeight="1"/>
    <row r="58" s="1233" customFormat="1" ht="17.25" customHeight="1"/>
    <row r="59" s="1233" customFormat="1" ht="17.25" customHeight="1"/>
    <row r="60" s="1233" customFormat="1" ht="17.25" customHeight="1"/>
    <row r="61" s="1233" customFormat="1" ht="17.25" customHeight="1"/>
    <row r="62" s="1233"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4811</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4812</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4813</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4814</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4815</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4816</v>
      </c>
    </row>
    <row r="9" spans="1:42">
      <c r="B9" t="s">
        <v>299</v>
      </c>
      <c r="C9" t="s">
        <v>299</v>
      </c>
      <c r="D9" t="s">
        <v>282</v>
      </c>
      <c r="M9">
        <v>8</v>
      </c>
      <c r="AE9" t="s">
        <v>224</v>
      </c>
      <c r="AG9" s="6" t="s">
        <v>300</v>
      </c>
      <c r="AH9" t="s">
        <v>301</v>
      </c>
      <c r="AI9" s="6" t="s">
        <v>302</v>
      </c>
      <c r="AJ9" t="s">
        <v>303</v>
      </c>
      <c r="AO9">
        <v>12</v>
      </c>
      <c r="AP9" t="s">
        <v>4817</v>
      </c>
    </row>
    <row r="10" spans="1:42">
      <c r="B10" t="s">
        <v>304</v>
      </c>
      <c r="C10" t="s">
        <v>304</v>
      </c>
      <c r="D10" t="s">
        <v>292</v>
      </c>
      <c r="M10">
        <v>9</v>
      </c>
      <c r="AE10" t="s">
        <v>225</v>
      </c>
      <c r="AG10" s="6" t="s">
        <v>305</v>
      </c>
      <c r="AH10" t="s">
        <v>306</v>
      </c>
      <c r="AO10">
        <v>13</v>
      </c>
      <c r="AP10" t="s">
        <v>4818</v>
      </c>
    </row>
    <row r="11" spans="1:42">
      <c r="B11" t="s">
        <v>307</v>
      </c>
      <c r="C11" t="s">
        <v>307</v>
      </c>
      <c r="D11" t="s">
        <v>299</v>
      </c>
      <c r="M11">
        <v>10</v>
      </c>
      <c r="AE11" t="s">
        <v>226</v>
      </c>
      <c r="AG11" s="6" t="s">
        <v>308</v>
      </c>
      <c r="AH11" t="s">
        <v>309</v>
      </c>
      <c r="AO11">
        <v>14</v>
      </c>
      <c r="AP11" t="s">
        <v>4819</v>
      </c>
    </row>
    <row r="12" spans="1:42">
      <c r="B12" t="s">
        <v>310</v>
      </c>
      <c r="C12" t="s">
        <v>310</v>
      </c>
      <c r="D12" t="s">
        <v>304</v>
      </c>
      <c r="M12">
        <v>11</v>
      </c>
      <c r="AE12" t="s">
        <v>227</v>
      </c>
      <c r="AG12" s="6" t="s">
        <v>311</v>
      </c>
      <c r="AH12" t="s">
        <v>312</v>
      </c>
      <c r="AO12">
        <v>15</v>
      </c>
      <c r="AP12" t="s">
        <v>4820</v>
      </c>
    </row>
    <row r="13" spans="1:42">
      <c r="B13" t="s">
        <v>313</v>
      </c>
      <c r="C13" t="s">
        <v>313</v>
      </c>
      <c r="D13" t="s">
        <v>307</v>
      </c>
      <c r="M13">
        <v>12</v>
      </c>
      <c r="AE13" t="s">
        <v>228</v>
      </c>
      <c r="AG13" s="6" t="s">
        <v>314</v>
      </c>
      <c r="AH13" t="s">
        <v>315</v>
      </c>
      <c r="AO13">
        <v>16</v>
      </c>
      <c r="AP13" t="s">
        <v>4821</v>
      </c>
    </row>
    <row r="14" spans="1:42">
      <c r="B14" t="s">
        <v>316</v>
      </c>
      <c r="C14" t="s">
        <v>316</v>
      </c>
      <c r="D14" t="s">
        <v>310</v>
      </c>
      <c r="M14">
        <v>13</v>
      </c>
      <c r="AE14" t="s">
        <v>229</v>
      </c>
      <c r="AG14" s="6" t="s">
        <v>317</v>
      </c>
      <c r="AH14" t="s">
        <v>318</v>
      </c>
      <c r="AO14">
        <v>17</v>
      </c>
      <c r="AP14" t="s">
        <v>4822</v>
      </c>
    </row>
    <row r="15" spans="1:42">
      <c r="B15" t="s">
        <v>319</v>
      </c>
      <c r="C15" t="s">
        <v>319</v>
      </c>
      <c r="D15" t="s">
        <v>313</v>
      </c>
      <c r="AE15" t="s">
        <v>230</v>
      </c>
      <c r="AG15" s="6" t="s">
        <v>320</v>
      </c>
      <c r="AH15" t="s">
        <v>321</v>
      </c>
      <c r="AO15">
        <v>18</v>
      </c>
      <c r="AP15" t="s">
        <v>4823</v>
      </c>
    </row>
    <row r="16" spans="1:42">
      <c r="B16" t="s">
        <v>322</v>
      </c>
      <c r="C16" t="s">
        <v>322</v>
      </c>
      <c r="D16" t="s">
        <v>316</v>
      </c>
      <c r="AG16" s="6" t="s">
        <v>323</v>
      </c>
      <c r="AH16" t="s">
        <v>324</v>
      </c>
      <c r="AO16">
        <v>19</v>
      </c>
      <c r="AP16" t="s">
        <v>4824</v>
      </c>
    </row>
    <row r="17" spans="2:42">
      <c r="B17" t="s">
        <v>325</v>
      </c>
      <c r="C17" t="s">
        <v>325</v>
      </c>
      <c r="D17" t="s">
        <v>319</v>
      </c>
      <c r="AG17" s="6" t="s">
        <v>326</v>
      </c>
      <c r="AH17" t="s">
        <v>327</v>
      </c>
      <c r="AO17">
        <v>20</v>
      </c>
      <c r="AP17" t="s">
        <v>4825</v>
      </c>
    </row>
    <row r="18" spans="2:42">
      <c r="B18" t="s">
        <v>328</v>
      </c>
      <c r="C18" t="s">
        <v>328</v>
      </c>
      <c r="D18" t="s">
        <v>322</v>
      </c>
      <c r="AG18" s="6" t="s">
        <v>329</v>
      </c>
      <c r="AH18" t="s">
        <v>330</v>
      </c>
      <c r="AO18">
        <v>21</v>
      </c>
      <c r="AP18" t="s">
        <v>4826</v>
      </c>
    </row>
    <row r="19" spans="2:42">
      <c r="B19" t="s">
        <v>331</v>
      </c>
      <c r="C19" t="s">
        <v>331</v>
      </c>
      <c r="D19" t="s">
        <v>325</v>
      </c>
      <c r="AG19" s="6" t="s">
        <v>332</v>
      </c>
      <c r="AH19" t="s">
        <v>333</v>
      </c>
      <c r="AO19">
        <v>22</v>
      </c>
      <c r="AP19" t="s">
        <v>4827</v>
      </c>
    </row>
    <row r="20" spans="2:42">
      <c r="B20" t="s">
        <v>334</v>
      </c>
      <c r="C20" t="s">
        <v>334</v>
      </c>
      <c r="D20" t="s">
        <v>328</v>
      </c>
      <c r="AG20" s="6" t="s">
        <v>335</v>
      </c>
      <c r="AH20" t="s">
        <v>336</v>
      </c>
      <c r="AO20">
        <v>23</v>
      </c>
      <c r="AP20" t="s">
        <v>4828</v>
      </c>
    </row>
    <row r="21" spans="2:42">
      <c r="B21" t="s">
        <v>337</v>
      </c>
      <c r="C21" t="s">
        <v>337</v>
      </c>
      <c r="D21" t="s">
        <v>331</v>
      </c>
      <c r="AG21" s="6" t="s">
        <v>338</v>
      </c>
      <c r="AH21" t="s">
        <v>339</v>
      </c>
      <c r="AO21">
        <v>24</v>
      </c>
      <c r="AP21" t="s">
        <v>4829</v>
      </c>
    </row>
    <row r="22" spans="2:42">
      <c r="B22" t="s">
        <v>340</v>
      </c>
      <c r="C22" t="s">
        <v>340</v>
      </c>
      <c r="D22" t="s">
        <v>334</v>
      </c>
      <c r="AG22" s="6" t="s">
        <v>341</v>
      </c>
      <c r="AH22" t="s">
        <v>342</v>
      </c>
      <c r="AO22">
        <v>25</v>
      </c>
      <c r="AP22" t="s">
        <v>4830</v>
      </c>
    </row>
    <row r="23" spans="2:42">
      <c r="B23" t="s">
        <v>343</v>
      </c>
      <c r="C23" t="s">
        <v>343</v>
      </c>
      <c r="D23" t="s">
        <v>337</v>
      </c>
      <c r="AG23" s="6" t="s">
        <v>344</v>
      </c>
      <c r="AH23" t="s">
        <v>345</v>
      </c>
      <c r="AO23">
        <v>26</v>
      </c>
      <c r="AP23" t="s">
        <v>4831</v>
      </c>
    </row>
    <row r="24" spans="2:42">
      <c r="B24" t="s">
        <v>346</v>
      </c>
      <c r="C24" t="s">
        <v>346</v>
      </c>
      <c r="D24" t="s">
        <v>340</v>
      </c>
      <c r="AG24" s="6" t="s">
        <v>347</v>
      </c>
      <c r="AH24" t="s">
        <v>348</v>
      </c>
      <c r="AO24">
        <v>27</v>
      </c>
      <c r="AP24" t="s">
        <v>4832</v>
      </c>
    </row>
    <row r="25" spans="2:42">
      <c r="B25" t="s">
        <v>349</v>
      </c>
      <c r="C25" t="s">
        <v>349</v>
      </c>
      <c r="D25" t="s">
        <v>343</v>
      </c>
      <c r="AG25" s="6" t="s">
        <v>350</v>
      </c>
      <c r="AH25" t="s">
        <v>351</v>
      </c>
      <c r="AO25">
        <v>28</v>
      </c>
      <c r="AP25" t="s">
        <v>4833</v>
      </c>
    </row>
    <row r="26" spans="2:42">
      <c r="B26" t="s">
        <v>352</v>
      </c>
      <c r="C26" t="s">
        <v>352</v>
      </c>
      <c r="D26" t="s">
        <v>346</v>
      </c>
      <c r="AG26" s="6" t="s">
        <v>353</v>
      </c>
      <c r="AH26" t="s">
        <v>354</v>
      </c>
      <c r="AO26">
        <v>29</v>
      </c>
      <c r="AP26" t="s">
        <v>4834</v>
      </c>
    </row>
    <row r="27" spans="2:42">
      <c r="B27" t="s">
        <v>355</v>
      </c>
      <c r="C27" t="s">
        <v>355</v>
      </c>
      <c r="D27" t="s">
        <v>349</v>
      </c>
      <c r="AG27" s="6" t="s">
        <v>356</v>
      </c>
      <c r="AH27" t="s">
        <v>357</v>
      </c>
      <c r="AO27">
        <v>30</v>
      </c>
      <c r="AP27" t="s">
        <v>4835</v>
      </c>
    </row>
    <row r="28" spans="2:42">
      <c r="B28" t="s">
        <v>358</v>
      </c>
      <c r="C28" t="s">
        <v>358</v>
      </c>
      <c r="D28" t="s">
        <v>352</v>
      </c>
      <c r="AG28" s="6" t="s">
        <v>359</v>
      </c>
      <c r="AH28" t="s">
        <v>360</v>
      </c>
      <c r="AO28">
        <v>31</v>
      </c>
      <c r="AP28" t="s">
        <v>4836</v>
      </c>
    </row>
    <row r="29" spans="2:42">
      <c r="B29" t="s">
        <v>361</v>
      </c>
      <c r="C29" t="s">
        <v>361</v>
      </c>
      <c r="D29" t="s">
        <v>355</v>
      </c>
      <c r="AG29" s="6" t="s">
        <v>362</v>
      </c>
      <c r="AH29" t="s">
        <v>363</v>
      </c>
      <c r="AO29">
        <v>32</v>
      </c>
      <c r="AP29" t="s">
        <v>4837</v>
      </c>
    </row>
    <row r="30" spans="2:42">
      <c r="B30" t="s">
        <v>364</v>
      </c>
      <c r="C30" t="s">
        <v>364</v>
      </c>
      <c r="D30" t="s">
        <v>358</v>
      </c>
      <c r="AG30" s="6" t="s">
        <v>365</v>
      </c>
      <c r="AH30" t="s">
        <v>366</v>
      </c>
      <c r="AO30">
        <v>33</v>
      </c>
      <c r="AP30" t="s">
        <v>4838</v>
      </c>
    </row>
    <row r="31" spans="2:42">
      <c r="B31" t="s">
        <v>367</v>
      </c>
      <c r="C31" t="s">
        <v>367</v>
      </c>
      <c r="D31" t="s">
        <v>361</v>
      </c>
      <c r="AG31" s="6" t="s">
        <v>368</v>
      </c>
      <c r="AH31" t="s">
        <v>369</v>
      </c>
      <c r="AO31">
        <v>34</v>
      </c>
      <c r="AP31" t="s">
        <v>4839</v>
      </c>
    </row>
    <row r="32" spans="2:42">
      <c r="B32" t="s">
        <v>370</v>
      </c>
      <c r="C32" t="s">
        <v>370</v>
      </c>
      <c r="D32" t="s">
        <v>364</v>
      </c>
      <c r="AG32" s="6" t="s">
        <v>371</v>
      </c>
      <c r="AH32" t="s">
        <v>372</v>
      </c>
      <c r="AO32">
        <v>35</v>
      </c>
      <c r="AP32" t="s">
        <v>4840</v>
      </c>
    </row>
    <row r="33" spans="2:42">
      <c r="B33" t="s">
        <v>373</v>
      </c>
      <c r="C33" t="s">
        <v>373</v>
      </c>
      <c r="D33" t="s">
        <v>367</v>
      </c>
      <c r="AG33" s="6" t="s">
        <v>374</v>
      </c>
      <c r="AH33" t="s">
        <v>375</v>
      </c>
      <c r="AO33">
        <v>36</v>
      </c>
      <c r="AP33" t="s">
        <v>4841</v>
      </c>
    </row>
    <row r="34" spans="2:42">
      <c r="B34" t="s">
        <v>376</v>
      </c>
      <c r="C34" t="s">
        <v>376</v>
      </c>
      <c r="D34" t="s">
        <v>370</v>
      </c>
      <c r="AG34" s="6" t="s">
        <v>377</v>
      </c>
      <c r="AH34" t="s">
        <v>378</v>
      </c>
      <c r="AO34">
        <v>37</v>
      </c>
      <c r="AP34" t="s">
        <v>4842</v>
      </c>
    </row>
    <row r="35" spans="2:42">
      <c r="B35" t="s">
        <v>379</v>
      </c>
      <c r="C35" t="s">
        <v>379</v>
      </c>
      <c r="D35" t="s">
        <v>373</v>
      </c>
      <c r="AG35" s="6" t="s">
        <v>380</v>
      </c>
      <c r="AH35" t="s">
        <v>381</v>
      </c>
      <c r="AO35">
        <v>38</v>
      </c>
      <c r="AP35" t="s">
        <v>4843</v>
      </c>
    </row>
    <row r="36" spans="2:42">
      <c r="B36" t="s">
        <v>382</v>
      </c>
      <c r="C36" t="s">
        <v>382</v>
      </c>
      <c r="D36" t="s">
        <v>376</v>
      </c>
      <c r="AG36" s="6" t="s">
        <v>383</v>
      </c>
      <c r="AH36" t="s">
        <v>384</v>
      </c>
      <c r="AO36">
        <v>39</v>
      </c>
      <c r="AP36" t="s">
        <v>4844</v>
      </c>
    </row>
    <row r="37" spans="2:42">
      <c r="B37" t="s">
        <v>385</v>
      </c>
      <c r="C37" t="s">
        <v>385</v>
      </c>
      <c r="D37" t="s">
        <v>379</v>
      </c>
      <c r="AG37" s="6" t="s">
        <v>386</v>
      </c>
      <c r="AH37" t="s">
        <v>387</v>
      </c>
      <c r="AO37">
        <v>40</v>
      </c>
      <c r="AP37" t="s">
        <v>4845</v>
      </c>
    </row>
    <row r="38" spans="2:42">
      <c r="B38" t="s">
        <v>388</v>
      </c>
      <c r="C38" t="s">
        <v>388</v>
      </c>
      <c r="D38" t="s">
        <v>382</v>
      </c>
      <c r="AG38" s="6" t="s">
        <v>389</v>
      </c>
      <c r="AH38" t="s">
        <v>390</v>
      </c>
      <c r="AO38">
        <v>41</v>
      </c>
      <c r="AP38" t="s">
        <v>4846</v>
      </c>
    </row>
    <row r="39" spans="2:42">
      <c r="B39" t="s">
        <v>391</v>
      </c>
      <c r="C39" t="s">
        <v>391</v>
      </c>
      <c r="D39" t="s">
        <v>385</v>
      </c>
      <c r="AG39" s="6" t="s">
        <v>392</v>
      </c>
      <c r="AH39" t="s">
        <v>393</v>
      </c>
      <c r="AO39">
        <v>42</v>
      </c>
      <c r="AP39" t="s">
        <v>4847</v>
      </c>
    </row>
    <row r="40" spans="2:42">
      <c r="B40" t="s">
        <v>394</v>
      </c>
      <c r="C40" t="s">
        <v>394</v>
      </c>
      <c r="D40" t="s">
        <v>388</v>
      </c>
      <c r="AG40" s="6" t="s">
        <v>395</v>
      </c>
      <c r="AH40" t="s">
        <v>396</v>
      </c>
      <c r="AO40">
        <v>43</v>
      </c>
      <c r="AP40" t="s">
        <v>4848</v>
      </c>
    </row>
    <row r="41" spans="2:42">
      <c r="B41" t="s">
        <v>397</v>
      </c>
      <c r="C41" t="s">
        <v>397</v>
      </c>
      <c r="D41" t="s">
        <v>391</v>
      </c>
      <c r="AG41" s="6" t="s">
        <v>398</v>
      </c>
      <c r="AH41" t="s">
        <v>399</v>
      </c>
      <c r="AO41">
        <v>44</v>
      </c>
      <c r="AP41" t="s">
        <v>4849</v>
      </c>
    </row>
    <row r="42" spans="2:42">
      <c r="B42" t="s">
        <v>400</v>
      </c>
      <c r="C42" t="s">
        <v>400</v>
      </c>
      <c r="D42" t="s">
        <v>394</v>
      </c>
      <c r="AG42" s="6" t="s">
        <v>401</v>
      </c>
      <c r="AH42" t="s">
        <v>402</v>
      </c>
      <c r="AO42">
        <v>45</v>
      </c>
      <c r="AP42" t="s">
        <v>4850</v>
      </c>
    </row>
    <row r="43" spans="2:42">
      <c r="B43" t="s">
        <v>403</v>
      </c>
      <c r="C43" t="s">
        <v>403</v>
      </c>
      <c r="D43" t="s">
        <v>397</v>
      </c>
      <c r="AG43" s="6" t="s">
        <v>404</v>
      </c>
      <c r="AH43" t="s">
        <v>405</v>
      </c>
      <c r="AO43">
        <v>46</v>
      </c>
      <c r="AP43" t="s">
        <v>4851</v>
      </c>
    </row>
    <row r="44" spans="2:42">
      <c r="B44" t="s">
        <v>406</v>
      </c>
      <c r="C44" t="s">
        <v>406</v>
      </c>
      <c r="D44" t="s">
        <v>400</v>
      </c>
      <c r="AG44" s="6" t="s">
        <v>407</v>
      </c>
      <c r="AH44" t="s">
        <v>408</v>
      </c>
      <c r="AO44">
        <v>99</v>
      </c>
      <c r="AP44" t="s">
        <v>4852</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6"/>
  <pageMargins left="0.7" right="0.7" top="0.75" bottom="0.75" header="0.3" footer="0.3"/>
  <pageSetup paperSize="0"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38" customWidth="1"/>
    <col min="2" max="2" width="11.625" style="538" customWidth="1"/>
    <col min="3" max="4" width="9.625" style="538" customWidth="1"/>
    <col min="5" max="6" width="8.125" style="538" customWidth="1"/>
    <col min="7" max="10" width="10.375" style="538" customWidth="1"/>
    <col min="11" max="11" width="9" style="538" customWidth="1"/>
    <col min="12" max="16384" width="9" style="538"/>
  </cols>
  <sheetData>
    <row r="1" spans="1:10">
      <c r="J1" s="539"/>
    </row>
    <row r="2" spans="1:10" ht="21" customHeight="1">
      <c r="A2" s="4767" t="s">
        <v>3261</v>
      </c>
      <c r="B2" s="4767"/>
      <c r="C2" s="4767"/>
      <c r="D2" s="4767"/>
      <c r="E2" s="4767"/>
      <c r="F2" s="4767"/>
      <c r="G2" s="4767"/>
      <c r="H2" s="4767"/>
      <c r="I2" s="4767"/>
      <c r="J2" s="4767"/>
    </row>
    <row r="4" spans="1:10" ht="41.25" customHeight="1">
      <c r="A4" s="4768" t="s">
        <v>3262</v>
      </c>
      <c r="B4" s="4768"/>
      <c r="C4" s="4768"/>
      <c r="D4" s="4768"/>
      <c r="E4" s="4768"/>
      <c r="F4" s="4768"/>
      <c r="G4" s="4768"/>
      <c r="H4" s="4768"/>
      <c r="I4" s="4768"/>
      <c r="J4" s="4768"/>
    </row>
    <row r="6" spans="1:10" ht="36" customHeight="1">
      <c r="A6" s="4769" t="s">
        <v>3263</v>
      </c>
      <c r="B6" s="4769"/>
      <c r="C6" s="4769"/>
      <c r="D6" s="4770"/>
      <c r="E6" s="4770"/>
      <c r="F6" s="4770"/>
      <c r="G6" s="4770"/>
      <c r="H6" s="4770"/>
      <c r="I6" s="4770"/>
      <c r="J6" s="4770"/>
    </row>
    <row r="7" spans="1:10" ht="36" customHeight="1">
      <c r="A7" s="4769" t="s">
        <v>3264</v>
      </c>
      <c r="B7" s="4769"/>
      <c r="C7" s="4769"/>
      <c r="D7" s="4770"/>
      <c r="E7" s="4770"/>
      <c r="F7" s="4770"/>
      <c r="G7" s="4770"/>
      <c r="H7" s="4770"/>
      <c r="I7" s="4770"/>
      <c r="J7" s="4770"/>
    </row>
    <row r="8" spans="1:10" ht="27" customHeight="1">
      <c r="A8" s="4771" t="s">
        <v>3265</v>
      </c>
      <c r="B8" s="4771"/>
      <c r="C8" s="4771"/>
      <c r="D8" s="4772" t="s">
        <v>19</v>
      </c>
      <c r="E8" s="4773"/>
      <c r="F8" s="4773"/>
      <c r="G8" s="4773"/>
      <c r="H8" s="4773"/>
      <c r="I8" s="4773"/>
      <c r="J8" s="4776"/>
    </row>
    <row r="9" spans="1:10" ht="27" customHeight="1">
      <c r="A9" s="4771"/>
      <c r="B9" s="4771"/>
      <c r="C9" s="4771"/>
      <c r="D9" s="4774"/>
      <c r="E9" s="4775"/>
      <c r="F9" s="4775"/>
      <c r="G9" s="4775"/>
      <c r="H9" s="4775"/>
      <c r="I9" s="4775"/>
      <c r="J9" s="4777"/>
    </row>
    <row r="10" spans="1:10" ht="27" customHeight="1">
      <c r="A10" s="4771"/>
      <c r="B10" s="4771"/>
      <c r="C10" s="4771"/>
      <c r="D10" s="4774" t="s">
        <v>2563</v>
      </c>
      <c r="E10" s="4775"/>
      <c r="F10" s="4775"/>
      <c r="G10" s="4775"/>
      <c r="H10" s="4775"/>
      <c r="I10" s="4775"/>
      <c r="J10" s="4777"/>
    </row>
    <row r="11" spans="1:10" ht="27" customHeight="1">
      <c r="A11" s="4771"/>
      <c r="B11" s="4771"/>
      <c r="C11" s="4771"/>
      <c r="D11" s="4774"/>
      <c r="E11" s="4775"/>
      <c r="F11" s="4775"/>
      <c r="G11" s="4775"/>
      <c r="H11" s="4775"/>
      <c r="I11" s="4775"/>
      <c r="J11" s="4777"/>
    </row>
    <row r="12" spans="1:10" ht="36" customHeight="1">
      <c r="A12" s="4771"/>
      <c r="B12" s="4771"/>
      <c r="C12" s="4771"/>
      <c r="D12" s="4778" t="s">
        <v>3007</v>
      </c>
      <c r="E12" s="4779"/>
      <c r="F12" s="4779" t="s">
        <v>3266</v>
      </c>
      <c r="G12" s="4779"/>
      <c r="H12" s="4779"/>
      <c r="I12" s="4779"/>
      <c r="J12" s="4780"/>
    </row>
    <row r="13" spans="1:10" ht="24" customHeight="1"/>
    <row r="14" spans="1:10" ht="33" customHeight="1">
      <c r="A14" s="4770"/>
      <c r="B14" s="4770"/>
      <c r="C14" s="4770" t="s">
        <v>3267</v>
      </c>
      <c r="D14" s="4770"/>
      <c r="E14" s="4770" t="s">
        <v>3268</v>
      </c>
      <c r="F14" s="4770"/>
      <c r="G14" s="4770" t="s">
        <v>3269</v>
      </c>
      <c r="H14" s="4770"/>
      <c r="I14" s="4770" t="s">
        <v>3270</v>
      </c>
      <c r="J14" s="4770"/>
    </row>
    <row r="15" spans="1:10" ht="40.5" customHeight="1">
      <c r="A15" s="4770" t="s">
        <v>3271</v>
      </c>
      <c r="B15" s="4770"/>
      <c r="C15" s="4781" t="s">
        <v>3272</v>
      </c>
      <c r="D15" s="4770"/>
      <c r="E15" s="4770"/>
      <c r="F15" s="4770"/>
      <c r="G15" s="4770"/>
      <c r="H15" s="4770"/>
      <c r="I15" s="4770"/>
      <c r="J15" s="4770"/>
    </row>
    <row r="16" spans="1:10" ht="40.5" customHeight="1">
      <c r="A16" s="4770" t="s">
        <v>3273</v>
      </c>
      <c r="B16" s="4770"/>
      <c r="C16" s="4770" t="s">
        <v>3274</v>
      </c>
      <c r="D16" s="4770"/>
      <c r="E16" s="4770"/>
      <c r="F16" s="4770"/>
      <c r="G16" s="4770"/>
      <c r="H16" s="4770"/>
      <c r="I16" s="4770"/>
      <c r="J16" s="4770"/>
    </row>
    <row r="17" spans="1:10" ht="40.5" customHeight="1">
      <c r="A17" s="4770" t="s">
        <v>3275</v>
      </c>
      <c r="B17" s="4770"/>
      <c r="C17" s="4781" t="s">
        <v>3276</v>
      </c>
      <c r="D17" s="4770"/>
      <c r="E17" s="4770"/>
      <c r="F17" s="4770"/>
      <c r="G17" s="4770"/>
      <c r="H17" s="4770"/>
      <c r="I17" s="4770"/>
      <c r="J17" s="4770"/>
    </row>
    <row r="18" spans="1:10" ht="40.5" customHeight="1">
      <c r="A18" s="4770" t="s">
        <v>3277</v>
      </c>
      <c r="B18" s="4770"/>
      <c r="C18" s="4770" t="s">
        <v>3278</v>
      </c>
      <c r="D18" s="4770"/>
      <c r="E18" s="4770"/>
      <c r="F18" s="4770"/>
      <c r="G18" s="4770"/>
      <c r="H18" s="4770"/>
      <c r="I18" s="4770"/>
      <c r="J18" s="4770"/>
    </row>
    <row r="19" spans="1:10" ht="24" customHeight="1"/>
    <row r="20" spans="1:10" s="540" customFormat="1">
      <c r="A20" s="4782" t="s">
        <v>3279</v>
      </c>
      <c r="B20" s="4782"/>
    </row>
    <row r="21" spans="1:10" s="540" customFormat="1" ht="21.75" customHeight="1">
      <c r="A21" s="541" t="s">
        <v>1298</v>
      </c>
      <c r="B21" s="4782" t="s">
        <v>3280</v>
      </c>
      <c r="C21" s="4782"/>
      <c r="D21" s="4782"/>
      <c r="E21" s="4782"/>
      <c r="F21" s="4782"/>
      <c r="G21" s="4782"/>
      <c r="H21" s="4782"/>
      <c r="I21" s="4782"/>
      <c r="J21" s="4782"/>
    </row>
    <row r="22" spans="1:10" s="540" customFormat="1" ht="33" customHeight="1">
      <c r="A22" s="541" t="s">
        <v>1305</v>
      </c>
      <c r="B22" s="4783" t="s">
        <v>3281</v>
      </c>
      <c r="C22" s="4783"/>
      <c r="D22" s="4783"/>
      <c r="E22" s="4783"/>
      <c r="F22" s="4783"/>
      <c r="G22" s="4783"/>
      <c r="H22" s="4783"/>
      <c r="I22" s="4783"/>
      <c r="J22" s="4783"/>
    </row>
    <row r="23" spans="1:10" s="540" customFormat="1" ht="33" customHeight="1">
      <c r="A23" s="541" t="s">
        <v>1309</v>
      </c>
      <c r="B23" s="4783" t="s">
        <v>3282</v>
      </c>
      <c r="C23" s="4783"/>
      <c r="D23" s="4783"/>
      <c r="E23" s="4783"/>
      <c r="F23" s="4783"/>
      <c r="G23" s="4783"/>
      <c r="H23" s="4783"/>
      <c r="I23" s="4783"/>
      <c r="J23" s="4783"/>
    </row>
    <row r="24" spans="1:10" s="540" customFormat="1" ht="33" customHeight="1">
      <c r="A24" s="541" t="s">
        <v>2484</v>
      </c>
      <c r="B24" s="4783" t="s">
        <v>3283</v>
      </c>
      <c r="C24" s="4783"/>
      <c r="D24" s="4783"/>
      <c r="E24" s="4783"/>
      <c r="F24" s="4783"/>
      <c r="G24" s="4783"/>
      <c r="H24" s="4783"/>
      <c r="I24" s="4783"/>
      <c r="J24" s="4783"/>
    </row>
    <row r="25" spans="1:10" s="540" customFormat="1" ht="33" customHeight="1">
      <c r="A25" s="541" t="s">
        <v>3284</v>
      </c>
      <c r="B25" s="4783" t="s">
        <v>3285</v>
      </c>
      <c r="C25" s="4783"/>
      <c r="D25" s="4783"/>
      <c r="E25" s="4783"/>
      <c r="F25" s="4783"/>
      <c r="G25" s="4783"/>
      <c r="H25" s="4783"/>
      <c r="I25" s="4783"/>
      <c r="J25" s="4783"/>
    </row>
    <row r="26" spans="1:10" s="540" customFormat="1" ht="21.75" customHeight="1">
      <c r="A26" s="541" t="s">
        <v>3286</v>
      </c>
      <c r="B26" s="4782" t="s">
        <v>3287</v>
      </c>
      <c r="C26" s="4782"/>
      <c r="D26" s="4782"/>
      <c r="E26" s="4782"/>
      <c r="F26" s="4782"/>
      <c r="G26" s="4782"/>
      <c r="H26" s="4782"/>
      <c r="I26" s="4782"/>
      <c r="J26" s="4782"/>
    </row>
    <row r="27" spans="1:10" s="540" customFormat="1" ht="21.75" customHeight="1">
      <c r="A27" s="541" t="s">
        <v>3288</v>
      </c>
      <c r="B27" s="4782" t="s">
        <v>3289</v>
      </c>
      <c r="C27" s="4782"/>
      <c r="D27" s="4782"/>
      <c r="E27" s="4782"/>
      <c r="F27" s="4782"/>
      <c r="G27" s="4782"/>
      <c r="H27" s="4782"/>
      <c r="I27" s="4782"/>
      <c r="J27" s="4782"/>
    </row>
    <row r="28" spans="1:10" s="540" customFormat="1" ht="21.75" customHeight="1">
      <c r="A28" s="541" t="s">
        <v>3290</v>
      </c>
      <c r="B28" s="4782" t="s">
        <v>3291</v>
      </c>
      <c r="C28" s="4782"/>
      <c r="D28" s="4782"/>
      <c r="E28" s="4782"/>
      <c r="F28" s="4782"/>
      <c r="G28" s="4782"/>
      <c r="H28" s="4782"/>
      <c r="I28" s="4782"/>
      <c r="J28" s="4782"/>
    </row>
    <row r="29" spans="1:10" s="540" customFormat="1" ht="21.75" customHeight="1">
      <c r="A29" s="541" t="s">
        <v>3292</v>
      </c>
      <c r="B29" s="4782" t="s">
        <v>3293</v>
      </c>
      <c r="C29" s="4782"/>
      <c r="D29" s="4782"/>
      <c r="E29" s="4782"/>
      <c r="F29" s="4782"/>
      <c r="G29" s="4782"/>
      <c r="H29" s="4782"/>
      <c r="I29" s="4782"/>
      <c r="J29" s="4782"/>
    </row>
    <row r="30" spans="1:10" s="540" customFormat="1">
      <c r="A30" s="541"/>
      <c r="B30" s="542"/>
      <c r="C30" s="542"/>
      <c r="D30" s="542"/>
      <c r="E30" s="542"/>
      <c r="F30" s="542"/>
      <c r="G30" s="542"/>
      <c r="H30" s="542"/>
      <c r="I30" s="542"/>
      <c r="J30" s="542"/>
    </row>
    <row r="31" spans="1:10" s="540" customFormat="1">
      <c r="A31" s="541"/>
    </row>
    <row r="32" spans="1:10" s="540" customFormat="1"/>
    <row r="33" s="540" customFormat="1"/>
    <row r="34" s="540"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6"/>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62" customWidth="1"/>
    <col min="2" max="2" width="14.125" style="1062" customWidth="1"/>
    <col min="3" max="3" width="8.375" style="1062" customWidth="1"/>
    <col min="4" max="4" width="2.625" style="1062" customWidth="1"/>
    <col min="5" max="5" width="3" style="1062" customWidth="1"/>
    <col min="6" max="6" width="2.625" style="1063" customWidth="1"/>
    <col min="7" max="7" width="8.375" style="1062" customWidth="1"/>
    <col min="8" max="11" width="2.625" style="1062" customWidth="1"/>
    <col min="12" max="12" width="2.125" style="1062" customWidth="1"/>
    <col min="13" max="13" width="12.125" style="1064" customWidth="1"/>
    <col min="14" max="16" width="2.625" style="1063" customWidth="1"/>
    <col min="17" max="18" width="10.625" style="1063" customWidth="1"/>
    <col min="19" max="19" width="9" style="1062" customWidth="1"/>
    <col min="20" max="16384" width="9" style="1062"/>
  </cols>
  <sheetData>
    <row r="1" spans="1:18" s="1061" customFormat="1" ht="21" customHeight="1">
      <c r="A1" s="1056" t="s">
        <v>3261</v>
      </c>
      <c r="B1" s="1056"/>
      <c r="C1" s="1056"/>
      <c r="D1" s="1056"/>
      <c r="E1" s="1056"/>
      <c r="F1" s="1057"/>
      <c r="G1" s="1056"/>
      <c r="H1" s="1056"/>
      <c r="I1" s="1056"/>
      <c r="J1" s="1056"/>
      <c r="K1" s="1056"/>
      <c r="L1" s="1056"/>
      <c r="M1" s="1058"/>
      <c r="N1" s="1059"/>
      <c r="O1" s="1059"/>
      <c r="P1" s="1059"/>
      <c r="Q1" s="1059"/>
      <c r="R1" s="1060" t="s">
        <v>3826</v>
      </c>
    </row>
    <row r="2" spans="1:18" s="1061" customFormat="1" ht="15" customHeight="1">
      <c r="A2" s="1056"/>
      <c r="B2" s="1056"/>
      <c r="C2" s="1056"/>
      <c r="D2" s="1056"/>
      <c r="E2" s="1056"/>
      <c r="F2" s="1057"/>
      <c r="G2" s="1056"/>
      <c r="H2" s="1056"/>
      <c r="I2" s="1056"/>
      <c r="J2" s="4784" t="s">
        <v>3294</v>
      </c>
      <c r="K2" s="4784"/>
      <c r="L2" s="4784"/>
      <c r="M2" s="4784"/>
      <c r="N2" s="4784"/>
      <c r="O2" s="4784"/>
      <c r="P2" s="4784"/>
      <c r="Q2" s="4784"/>
      <c r="R2" s="4784"/>
    </row>
    <row r="3" spans="1:18" s="1061" customFormat="1" ht="15" customHeight="1">
      <c r="A3" s="1056"/>
      <c r="B3" s="1056"/>
      <c r="C3" s="1056"/>
      <c r="D3" s="1056"/>
      <c r="E3" s="1056"/>
      <c r="F3" s="1057"/>
      <c r="G3" s="1056"/>
      <c r="H3" s="1056"/>
      <c r="I3" s="1056"/>
      <c r="J3" s="4785" t="s">
        <v>3295</v>
      </c>
      <c r="K3" s="4785"/>
      <c r="L3" s="4785"/>
      <c r="M3" s="4785"/>
      <c r="N3" s="4785"/>
      <c r="O3" s="4785"/>
      <c r="P3" s="4785"/>
      <c r="Q3" s="4785"/>
      <c r="R3" s="4785"/>
    </row>
    <row r="4" spans="1:18" ht="12" thickBot="1"/>
    <row r="5" spans="1:18" s="1065" customFormat="1" ht="13.5" customHeight="1">
      <c r="A5" s="4786"/>
      <c r="B5" s="4789" t="s">
        <v>3296</v>
      </c>
      <c r="C5" s="4789" t="s">
        <v>3297</v>
      </c>
      <c r="D5" s="4789" t="s">
        <v>3298</v>
      </c>
      <c r="E5" s="4789"/>
      <c r="F5" s="4789"/>
      <c r="G5" s="4789"/>
      <c r="H5" s="4789"/>
      <c r="I5" s="4789"/>
      <c r="J5" s="4789"/>
      <c r="K5" s="4789"/>
      <c r="L5" s="4789"/>
      <c r="M5" s="4792"/>
      <c r="N5" s="4793" t="s">
        <v>3312</v>
      </c>
      <c r="O5" s="4793"/>
      <c r="P5" s="4793"/>
      <c r="Q5" s="4793"/>
      <c r="R5" s="4794"/>
    </row>
    <row r="6" spans="1:18" s="1065" customFormat="1" ht="13.5" customHeight="1">
      <c r="A6" s="4787"/>
      <c r="B6" s="4790"/>
      <c r="C6" s="4790"/>
      <c r="D6" s="4795" t="s">
        <v>3299</v>
      </c>
      <c r="E6" s="4796"/>
      <c r="F6" s="4799" t="s">
        <v>3300</v>
      </c>
      <c r="G6" s="4800"/>
      <c r="H6" s="4790" t="s">
        <v>3301</v>
      </c>
      <c r="I6" s="4790"/>
      <c r="J6" s="4790"/>
      <c r="K6" s="4790"/>
      <c r="L6" s="4799" t="s">
        <v>528</v>
      </c>
      <c r="M6" s="4803"/>
      <c r="N6" s="4805" t="s">
        <v>3302</v>
      </c>
      <c r="O6" s="4790"/>
      <c r="P6" s="4790"/>
      <c r="Q6" s="4790" t="s">
        <v>3303</v>
      </c>
      <c r="R6" s="4806"/>
    </row>
    <row r="7" spans="1:18" s="1065" customFormat="1" ht="13.5" customHeight="1" thickBot="1">
      <c r="A7" s="4788"/>
      <c r="B7" s="4791"/>
      <c r="C7" s="4791"/>
      <c r="D7" s="4797"/>
      <c r="E7" s="4798"/>
      <c r="F7" s="4801"/>
      <c r="G7" s="4802"/>
      <c r="H7" s="1066">
        <v>1</v>
      </c>
      <c r="I7" s="1066">
        <v>2</v>
      </c>
      <c r="J7" s="1066">
        <v>3</v>
      </c>
      <c r="K7" s="1066">
        <v>4</v>
      </c>
      <c r="L7" s="4801"/>
      <c r="M7" s="4804"/>
      <c r="N7" s="1067" t="s">
        <v>3304</v>
      </c>
      <c r="O7" s="1066" t="s">
        <v>3305</v>
      </c>
      <c r="P7" s="1066" t="s">
        <v>3306</v>
      </c>
      <c r="Q7" s="1066" t="s">
        <v>3307</v>
      </c>
      <c r="R7" s="1068" t="s">
        <v>3308</v>
      </c>
    </row>
    <row r="8" spans="1:18" s="1063" customFormat="1" ht="12" customHeight="1" thickTop="1">
      <c r="A8" s="4807" t="s">
        <v>3827</v>
      </c>
      <c r="B8" s="4809" t="s">
        <v>3896</v>
      </c>
      <c r="C8" s="4811" t="s">
        <v>3897</v>
      </c>
      <c r="D8" s="1069" t="s">
        <v>139</v>
      </c>
      <c r="E8" s="1070" t="s">
        <v>498</v>
      </c>
      <c r="F8" s="1069"/>
      <c r="G8" s="1070"/>
      <c r="H8" s="1071"/>
      <c r="I8" s="1071" t="s">
        <v>139</v>
      </c>
      <c r="J8" s="1071"/>
      <c r="K8" s="1071"/>
      <c r="L8" s="1069" t="s">
        <v>139</v>
      </c>
      <c r="M8" s="4813" t="s">
        <v>3897</v>
      </c>
      <c r="N8" s="1072" t="s">
        <v>139</v>
      </c>
      <c r="O8" s="1071"/>
      <c r="P8" s="1071"/>
      <c r="Q8" s="4815" t="s">
        <v>3309</v>
      </c>
      <c r="R8" s="4816" t="s">
        <v>3309</v>
      </c>
    </row>
    <row r="9" spans="1:18" s="1063" customFormat="1" ht="12" customHeight="1">
      <c r="A9" s="4807"/>
      <c r="B9" s="4809"/>
      <c r="C9" s="4812"/>
      <c r="D9" s="1073"/>
      <c r="E9" s="1074"/>
      <c r="F9" s="1073"/>
      <c r="G9" s="1074"/>
      <c r="H9" s="1075"/>
      <c r="I9" s="1075"/>
      <c r="J9" s="1075"/>
      <c r="K9" s="1075"/>
      <c r="L9" s="1073"/>
      <c r="M9" s="4814"/>
      <c r="N9" s="1076"/>
      <c r="O9" s="1075"/>
      <c r="P9" s="1075"/>
      <c r="Q9" s="4812"/>
      <c r="R9" s="4817"/>
    </row>
    <row r="10" spans="1:18" ht="12" customHeight="1">
      <c r="A10" s="4807"/>
      <c r="B10" s="4809"/>
      <c r="C10" s="4818" t="s">
        <v>3898</v>
      </c>
      <c r="D10" s="1077" t="s">
        <v>139</v>
      </c>
      <c r="E10" s="1078" t="s">
        <v>498</v>
      </c>
      <c r="F10" s="1077" t="s">
        <v>139</v>
      </c>
      <c r="G10" s="1079" t="s">
        <v>3310</v>
      </c>
      <c r="H10" s="1080"/>
      <c r="I10" s="1080" t="s">
        <v>139</v>
      </c>
      <c r="J10" s="1080"/>
      <c r="K10" s="1080"/>
      <c r="L10" s="1077" t="s">
        <v>139</v>
      </c>
      <c r="M10" s="4828" t="s">
        <v>3899</v>
      </c>
      <c r="N10" s="1081" t="s">
        <v>139</v>
      </c>
      <c r="O10" s="1080" t="s">
        <v>139</v>
      </c>
      <c r="P10" s="1080"/>
      <c r="Q10" s="4825" t="s">
        <v>3309</v>
      </c>
      <c r="R10" s="4826" t="s">
        <v>3309</v>
      </c>
    </row>
    <row r="11" spans="1:18" ht="12" customHeight="1">
      <c r="A11" s="4807"/>
      <c r="B11" s="4809"/>
      <c r="C11" s="4809"/>
      <c r="D11" s="1082"/>
      <c r="E11" s="1070"/>
      <c r="F11" s="1082"/>
      <c r="G11" s="1083"/>
      <c r="H11" s="1084"/>
      <c r="I11" s="1084"/>
      <c r="J11" s="1084"/>
      <c r="K11" s="1084"/>
      <c r="L11" s="1082"/>
      <c r="M11" s="4813"/>
      <c r="N11" s="1085"/>
      <c r="O11" s="1084"/>
      <c r="P11" s="1084"/>
      <c r="Q11" s="4815"/>
      <c r="R11" s="4816"/>
    </row>
    <row r="12" spans="1:18" ht="12" customHeight="1">
      <c r="A12" s="4807"/>
      <c r="B12" s="4809"/>
      <c r="C12" s="4809"/>
      <c r="D12" s="1082"/>
      <c r="E12" s="1070"/>
      <c r="F12" s="1086" t="s">
        <v>139</v>
      </c>
      <c r="G12" s="1083" t="s">
        <v>3311</v>
      </c>
      <c r="H12" s="1086" t="s">
        <v>139</v>
      </c>
      <c r="I12" s="1086" t="s">
        <v>139</v>
      </c>
      <c r="J12" s="1084"/>
      <c r="K12" s="1084"/>
      <c r="L12" s="1086" t="s">
        <v>139</v>
      </c>
      <c r="M12" s="4824" t="s">
        <v>3900</v>
      </c>
      <c r="N12" s="1085" t="s">
        <v>139</v>
      </c>
      <c r="O12" s="1084"/>
      <c r="P12" s="1086" t="s">
        <v>139</v>
      </c>
      <c r="Q12" s="4815"/>
      <c r="R12" s="4816"/>
    </row>
    <row r="13" spans="1:18" ht="12" customHeight="1">
      <c r="A13" s="4807"/>
      <c r="B13" s="4809"/>
      <c r="C13" s="4809"/>
      <c r="D13" s="1082"/>
      <c r="E13" s="1070"/>
      <c r="F13" s="1082"/>
      <c r="G13" s="1083"/>
      <c r="H13" s="1084"/>
      <c r="I13" s="1084"/>
      <c r="J13" s="1084"/>
      <c r="K13" s="1084"/>
      <c r="L13" s="1082"/>
      <c r="M13" s="4824"/>
      <c r="N13" s="1085"/>
      <c r="O13" s="1084"/>
      <c r="P13" s="1084"/>
      <c r="Q13" s="4815"/>
      <c r="R13" s="4816"/>
    </row>
    <row r="14" spans="1:18" ht="12" customHeight="1">
      <c r="A14" s="4807"/>
      <c r="B14" s="4809"/>
      <c r="C14" s="4809"/>
      <c r="D14" s="1082"/>
      <c r="E14" s="1070"/>
      <c r="F14" s="1086" t="s">
        <v>139</v>
      </c>
      <c r="G14" s="1083"/>
      <c r="H14" s="1086" t="s">
        <v>139</v>
      </c>
      <c r="I14" s="1086" t="s">
        <v>139</v>
      </c>
      <c r="J14" s="1084"/>
      <c r="K14" s="1084"/>
      <c r="L14" s="1086" t="s">
        <v>139</v>
      </c>
      <c r="M14" s="4824" t="s">
        <v>3901</v>
      </c>
      <c r="N14" s="1085" t="s">
        <v>139</v>
      </c>
      <c r="O14" s="1084"/>
      <c r="P14" s="1086" t="s">
        <v>139</v>
      </c>
      <c r="Q14" s="4815"/>
      <c r="R14" s="4816"/>
    </row>
    <row r="15" spans="1:18" ht="12" customHeight="1">
      <c r="A15" s="4807"/>
      <c r="B15" s="4809"/>
      <c r="C15" s="4809"/>
      <c r="D15" s="1082"/>
      <c r="E15" s="1070"/>
      <c r="F15" s="1082"/>
      <c r="G15" s="1083"/>
      <c r="H15" s="1084"/>
      <c r="I15" s="1084"/>
      <c r="J15" s="1084"/>
      <c r="K15" s="1084"/>
      <c r="L15" s="1082"/>
      <c r="M15" s="4824"/>
      <c r="N15" s="1085"/>
      <c r="O15" s="1084"/>
      <c r="P15" s="1084"/>
      <c r="Q15" s="4815"/>
      <c r="R15" s="4816"/>
    </row>
    <row r="16" spans="1:18" ht="12" customHeight="1">
      <c r="A16" s="4807"/>
      <c r="B16" s="4809"/>
      <c r="C16" s="4809"/>
      <c r="D16" s="1082"/>
      <c r="E16" s="1070"/>
      <c r="F16" s="1082"/>
      <c r="G16" s="1070"/>
      <c r="H16" s="1086" t="s">
        <v>139</v>
      </c>
      <c r="I16" s="1086" t="s">
        <v>139</v>
      </c>
      <c r="J16" s="1084"/>
      <c r="K16" s="1084"/>
      <c r="L16" s="1086" t="s">
        <v>139</v>
      </c>
      <c r="M16" s="4824" t="s">
        <v>3902</v>
      </c>
      <c r="N16" s="1085" t="s">
        <v>139</v>
      </c>
      <c r="O16" s="1086" t="s">
        <v>139</v>
      </c>
      <c r="P16" s="1086" t="s">
        <v>139</v>
      </c>
      <c r="Q16" s="4815"/>
      <c r="R16" s="4816"/>
    </row>
    <row r="17" spans="1:18" ht="12" customHeight="1">
      <c r="A17" s="4807"/>
      <c r="B17" s="4809"/>
      <c r="C17" s="4809"/>
      <c r="D17" s="1082"/>
      <c r="E17" s="1070"/>
      <c r="F17" s="1082"/>
      <c r="G17" s="1070"/>
      <c r="H17" s="1084"/>
      <c r="I17" s="1084"/>
      <c r="J17" s="1084"/>
      <c r="K17" s="1084"/>
      <c r="L17" s="1082"/>
      <c r="M17" s="4824"/>
      <c r="N17" s="1085"/>
      <c r="O17" s="1084"/>
      <c r="P17" s="1084"/>
      <c r="Q17" s="4815"/>
      <c r="R17" s="4816"/>
    </row>
    <row r="18" spans="1:18" ht="12" customHeight="1">
      <c r="A18" s="4807"/>
      <c r="B18" s="4809"/>
      <c r="C18" s="4809"/>
      <c r="D18" s="1082"/>
      <c r="E18" s="1070"/>
      <c r="F18" s="1082"/>
      <c r="G18" s="1070"/>
      <c r="H18" s="1086" t="s">
        <v>139</v>
      </c>
      <c r="I18" s="1086" t="s">
        <v>139</v>
      </c>
      <c r="J18" s="1084"/>
      <c r="K18" s="1084"/>
      <c r="L18" s="1086" t="s">
        <v>139</v>
      </c>
      <c r="M18" s="4824" t="s">
        <v>3903</v>
      </c>
      <c r="N18" s="1085" t="s">
        <v>139</v>
      </c>
      <c r="O18" s="1084"/>
      <c r="P18" s="1086" t="s">
        <v>139</v>
      </c>
      <c r="Q18" s="4815"/>
      <c r="R18" s="4816"/>
    </row>
    <row r="19" spans="1:18" ht="12" customHeight="1">
      <c r="A19" s="4807"/>
      <c r="B19" s="4809"/>
      <c r="C19" s="4819"/>
      <c r="D19" s="1073"/>
      <c r="E19" s="1074"/>
      <c r="F19" s="1073"/>
      <c r="G19" s="1074"/>
      <c r="H19" s="1075"/>
      <c r="I19" s="1075"/>
      <c r="J19" s="1075"/>
      <c r="K19" s="1075"/>
      <c r="L19" s="1073"/>
      <c r="M19" s="4827"/>
      <c r="N19" s="1076"/>
      <c r="O19" s="1075"/>
      <c r="P19" s="1075"/>
      <c r="Q19" s="4812"/>
      <c r="R19" s="4817"/>
    </row>
    <row r="20" spans="1:18" ht="12" customHeight="1">
      <c r="A20" s="4807"/>
      <c r="B20" s="4809"/>
      <c r="C20" s="4820" t="s">
        <v>3904</v>
      </c>
      <c r="D20" s="1077" t="s">
        <v>139</v>
      </c>
      <c r="E20" s="1070" t="s">
        <v>498</v>
      </c>
      <c r="F20" s="1077" t="s">
        <v>139</v>
      </c>
      <c r="G20" s="1083" t="s">
        <v>3311</v>
      </c>
      <c r="H20" s="1080"/>
      <c r="I20" s="1080" t="s">
        <v>139</v>
      </c>
      <c r="J20" s="1080"/>
      <c r="K20" s="1080"/>
      <c r="L20" s="1077" t="s">
        <v>139</v>
      </c>
      <c r="M20" s="4823" t="s">
        <v>3905</v>
      </c>
      <c r="N20" s="1081" t="s">
        <v>139</v>
      </c>
      <c r="O20" s="1080" t="s">
        <v>139</v>
      </c>
      <c r="P20" s="1080"/>
      <c r="Q20" s="4825" t="s">
        <v>3309</v>
      </c>
      <c r="R20" s="4826" t="s">
        <v>3309</v>
      </c>
    </row>
    <row r="21" spans="1:18" ht="12" customHeight="1">
      <c r="A21" s="4807"/>
      <c r="B21" s="4809"/>
      <c r="C21" s="4821"/>
      <c r="D21" s="1082"/>
      <c r="E21" s="1070"/>
      <c r="F21" s="1082"/>
      <c r="G21" s="1083"/>
      <c r="H21" s="1084"/>
      <c r="I21" s="1084"/>
      <c r="J21" s="1084"/>
      <c r="K21" s="1084"/>
      <c r="L21" s="1082"/>
      <c r="M21" s="4824"/>
      <c r="N21" s="1085"/>
      <c r="O21" s="1084"/>
      <c r="P21" s="1084"/>
      <c r="Q21" s="4815"/>
      <c r="R21" s="4816"/>
    </row>
    <row r="22" spans="1:18" ht="12" customHeight="1">
      <c r="A22" s="4807"/>
      <c r="B22" s="4809"/>
      <c r="C22" s="4821"/>
      <c r="D22" s="1082"/>
      <c r="E22" s="1070"/>
      <c r="F22" s="1086" t="s">
        <v>139</v>
      </c>
      <c r="G22" s="1083"/>
      <c r="H22" s="1084"/>
      <c r="I22" s="1086" t="s">
        <v>139</v>
      </c>
      <c r="J22" s="1084"/>
      <c r="K22" s="1084"/>
      <c r="L22" s="1086" t="s">
        <v>139</v>
      </c>
      <c r="M22" s="4824" t="s">
        <v>3906</v>
      </c>
      <c r="N22" s="1085" t="s">
        <v>139</v>
      </c>
      <c r="O22" s="1086" t="s">
        <v>139</v>
      </c>
      <c r="P22" s="1084"/>
      <c r="Q22" s="4815"/>
      <c r="R22" s="4816"/>
    </row>
    <row r="23" spans="1:18" ht="12" customHeight="1">
      <c r="A23" s="4807"/>
      <c r="B23" s="4809"/>
      <c r="C23" s="4821"/>
      <c r="D23" s="1082"/>
      <c r="E23" s="1070"/>
      <c r="F23" s="1082"/>
      <c r="G23" s="1083"/>
      <c r="H23" s="1084"/>
      <c r="I23" s="1084"/>
      <c r="J23" s="1084"/>
      <c r="K23" s="1084"/>
      <c r="L23" s="1082"/>
      <c r="M23" s="4824"/>
      <c r="N23" s="1085"/>
      <c r="O23" s="1084"/>
      <c r="P23" s="1084"/>
      <c r="Q23" s="4815"/>
      <c r="R23" s="4816"/>
    </row>
    <row r="24" spans="1:18" ht="12" customHeight="1">
      <c r="A24" s="4807"/>
      <c r="B24" s="4809"/>
      <c r="C24" s="4821"/>
      <c r="D24" s="1082"/>
      <c r="E24" s="1070"/>
      <c r="F24" s="1086" t="s">
        <v>139</v>
      </c>
      <c r="G24" s="1083"/>
      <c r="H24" s="1084"/>
      <c r="I24" s="1086" t="s">
        <v>139</v>
      </c>
      <c r="J24" s="1086" t="s">
        <v>139</v>
      </c>
      <c r="K24" s="1086" t="s">
        <v>139</v>
      </c>
      <c r="L24" s="1086" t="s">
        <v>139</v>
      </c>
      <c r="M24" s="4824" t="s">
        <v>3907</v>
      </c>
      <c r="N24" s="1085" t="s">
        <v>139</v>
      </c>
      <c r="O24" s="1086" t="s">
        <v>139</v>
      </c>
      <c r="P24" s="1086" t="s">
        <v>139</v>
      </c>
      <c r="Q24" s="4815"/>
      <c r="R24" s="4816"/>
    </row>
    <row r="25" spans="1:18" ht="12" customHeight="1">
      <c r="A25" s="4807"/>
      <c r="B25" s="4809"/>
      <c r="C25" s="4821"/>
      <c r="D25" s="1082"/>
      <c r="E25" s="1070"/>
      <c r="F25" s="1082"/>
      <c r="G25" s="1083"/>
      <c r="H25" s="1084"/>
      <c r="I25" s="1084"/>
      <c r="J25" s="1084"/>
      <c r="K25" s="1084"/>
      <c r="L25" s="1082"/>
      <c r="M25" s="4824"/>
      <c r="N25" s="1085"/>
      <c r="O25" s="1084"/>
      <c r="P25" s="1084"/>
      <c r="Q25" s="4815"/>
      <c r="R25" s="4816"/>
    </row>
    <row r="26" spans="1:18" ht="12" customHeight="1">
      <c r="A26" s="4807"/>
      <c r="B26" s="4809"/>
      <c r="C26" s="4821"/>
      <c r="D26" s="1082"/>
      <c r="E26" s="1070"/>
      <c r="F26" s="1082"/>
      <c r="G26" s="1070"/>
      <c r="H26" s="1084"/>
      <c r="I26" s="1086" t="s">
        <v>139</v>
      </c>
      <c r="J26" s="1086" t="s">
        <v>139</v>
      </c>
      <c r="K26" s="1086" t="s">
        <v>139</v>
      </c>
      <c r="L26" s="1086" t="s">
        <v>139</v>
      </c>
      <c r="M26" s="4824" t="s">
        <v>3908</v>
      </c>
      <c r="N26" s="1085" t="s">
        <v>139</v>
      </c>
      <c r="O26" s="1086" t="s">
        <v>139</v>
      </c>
      <c r="P26" s="1086" t="s">
        <v>139</v>
      </c>
      <c r="Q26" s="4815"/>
      <c r="R26" s="4816"/>
    </row>
    <row r="27" spans="1:18" ht="12" customHeight="1">
      <c r="A27" s="4807"/>
      <c r="B27" s="4809"/>
      <c r="C27" s="4821"/>
      <c r="D27" s="1082"/>
      <c r="E27" s="1070"/>
      <c r="F27" s="1082"/>
      <c r="G27" s="1070"/>
      <c r="H27" s="1084"/>
      <c r="I27" s="1084"/>
      <c r="J27" s="1084"/>
      <c r="K27" s="1084"/>
      <c r="L27" s="1082"/>
      <c r="M27" s="4824"/>
      <c r="N27" s="1085"/>
      <c r="O27" s="1084"/>
      <c r="P27" s="1084"/>
      <c r="Q27" s="4815"/>
      <c r="R27" s="4816"/>
    </row>
    <row r="28" spans="1:18" ht="12" customHeight="1">
      <c r="A28" s="4807"/>
      <c r="B28" s="4809"/>
      <c r="C28" s="4821"/>
      <c r="D28" s="1082"/>
      <c r="E28" s="1070"/>
      <c r="F28" s="1082"/>
      <c r="G28" s="1070"/>
      <c r="H28" s="1084"/>
      <c r="I28" s="1086" t="s">
        <v>139</v>
      </c>
      <c r="J28" s="1086" t="s">
        <v>139</v>
      </c>
      <c r="K28" s="1086" t="s">
        <v>139</v>
      </c>
      <c r="L28" s="1086" t="s">
        <v>139</v>
      </c>
      <c r="M28" s="4824" t="s">
        <v>3909</v>
      </c>
      <c r="N28" s="1085" t="s">
        <v>139</v>
      </c>
      <c r="O28" s="1086" t="s">
        <v>139</v>
      </c>
      <c r="P28" s="1086" t="s">
        <v>139</v>
      </c>
      <c r="Q28" s="4815"/>
      <c r="R28" s="4816"/>
    </row>
    <row r="29" spans="1:18" ht="12" customHeight="1">
      <c r="A29" s="4807"/>
      <c r="B29" s="4809"/>
      <c r="C29" s="4822"/>
      <c r="D29" s="1073"/>
      <c r="E29" s="1074"/>
      <c r="F29" s="1073"/>
      <c r="G29" s="1074"/>
      <c r="H29" s="1075"/>
      <c r="I29" s="1075"/>
      <c r="J29" s="1075"/>
      <c r="K29" s="1075"/>
      <c r="L29" s="1073"/>
      <c r="M29" s="4827"/>
      <c r="N29" s="1076"/>
      <c r="O29" s="1075"/>
      <c r="P29" s="1075"/>
      <c r="Q29" s="4812"/>
      <c r="R29" s="4817"/>
    </row>
    <row r="30" spans="1:18" ht="12" customHeight="1">
      <c r="A30" s="4807"/>
      <c r="B30" s="4809"/>
      <c r="C30" s="4829" t="s">
        <v>3910</v>
      </c>
      <c r="D30" s="1077" t="s">
        <v>139</v>
      </c>
      <c r="E30" s="1070" t="s">
        <v>498</v>
      </c>
      <c r="F30" s="1077" t="s">
        <v>139</v>
      </c>
      <c r="G30" s="1083" t="s">
        <v>3311</v>
      </c>
      <c r="H30" s="1080"/>
      <c r="I30" s="1080" t="s">
        <v>139</v>
      </c>
      <c r="J30" s="1080" t="s">
        <v>139</v>
      </c>
      <c r="K30" s="1080" t="s">
        <v>139</v>
      </c>
      <c r="L30" s="1077" t="s">
        <v>139</v>
      </c>
      <c r="M30" s="4823" t="s">
        <v>3911</v>
      </c>
      <c r="N30" s="1081" t="s">
        <v>139</v>
      </c>
      <c r="O30" s="1080" t="s">
        <v>139</v>
      </c>
      <c r="P30" s="1080"/>
      <c r="Q30" s="4825" t="s">
        <v>3309</v>
      </c>
      <c r="R30" s="4826" t="s">
        <v>3309</v>
      </c>
    </row>
    <row r="31" spans="1:18" ht="12" customHeight="1">
      <c r="A31" s="4807"/>
      <c r="B31" s="4809"/>
      <c r="C31" s="4821"/>
      <c r="D31" s="1082"/>
      <c r="E31" s="1070"/>
      <c r="F31" s="1082"/>
      <c r="G31" s="1083"/>
      <c r="H31" s="1084"/>
      <c r="I31" s="1084"/>
      <c r="J31" s="1084"/>
      <c r="K31" s="1084"/>
      <c r="L31" s="1082"/>
      <c r="M31" s="4824"/>
      <c r="N31" s="1085"/>
      <c r="O31" s="1084"/>
      <c r="P31" s="1084"/>
      <c r="Q31" s="4815"/>
      <c r="R31" s="4816"/>
    </row>
    <row r="32" spans="1:18" ht="12" customHeight="1">
      <c r="A32" s="4807"/>
      <c r="B32" s="4809"/>
      <c r="C32" s="4821"/>
      <c r="D32" s="1082"/>
      <c r="E32" s="1070"/>
      <c r="F32" s="1086" t="s">
        <v>139</v>
      </c>
      <c r="G32" s="1083"/>
      <c r="H32" s="1084"/>
      <c r="I32" s="1086" t="s">
        <v>139</v>
      </c>
      <c r="J32" s="1086" t="s">
        <v>139</v>
      </c>
      <c r="K32" s="1086" t="s">
        <v>139</v>
      </c>
      <c r="L32" s="1086" t="s">
        <v>139</v>
      </c>
      <c r="M32" s="4824" t="s">
        <v>3912</v>
      </c>
      <c r="N32" s="1085" t="s">
        <v>139</v>
      </c>
      <c r="O32" s="1086" t="s">
        <v>139</v>
      </c>
      <c r="P32" s="1084"/>
      <c r="Q32" s="4815"/>
      <c r="R32" s="4816"/>
    </row>
    <row r="33" spans="1:18" ht="12" customHeight="1">
      <c r="A33" s="4807"/>
      <c r="B33" s="4809"/>
      <c r="C33" s="4821"/>
      <c r="D33" s="1082"/>
      <c r="E33" s="1070"/>
      <c r="F33" s="1082"/>
      <c r="G33" s="1083"/>
      <c r="H33" s="1084"/>
      <c r="I33" s="1084"/>
      <c r="J33" s="1084"/>
      <c r="K33" s="1084"/>
      <c r="L33" s="1082"/>
      <c r="M33" s="4824"/>
      <c r="N33" s="1085"/>
      <c r="O33" s="1084"/>
      <c r="P33" s="1084"/>
      <c r="Q33" s="4815"/>
      <c r="R33" s="4816"/>
    </row>
    <row r="34" spans="1:18" ht="12" customHeight="1">
      <c r="A34" s="4807"/>
      <c r="B34" s="4809"/>
      <c r="C34" s="4821"/>
      <c r="D34" s="1082"/>
      <c r="E34" s="1070"/>
      <c r="F34" s="1086" t="s">
        <v>139</v>
      </c>
      <c r="G34" s="1083"/>
      <c r="H34" s="1084"/>
      <c r="I34" s="1086" t="s">
        <v>139</v>
      </c>
      <c r="J34" s="1086" t="s">
        <v>139</v>
      </c>
      <c r="K34" s="1086" t="s">
        <v>139</v>
      </c>
      <c r="L34" s="1086" t="s">
        <v>139</v>
      </c>
      <c r="M34" s="4824" t="s">
        <v>3913</v>
      </c>
      <c r="N34" s="1085" t="s">
        <v>139</v>
      </c>
      <c r="O34" s="1086" t="s">
        <v>139</v>
      </c>
      <c r="P34" s="1086" t="s">
        <v>139</v>
      </c>
      <c r="Q34" s="4815"/>
      <c r="R34" s="4816"/>
    </row>
    <row r="35" spans="1:18" ht="12" customHeight="1">
      <c r="A35" s="4807"/>
      <c r="B35" s="4809"/>
      <c r="C35" s="4821"/>
      <c r="D35" s="1082"/>
      <c r="E35" s="1070"/>
      <c r="F35" s="1082"/>
      <c r="G35" s="1083"/>
      <c r="H35" s="1084"/>
      <c r="I35" s="1084"/>
      <c r="J35" s="1084"/>
      <c r="K35" s="1084"/>
      <c r="L35" s="1082"/>
      <c r="M35" s="4824"/>
      <c r="N35" s="1085"/>
      <c r="O35" s="1084"/>
      <c r="P35" s="1084"/>
      <c r="Q35" s="4815"/>
      <c r="R35" s="4816"/>
    </row>
    <row r="36" spans="1:18" ht="12" customHeight="1">
      <c r="A36" s="4807"/>
      <c r="B36" s="4809"/>
      <c r="C36" s="4821"/>
      <c r="D36" s="1082"/>
      <c r="E36" s="1070"/>
      <c r="F36" s="1086" t="s">
        <v>139</v>
      </c>
      <c r="G36" s="1083"/>
      <c r="H36" s="1084"/>
      <c r="I36" s="1086" t="s">
        <v>139</v>
      </c>
      <c r="J36" s="1086" t="s">
        <v>139</v>
      </c>
      <c r="K36" s="1086" t="s">
        <v>139</v>
      </c>
      <c r="L36" s="1086" t="s">
        <v>139</v>
      </c>
      <c r="M36" s="4824" t="s">
        <v>3907</v>
      </c>
      <c r="N36" s="1085" t="s">
        <v>139</v>
      </c>
      <c r="O36" s="1086" t="s">
        <v>139</v>
      </c>
      <c r="P36" s="1086" t="s">
        <v>139</v>
      </c>
      <c r="Q36" s="4815"/>
      <c r="R36" s="4816"/>
    </row>
    <row r="37" spans="1:18" ht="12" customHeight="1">
      <c r="A37" s="4807"/>
      <c r="B37" s="4809"/>
      <c r="C37" s="4821"/>
      <c r="D37" s="1082"/>
      <c r="E37" s="1070"/>
      <c r="F37" s="1082"/>
      <c r="G37" s="1083"/>
      <c r="H37" s="1084"/>
      <c r="I37" s="1084"/>
      <c r="J37" s="1084"/>
      <c r="K37" s="1084"/>
      <c r="L37" s="1082"/>
      <c r="M37" s="4824"/>
      <c r="N37" s="1085"/>
      <c r="O37" s="1084"/>
      <c r="P37" s="1084"/>
      <c r="Q37" s="4815"/>
      <c r="R37" s="4816"/>
    </row>
    <row r="38" spans="1:18" ht="12" customHeight="1">
      <c r="A38" s="4807"/>
      <c r="B38" s="4809"/>
      <c r="C38" s="4821"/>
      <c r="D38" s="1082"/>
      <c r="E38" s="1070"/>
      <c r="F38" s="1082"/>
      <c r="G38" s="1070"/>
      <c r="H38" s="1084"/>
      <c r="I38" s="1086" t="s">
        <v>139</v>
      </c>
      <c r="J38" s="1086" t="s">
        <v>139</v>
      </c>
      <c r="K38" s="1086" t="s">
        <v>139</v>
      </c>
      <c r="L38" s="1086" t="s">
        <v>139</v>
      </c>
      <c r="M38" s="4824" t="s">
        <v>3908</v>
      </c>
      <c r="N38" s="1085" t="s">
        <v>139</v>
      </c>
      <c r="O38" s="1086" t="s">
        <v>139</v>
      </c>
      <c r="P38" s="1086" t="s">
        <v>139</v>
      </c>
      <c r="Q38" s="4815"/>
      <c r="R38" s="4816"/>
    </row>
    <row r="39" spans="1:18" ht="12" customHeight="1">
      <c r="A39" s="4807"/>
      <c r="B39" s="4809"/>
      <c r="C39" s="4821"/>
      <c r="D39" s="1082"/>
      <c r="E39" s="1070"/>
      <c r="F39" s="1082"/>
      <c r="G39" s="1070"/>
      <c r="H39" s="1084"/>
      <c r="I39" s="1084"/>
      <c r="J39" s="1084"/>
      <c r="K39" s="1084"/>
      <c r="L39" s="1082"/>
      <c r="M39" s="4824"/>
      <c r="N39" s="1085"/>
      <c r="O39" s="1084"/>
      <c r="P39" s="1084"/>
      <c r="Q39" s="4815"/>
      <c r="R39" s="4816"/>
    </row>
    <row r="40" spans="1:18" ht="12" customHeight="1">
      <c r="A40" s="4807"/>
      <c r="B40" s="4809"/>
      <c r="C40" s="4821"/>
      <c r="D40" s="1082"/>
      <c r="E40" s="1070"/>
      <c r="F40" s="1082"/>
      <c r="G40" s="1070"/>
      <c r="H40" s="1084"/>
      <c r="I40" s="1086" t="s">
        <v>139</v>
      </c>
      <c r="J40" s="1086" t="s">
        <v>139</v>
      </c>
      <c r="K40" s="1086" t="s">
        <v>139</v>
      </c>
      <c r="L40" s="1086" t="s">
        <v>139</v>
      </c>
      <c r="M40" s="4824" t="s">
        <v>3909</v>
      </c>
      <c r="N40" s="1085" t="s">
        <v>139</v>
      </c>
      <c r="O40" s="1086" t="s">
        <v>139</v>
      </c>
      <c r="P40" s="1086" t="s">
        <v>139</v>
      </c>
      <c r="Q40" s="4815"/>
      <c r="R40" s="4816"/>
    </row>
    <row r="41" spans="1:18" ht="12" customHeight="1">
      <c r="A41" s="4807"/>
      <c r="B41" s="4809"/>
      <c r="C41" s="4822"/>
      <c r="D41" s="1073"/>
      <c r="E41" s="1074"/>
      <c r="F41" s="1073"/>
      <c r="G41" s="1074"/>
      <c r="H41" s="1075"/>
      <c r="I41" s="1075"/>
      <c r="J41" s="1075"/>
      <c r="K41" s="1075"/>
      <c r="L41" s="1073"/>
      <c r="M41" s="4827"/>
      <c r="N41" s="1076"/>
      <c r="O41" s="1075"/>
      <c r="P41" s="1075"/>
      <c r="Q41" s="4812"/>
      <c r="R41" s="4817"/>
    </row>
    <row r="42" spans="1:18" ht="12" customHeight="1">
      <c r="A42" s="4807"/>
      <c r="B42" s="4809"/>
      <c r="C42" s="4836" t="s">
        <v>3914</v>
      </c>
      <c r="D42" s="1077" t="s">
        <v>139</v>
      </c>
      <c r="E42" s="1078" t="s">
        <v>498</v>
      </c>
      <c r="F42" s="1077" t="s">
        <v>139</v>
      </c>
      <c r="G42" s="1079" t="s">
        <v>3311</v>
      </c>
      <c r="H42" s="1080"/>
      <c r="I42" s="1080" t="s">
        <v>139</v>
      </c>
      <c r="J42" s="1080"/>
      <c r="K42" s="1080"/>
      <c r="L42" s="1077" t="s">
        <v>139</v>
      </c>
      <c r="M42" s="4823" t="s">
        <v>3915</v>
      </c>
      <c r="N42" s="1081" t="s">
        <v>139</v>
      </c>
      <c r="O42" s="1080" t="s">
        <v>139</v>
      </c>
      <c r="P42" s="1080" t="s">
        <v>139</v>
      </c>
      <c r="Q42" s="4825" t="s">
        <v>3309</v>
      </c>
      <c r="R42" s="4826" t="s">
        <v>3309</v>
      </c>
    </row>
    <row r="43" spans="1:18" ht="12" customHeight="1">
      <c r="A43" s="4807"/>
      <c r="B43" s="4809"/>
      <c r="C43" s="4837"/>
      <c r="D43" s="1082"/>
      <c r="E43" s="1070"/>
      <c r="F43" s="1082"/>
      <c r="G43" s="1083"/>
      <c r="H43" s="1084"/>
      <c r="I43" s="1084"/>
      <c r="J43" s="1084"/>
      <c r="K43" s="1084"/>
      <c r="L43" s="1082"/>
      <c r="M43" s="4824"/>
      <c r="N43" s="1085"/>
      <c r="O43" s="1084"/>
      <c r="P43" s="1084"/>
      <c r="Q43" s="4815"/>
      <c r="R43" s="4816"/>
    </row>
    <row r="44" spans="1:18" ht="12" customHeight="1">
      <c r="A44" s="4807"/>
      <c r="B44" s="4809"/>
      <c r="C44" s="4837"/>
      <c r="D44" s="1082"/>
      <c r="E44" s="1070"/>
      <c r="F44" s="1086" t="s">
        <v>139</v>
      </c>
      <c r="G44" s="1083"/>
      <c r="H44" s="1084"/>
      <c r="I44" s="1086" t="s">
        <v>139</v>
      </c>
      <c r="J44" s="1084"/>
      <c r="K44" s="1084"/>
      <c r="L44" s="1086" t="s">
        <v>139</v>
      </c>
      <c r="M44" s="4824" t="s">
        <v>3916</v>
      </c>
      <c r="N44" s="1085" t="s">
        <v>139</v>
      </c>
      <c r="O44" s="1086" t="s">
        <v>139</v>
      </c>
      <c r="P44" s="1086" t="s">
        <v>139</v>
      </c>
      <c r="Q44" s="4815"/>
      <c r="R44" s="4816"/>
    </row>
    <row r="45" spans="1:18" ht="12" customHeight="1">
      <c r="A45" s="4807"/>
      <c r="B45" s="4809"/>
      <c r="C45" s="4837"/>
      <c r="D45" s="1082"/>
      <c r="E45" s="1070"/>
      <c r="F45" s="1082"/>
      <c r="G45" s="1083"/>
      <c r="H45" s="1084"/>
      <c r="I45" s="1084"/>
      <c r="J45" s="1084"/>
      <c r="K45" s="1084"/>
      <c r="L45" s="1082"/>
      <c r="M45" s="4824"/>
      <c r="N45" s="1085"/>
      <c r="O45" s="1084"/>
      <c r="P45" s="1084"/>
      <c r="Q45" s="4815"/>
      <c r="R45" s="4816"/>
    </row>
    <row r="46" spans="1:18" ht="12" customHeight="1">
      <c r="A46" s="4807"/>
      <c r="B46" s="4809"/>
      <c r="C46" s="4837"/>
      <c r="D46" s="1082"/>
      <c r="E46" s="1070"/>
      <c r="F46" s="1086" t="s">
        <v>139</v>
      </c>
      <c r="G46" s="1083"/>
      <c r="H46" s="1084"/>
      <c r="I46" s="1086" t="s">
        <v>139</v>
      </c>
      <c r="J46" s="1084"/>
      <c r="K46" s="1084"/>
      <c r="L46" s="1086" t="s">
        <v>139</v>
      </c>
      <c r="M46" s="4824" t="s">
        <v>3917</v>
      </c>
      <c r="N46" s="1085" t="s">
        <v>139</v>
      </c>
      <c r="O46" s="1086" t="s">
        <v>139</v>
      </c>
      <c r="P46" s="1084"/>
      <c r="Q46" s="4815"/>
      <c r="R46" s="4816"/>
    </row>
    <row r="47" spans="1:18" ht="12" customHeight="1">
      <c r="A47" s="4807"/>
      <c r="B47" s="4809"/>
      <c r="C47" s="4837"/>
      <c r="D47" s="1082"/>
      <c r="E47" s="1070"/>
      <c r="F47" s="1082"/>
      <c r="G47" s="1083"/>
      <c r="H47" s="1084"/>
      <c r="I47" s="1084"/>
      <c r="J47" s="1084"/>
      <c r="K47" s="1084"/>
      <c r="L47" s="1082"/>
      <c r="M47" s="4824"/>
      <c r="N47" s="1085"/>
      <c r="O47" s="1084"/>
      <c r="P47" s="1084"/>
      <c r="Q47" s="4815"/>
      <c r="R47" s="4816"/>
    </row>
    <row r="48" spans="1:18" ht="12" customHeight="1">
      <c r="A48" s="4807"/>
      <c r="B48" s="4809"/>
      <c r="C48" s="4837"/>
      <c r="D48" s="1082"/>
      <c r="E48" s="1070"/>
      <c r="F48" s="1086" t="s">
        <v>139</v>
      </c>
      <c r="G48" s="1083"/>
      <c r="H48" s="1084"/>
      <c r="I48" s="1086" t="s">
        <v>139</v>
      </c>
      <c r="J48" s="1084"/>
      <c r="K48" s="1084"/>
      <c r="L48" s="1086" t="s">
        <v>139</v>
      </c>
      <c r="M48" s="4824" t="s">
        <v>3918</v>
      </c>
      <c r="N48" s="1085" t="s">
        <v>139</v>
      </c>
      <c r="O48" s="1086" t="s">
        <v>139</v>
      </c>
      <c r="P48" s="1086" t="s">
        <v>139</v>
      </c>
      <c r="Q48" s="4815"/>
      <c r="R48" s="4816"/>
    </row>
    <row r="49" spans="1:18" ht="12" customHeight="1">
      <c r="A49" s="4807"/>
      <c r="B49" s="4809"/>
      <c r="C49" s="4837"/>
      <c r="D49" s="1082"/>
      <c r="E49" s="1070"/>
      <c r="F49" s="1082"/>
      <c r="G49" s="1083"/>
      <c r="H49" s="1084"/>
      <c r="I49" s="1084"/>
      <c r="J49" s="1084"/>
      <c r="K49" s="1084"/>
      <c r="L49" s="1082"/>
      <c r="M49" s="4824"/>
      <c r="N49" s="1085"/>
      <c r="O49" s="1084"/>
      <c r="P49" s="1084"/>
      <c r="Q49" s="4815"/>
      <c r="R49" s="4816"/>
    </row>
    <row r="50" spans="1:18" ht="12" customHeight="1">
      <c r="A50" s="4807"/>
      <c r="B50" s="4809"/>
      <c r="C50" s="4837"/>
      <c r="D50" s="1082"/>
      <c r="E50" s="1070"/>
      <c r="F50" s="1082"/>
      <c r="G50" s="1070"/>
      <c r="H50" s="1084"/>
      <c r="I50" s="1086" t="s">
        <v>139</v>
      </c>
      <c r="J50" s="1084"/>
      <c r="K50" s="1084"/>
      <c r="L50" s="1086" t="s">
        <v>139</v>
      </c>
      <c r="M50" s="4824" t="s">
        <v>3919</v>
      </c>
      <c r="N50" s="1085" t="s">
        <v>139</v>
      </c>
      <c r="O50" s="1086" t="s">
        <v>139</v>
      </c>
      <c r="P50" s="1086" t="s">
        <v>139</v>
      </c>
      <c r="Q50" s="4815"/>
      <c r="R50" s="4816"/>
    </row>
    <row r="51" spans="1:18" ht="12" customHeight="1">
      <c r="A51" s="4807"/>
      <c r="B51" s="4809"/>
      <c r="C51" s="4837"/>
      <c r="D51" s="1082"/>
      <c r="E51" s="1070"/>
      <c r="F51" s="1082"/>
      <c r="G51" s="1070"/>
      <c r="H51" s="1084"/>
      <c r="I51" s="1084"/>
      <c r="J51" s="1084"/>
      <c r="K51" s="1084"/>
      <c r="L51" s="1082"/>
      <c r="M51" s="4824"/>
      <c r="N51" s="1085"/>
      <c r="O51" s="1084"/>
      <c r="P51" s="1084"/>
      <c r="Q51" s="4815"/>
      <c r="R51" s="4816"/>
    </row>
    <row r="52" spans="1:18" ht="12" customHeight="1">
      <c r="A52" s="4807"/>
      <c r="B52" s="4809"/>
      <c r="C52" s="4837"/>
      <c r="D52" s="1082"/>
      <c r="E52" s="1070"/>
      <c r="F52" s="1082"/>
      <c r="G52" s="1070"/>
      <c r="H52" s="1084"/>
      <c r="I52" s="1086" t="s">
        <v>139</v>
      </c>
      <c r="J52" s="1084"/>
      <c r="K52" s="1084"/>
      <c r="L52" s="1086" t="s">
        <v>139</v>
      </c>
      <c r="M52" s="4824" t="s">
        <v>3920</v>
      </c>
      <c r="N52" s="1085" t="s">
        <v>139</v>
      </c>
      <c r="O52" s="1084"/>
      <c r="P52" s="1086" t="s">
        <v>139</v>
      </c>
      <c r="Q52" s="4815"/>
      <c r="R52" s="4816"/>
    </row>
    <row r="53" spans="1:18" ht="12" customHeight="1">
      <c r="A53" s="4807"/>
      <c r="B53" s="4809"/>
      <c r="C53" s="4837"/>
      <c r="D53" s="1082"/>
      <c r="E53" s="1070"/>
      <c r="F53" s="1082"/>
      <c r="G53" s="1070"/>
      <c r="H53" s="1084"/>
      <c r="I53" s="1084"/>
      <c r="J53" s="1084"/>
      <c r="K53" s="1084"/>
      <c r="L53" s="1082"/>
      <c r="M53" s="4824"/>
      <c r="N53" s="1085"/>
      <c r="O53" s="1084"/>
      <c r="P53" s="1084"/>
      <c r="Q53" s="4815"/>
      <c r="R53" s="4816"/>
    </row>
    <row r="54" spans="1:18" ht="12" customHeight="1">
      <c r="A54" s="4807"/>
      <c r="B54" s="4809"/>
      <c r="C54" s="4837"/>
      <c r="D54" s="1082"/>
      <c r="E54" s="1070"/>
      <c r="F54" s="1082"/>
      <c r="G54" s="1070"/>
      <c r="H54" s="1084"/>
      <c r="I54" s="1086" t="s">
        <v>139</v>
      </c>
      <c r="J54" s="1084"/>
      <c r="K54" s="1084"/>
      <c r="L54" s="1086" t="s">
        <v>139</v>
      </c>
      <c r="M54" s="4824" t="s">
        <v>3909</v>
      </c>
      <c r="N54" s="1085" t="s">
        <v>139</v>
      </c>
      <c r="O54" s="1086" t="s">
        <v>139</v>
      </c>
      <c r="P54" s="1086" t="s">
        <v>139</v>
      </c>
      <c r="Q54" s="4815"/>
      <c r="R54" s="4816"/>
    </row>
    <row r="55" spans="1:18" ht="12" customHeight="1">
      <c r="A55" s="4807"/>
      <c r="B55" s="4809"/>
      <c r="C55" s="4838"/>
      <c r="D55" s="1073"/>
      <c r="E55" s="1074"/>
      <c r="F55" s="1073"/>
      <c r="G55" s="1074"/>
      <c r="H55" s="1075"/>
      <c r="I55" s="1075"/>
      <c r="J55" s="1075"/>
      <c r="K55" s="1075"/>
      <c r="L55" s="1073"/>
      <c r="M55" s="4827"/>
      <c r="N55" s="1076"/>
      <c r="O55" s="1075"/>
      <c r="P55" s="1075"/>
      <c r="Q55" s="4812"/>
      <c r="R55" s="4817"/>
    </row>
    <row r="56" spans="1:18" ht="12" customHeight="1">
      <c r="A56" s="4807"/>
      <c r="B56" s="4809"/>
      <c r="C56" s="4830" t="s">
        <v>3921</v>
      </c>
      <c r="D56" s="1077" t="s">
        <v>139</v>
      </c>
      <c r="E56" s="1070" t="s">
        <v>498</v>
      </c>
      <c r="F56" s="1077" t="s">
        <v>139</v>
      </c>
      <c r="G56" s="1083" t="s">
        <v>3311</v>
      </c>
      <c r="H56" s="1080"/>
      <c r="I56" s="1080" t="s">
        <v>139</v>
      </c>
      <c r="J56" s="1080"/>
      <c r="K56" s="1080"/>
      <c r="L56" s="1077" t="s">
        <v>139</v>
      </c>
      <c r="M56" s="4824" t="s">
        <v>3922</v>
      </c>
      <c r="N56" s="1081" t="s">
        <v>139</v>
      </c>
      <c r="O56" s="1080" t="s">
        <v>139</v>
      </c>
      <c r="P56" s="1080"/>
      <c r="Q56" s="4825" t="s">
        <v>3309</v>
      </c>
      <c r="R56" s="4826" t="s">
        <v>3309</v>
      </c>
    </row>
    <row r="57" spans="1:18" ht="12" customHeight="1">
      <c r="A57" s="4807"/>
      <c r="B57" s="4809"/>
      <c r="C57" s="4831"/>
      <c r="D57" s="1082"/>
      <c r="E57" s="1070"/>
      <c r="F57" s="1082"/>
      <c r="G57" s="1083"/>
      <c r="H57" s="1084"/>
      <c r="I57" s="1084"/>
      <c r="J57" s="1084"/>
      <c r="K57" s="1084"/>
      <c r="L57" s="1082"/>
      <c r="M57" s="4824"/>
      <c r="N57" s="1085"/>
      <c r="O57" s="1084"/>
      <c r="P57" s="1084"/>
      <c r="Q57" s="4815"/>
      <c r="R57" s="4816"/>
    </row>
    <row r="58" spans="1:18" ht="12" customHeight="1">
      <c r="A58" s="4807"/>
      <c r="B58" s="4809"/>
      <c r="C58" s="4831"/>
      <c r="D58" s="1082"/>
      <c r="E58" s="1070"/>
      <c r="F58" s="1086" t="s">
        <v>139</v>
      </c>
      <c r="G58" s="1083"/>
      <c r="H58" s="1084"/>
      <c r="I58" s="1086" t="s">
        <v>139</v>
      </c>
      <c r="J58" s="1084"/>
      <c r="K58" s="1084"/>
      <c r="L58" s="1086" t="s">
        <v>139</v>
      </c>
      <c r="M58" s="4824" t="s">
        <v>3908</v>
      </c>
      <c r="N58" s="1085" t="s">
        <v>139</v>
      </c>
      <c r="O58" s="1086" t="s">
        <v>139</v>
      </c>
      <c r="P58" s="1086" t="s">
        <v>139</v>
      </c>
      <c r="Q58" s="4815"/>
      <c r="R58" s="4816"/>
    </row>
    <row r="59" spans="1:18" ht="12" customHeight="1">
      <c r="A59" s="4807"/>
      <c r="B59" s="4809"/>
      <c r="C59" s="4831"/>
      <c r="D59" s="1082"/>
      <c r="E59" s="1070"/>
      <c r="F59" s="1082"/>
      <c r="G59" s="1083"/>
      <c r="H59" s="1084"/>
      <c r="I59" s="1084"/>
      <c r="J59" s="1084"/>
      <c r="K59" s="1084"/>
      <c r="L59" s="1082"/>
      <c r="M59" s="4824"/>
      <c r="N59" s="1085"/>
      <c r="O59" s="1084"/>
      <c r="P59" s="1084"/>
      <c r="Q59" s="4815"/>
      <c r="R59" s="4816"/>
    </row>
    <row r="60" spans="1:18" ht="12" customHeight="1">
      <c r="A60" s="4807"/>
      <c r="B60" s="4809"/>
      <c r="C60" s="4831"/>
      <c r="D60" s="1082"/>
      <c r="E60" s="1070"/>
      <c r="F60" s="1082"/>
      <c r="G60" s="1070"/>
      <c r="H60" s="1084"/>
      <c r="I60" s="1086" t="s">
        <v>139</v>
      </c>
      <c r="J60" s="1084"/>
      <c r="K60" s="1084"/>
      <c r="L60" s="1086" t="s">
        <v>139</v>
      </c>
      <c r="M60" s="4824" t="s">
        <v>3923</v>
      </c>
      <c r="N60" s="1085" t="s">
        <v>139</v>
      </c>
      <c r="O60" s="1086" t="s">
        <v>139</v>
      </c>
      <c r="P60" s="1086" t="s">
        <v>139</v>
      </c>
      <c r="Q60" s="4815"/>
      <c r="R60" s="4816"/>
    </row>
    <row r="61" spans="1:18" ht="12" customHeight="1">
      <c r="A61" s="4807"/>
      <c r="B61" s="4809"/>
      <c r="C61" s="4831"/>
      <c r="D61" s="1082"/>
      <c r="E61" s="1070"/>
      <c r="F61" s="1082"/>
      <c r="G61" s="1070"/>
      <c r="H61" s="1084"/>
      <c r="I61" s="1084"/>
      <c r="J61" s="1084"/>
      <c r="K61" s="1084"/>
      <c r="L61" s="1082"/>
      <c r="M61" s="4824"/>
      <c r="N61" s="1085"/>
      <c r="O61" s="1084"/>
      <c r="P61" s="1084"/>
      <c r="Q61" s="4815"/>
      <c r="R61" s="4816"/>
    </row>
    <row r="62" spans="1:18" ht="12" customHeight="1">
      <c r="A62" s="4807"/>
      <c r="B62" s="4809"/>
      <c r="C62" s="4831"/>
      <c r="D62" s="1082"/>
      <c r="E62" s="1070"/>
      <c r="F62" s="1082"/>
      <c r="G62" s="1070"/>
      <c r="H62" s="1084"/>
      <c r="I62" s="1086" t="s">
        <v>139</v>
      </c>
      <c r="J62" s="1084"/>
      <c r="K62" s="1084"/>
      <c r="L62" s="1086" t="s">
        <v>139</v>
      </c>
      <c r="M62" s="4824" t="s">
        <v>3909</v>
      </c>
      <c r="N62" s="1085" t="s">
        <v>139</v>
      </c>
      <c r="O62" s="1086" t="s">
        <v>139</v>
      </c>
      <c r="P62" s="1086" t="s">
        <v>139</v>
      </c>
      <c r="Q62" s="4815"/>
      <c r="R62" s="4816"/>
    </row>
    <row r="63" spans="1:18" ht="12" customHeight="1" thickBot="1">
      <c r="A63" s="4808"/>
      <c r="B63" s="4810"/>
      <c r="C63" s="4832"/>
      <c r="D63" s="1087"/>
      <c r="E63" s="1088"/>
      <c r="F63" s="1087"/>
      <c r="G63" s="1088"/>
      <c r="H63" s="1089"/>
      <c r="I63" s="1089"/>
      <c r="J63" s="1089"/>
      <c r="K63" s="1089"/>
      <c r="L63" s="1087"/>
      <c r="M63" s="4835"/>
      <c r="N63" s="1090"/>
      <c r="O63" s="1089"/>
      <c r="P63" s="1089"/>
      <c r="Q63" s="4833"/>
      <c r="R63" s="4834"/>
    </row>
    <row r="64" spans="1:18">
      <c r="Q64" s="1062"/>
      <c r="R64" s="1062"/>
    </row>
    <row r="65" spans="1:18">
      <c r="Q65" s="1062"/>
      <c r="R65" s="1062"/>
    </row>
    <row r="71" spans="1:18" s="1061" customFormat="1" ht="21" customHeight="1">
      <c r="A71" s="1056" t="s">
        <v>3924</v>
      </c>
      <c r="B71" s="1056"/>
      <c r="C71" s="1056"/>
      <c r="D71" s="1056"/>
      <c r="E71" s="1056"/>
      <c r="F71" s="1057"/>
      <c r="G71" s="1056"/>
      <c r="H71" s="1056"/>
      <c r="I71" s="1056"/>
      <c r="J71" s="1056"/>
      <c r="K71" s="1056"/>
      <c r="L71" s="1056"/>
      <c r="M71" s="1058"/>
      <c r="N71" s="1059"/>
      <c r="O71" s="1059"/>
      <c r="P71" s="1059"/>
      <c r="Q71" s="1059"/>
      <c r="R71" s="1060" t="s">
        <v>3871</v>
      </c>
    </row>
    <row r="72" spans="1:18" s="1061" customFormat="1" ht="15" customHeight="1">
      <c r="A72" s="1056"/>
      <c r="B72" s="1056"/>
      <c r="C72" s="1056"/>
      <c r="D72" s="1056"/>
      <c r="E72" s="1056"/>
      <c r="F72" s="1057"/>
      <c r="G72" s="1056"/>
      <c r="H72" s="1056"/>
      <c r="I72" s="1056"/>
      <c r="J72" s="4784" t="s">
        <v>3294</v>
      </c>
      <c r="K72" s="4784"/>
      <c r="L72" s="4784"/>
      <c r="M72" s="4784"/>
      <c r="N72" s="4784"/>
      <c r="O72" s="4784"/>
      <c r="P72" s="4784"/>
      <c r="Q72" s="4784"/>
      <c r="R72" s="4784"/>
    </row>
    <row r="73" spans="1:18" s="1061" customFormat="1" ht="15" customHeight="1">
      <c r="A73" s="1056"/>
      <c r="B73" s="1056"/>
      <c r="C73" s="1056"/>
      <c r="D73" s="1056"/>
      <c r="E73" s="1056"/>
      <c r="F73" s="1057"/>
      <c r="G73" s="1056"/>
      <c r="H73" s="1056"/>
      <c r="I73" s="1056"/>
      <c r="J73" s="4785" t="s">
        <v>3295</v>
      </c>
      <c r="K73" s="4785"/>
      <c r="L73" s="4785"/>
      <c r="M73" s="4785"/>
      <c r="N73" s="4785"/>
      <c r="O73" s="4785"/>
      <c r="P73" s="4785"/>
      <c r="Q73" s="4785"/>
      <c r="R73" s="4785"/>
    </row>
    <row r="74" spans="1:18" ht="12" thickBot="1"/>
    <row r="75" spans="1:18" s="1065" customFormat="1" ht="13.5" customHeight="1">
      <c r="A75" s="4786"/>
      <c r="B75" s="4789" t="s">
        <v>3296</v>
      </c>
      <c r="C75" s="4789" t="s">
        <v>3297</v>
      </c>
      <c r="D75" s="4789" t="s">
        <v>3298</v>
      </c>
      <c r="E75" s="4789"/>
      <c r="F75" s="4789"/>
      <c r="G75" s="4789"/>
      <c r="H75" s="4789"/>
      <c r="I75" s="4789"/>
      <c r="J75" s="4789"/>
      <c r="K75" s="4789"/>
      <c r="L75" s="4789"/>
      <c r="M75" s="4792"/>
      <c r="N75" s="4793" t="s">
        <v>3312</v>
      </c>
      <c r="O75" s="4793"/>
      <c r="P75" s="4793"/>
      <c r="Q75" s="4793"/>
      <c r="R75" s="4794"/>
    </row>
    <row r="76" spans="1:18" s="1065" customFormat="1" ht="13.5" customHeight="1">
      <c r="A76" s="4787"/>
      <c r="B76" s="4790"/>
      <c r="C76" s="4790"/>
      <c r="D76" s="4795" t="s">
        <v>3299</v>
      </c>
      <c r="E76" s="4796"/>
      <c r="F76" s="4799" t="s">
        <v>3300</v>
      </c>
      <c r="G76" s="4800"/>
      <c r="H76" s="4790" t="s">
        <v>3301</v>
      </c>
      <c r="I76" s="4790"/>
      <c r="J76" s="4790"/>
      <c r="K76" s="4790"/>
      <c r="L76" s="4799" t="s">
        <v>528</v>
      </c>
      <c r="M76" s="4803"/>
      <c r="N76" s="4805" t="s">
        <v>3302</v>
      </c>
      <c r="O76" s="4790"/>
      <c r="P76" s="4790"/>
      <c r="Q76" s="4790" t="s">
        <v>3303</v>
      </c>
      <c r="R76" s="4806"/>
    </row>
    <row r="77" spans="1:18" s="1065" customFormat="1" ht="13.5" customHeight="1" thickBot="1">
      <c r="A77" s="4788"/>
      <c r="B77" s="4791"/>
      <c r="C77" s="4791"/>
      <c r="D77" s="4797"/>
      <c r="E77" s="4798"/>
      <c r="F77" s="4801"/>
      <c r="G77" s="4802"/>
      <c r="H77" s="1066">
        <v>1</v>
      </c>
      <c r="I77" s="1066">
        <v>2</v>
      </c>
      <c r="J77" s="1066">
        <v>3</v>
      </c>
      <c r="K77" s="1066">
        <v>4</v>
      </c>
      <c r="L77" s="4801"/>
      <c r="M77" s="4804"/>
      <c r="N77" s="1067" t="s">
        <v>3304</v>
      </c>
      <c r="O77" s="1066" t="s">
        <v>3305</v>
      </c>
      <c r="P77" s="1066" t="s">
        <v>3306</v>
      </c>
      <c r="Q77" s="1066" t="s">
        <v>3307</v>
      </c>
      <c r="R77" s="1068" t="s">
        <v>3308</v>
      </c>
    </row>
    <row r="78" spans="1:18" s="1063" customFormat="1" ht="12" customHeight="1" thickTop="1">
      <c r="A78" s="4807" t="s">
        <v>3925</v>
      </c>
      <c r="B78" s="4809" t="s">
        <v>3926</v>
      </c>
      <c r="C78" s="4831" t="s">
        <v>3927</v>
      </c>
      <c r="D78" s="1069" t="s">
        <v>139</v>
      </c>
      <c r="E78" s="1091" t="s">
        <v>498</v>
      </c>
      <c r="F78" s="1069" t="s">
        <v>139</v>
      </c>
      <c r="G78" s="1092" t="s">
        <v>3311</v>
      </c>
      <c r="H78" s="1071"/>
      <c r="I78" s="1071" t="s">
        <v>139</v>
      </c>
      <c r="J78" s="1071"/>
      <c r="K78" s="1071"/>
      <c r="L78" s="1069" t="s">
        <v>139</v>
      </c>
      <c r="M78" s="4813" t="s">
        <v>3928</v>
      </c>
      <c r="N78" s="1072" t="s">
        <v>139</v>
      </c>
      <c r="O78" s="1071"/>
      <c r="P78" s="1071" t="s">
        <v>139</v>
      </c>
      <c r="Q78" s="4815" t="s">
        <v>3309</v>
      </c>
      <c r="R78" s="4816" t="s">
        <v>3309</v>
      </c>
    </row>
    <row r="79" spans="1:18" s="1063" customFormat="1" ht="12" customHeight="1">
      <c r="A79" s="4807"/>
      <c r="B79" s="4809"/>
      <c r="C79" s="4831"/>
      <c r="D79" s="1082"/>
      <c r="E79" s="1070"/>
      <c r="F79" s="1082"/>
      <c r="G79" s="1083"/>
      <c r="H79" s="1084"/>
      <c r="I79" s="1084"/>
      <c r="J79" s="1084"/>
      <c r="K79" s="1084"/>
      <c r="L79" s="1082"/>
      <c r="M79" s="4813"/>
      <c r="N79" s="1085"/>
      <c r="O79" s="1084"/>
      <c r="P79" s="1084"/>
      <c r="Q79" s="4815"/>
      <c r="R79" s="4816"/>
    </row>
    <row r="80" spans="1:18" ht="12" customHeight="1">
      <c r="A80" s="4807"/>
      <c r="B80" s="4809"/>
      <c r="C80" s="4839"/>
      <c r="D80" s="1082"/>
      <c r="E80" s="1070"/>
      <c r="F80" s="1086" t="s">
        <v>139</v>
      </c>
      <c r="G80" s="1083"/>
      <c r="H80" s="1084"/>
      <c r="I80" s="1086" t="s">
        <v>139</v>
      </c>
      <c r="J80" s="1084"/>
      <c r="K80" s="1084"/>
      <c r="L80" s="1086" t="s">
        <v>139</v>
      </c>
      <c r="M80" s="4824" t="s">
        <v>3929</v>
      </c>
      <c r="N80" s="1085" t="s">
        <v>139</v>
      </c>
      <c r="O80" s="1084"/>
      <c r="P80" s="1086" t="s">
        <v>139</v>
      </c>
      <c r="Q80" s="4815"/>
      <c r="R80" s="4816"/>
    </row>
    <row r="81" spans="1:18" ht="12" customHeight="1">
      <c r="A81" s="4807"/>
      <c r="B81" s="4809"/>
      <c r="C81" s="4839"/>
      <c r="D81" s="1082"/>
      <c r="E81" s="1070"/>
      <c r="F81" s="1082"/>
      <c r="G81" s="1083"/>
      <c r="H81" s="1084"/>
      <c r="I81" s="1084"/>
      <c r="J81" s="1084"/>
      <c r="K81" s="1084"/>
      <c r="L81" s="1082"/>
      <c r="M81" s="4824"/>
      <c r="N81" s="1085"/>
      <c r="O81" s="1084"/>
      <c r="P81" s="1084"/>
      <c r="Q81" s="4815"/>
      <c r="R81" s="4816"/>
    </row>
    <row r="82" spans="1:18" ht="12" customHeight="1">
      <c r="A82" s="4807"/>
      <c r="B82" s="4809"/>
      <c r="C82" s="4839"/>
      <c r="D82" s="1082"/>
      <c r="E82" s="1070"/>
      <c r="F82" s="1086" t="s">
        <v>139</v>
      </c>
      <c r="G82" s="1083"/>
      <c r="H82" s="1084"/>
      <c r="I82" s="1086" t="s">
        <v>139</v>
      </c>
      <c r="J82" s="1084"/>
      <c r="K82" s="1084"/>
      <c r="L82" s="1086" t="s">
        <v>139</v>
      </c>
      <c r="M82" s="4824" t="s">
        <v>3930</v>
      </c>
      <c r="N82" s="1085" t="s">
        <v>139</v>
      </c>
      <c r="O82" s="1084"/>
      <c r="P82" s="1086" t="s">
        <v>139</v>
      </c>
      <c r="Q82" s="4815"/>
      <c r="R82" s="4816"/>
    </row>
    <row r="83" spans="1:18" ht="12" customHeight="1">
      <c r="A83" s="4807"/>
      <c r="B83" s="4809"/>
      <c r="C83" s="4839"/>
      <c r="D83" s="1082"/>
      <c r="E83" s="1070"/>
      <c r="F83" s="1082"/>
      <c r="G83" s="1083"/>
      <c r="H83" s="1084"/>
      <c r="I83" s="1084"/>
      <c r="J83" s="1084"/>
      <c r="K83" s="1084"/>
      <c r="L83" s="1082"/>
      <c r="M83" s="4824"/>
      <c r="N83" s="1085"/>
      <c r="O83" s="1084"/>
      <c r="P83" s="1084"/>
      <c r="Q83" s="4815"/>
      <c r="R83" s="4816"/>
    </row>
    <row r="84" spans="1:18" ht="12" customHeight="1">
      <c r="A84" s="4807"/>
      <c r="B84" s="4809"/>
      <c r="C84" s="4839"/>
      <c r="D84" s="1082"/>
      <c r="E84" s="1070"/>
      <c r="F84" s="1086" t="s">
        <v>139</v>
      </c>
      <c r="G84" s="1083"/>
      <c r="H84" s="1084"/>
      <c r="I84" s="1086" t="s">
        <v>139</v>
      </c>
      <c r="J84" s="1084"/>
      <c r="K84" s="1084"/>
      <c r="L84" s="1086" t="s">
        <v>139</v>
      </c>
      <c r="M84" s="4824" t="s">
        <v>3931</v>
      </c>
      <c r="N84" s="1085" t="s">
        <v>139</v>
      </c>
      <c r="O84" s="1084"/>
      <c r="P84" s="1086" t="s">
        <v>139</v>
      </c>
      <c r="Q84" s="4815"/>
      <c r="R84" s="4816"/>
    </row>
    <row r="85" spans="1:18" ht="12" customHeight="1">
      <c r="A85" s="4807"/>
      <c r="B85" s="4809"/>
      <c r="C85" s="4839"/>
      <c r="D85" s="1082"/>
      <c r="E85" s="1070"/>
      <c r="F85" s="1082"/>
      <c r="G85" s="1083"/>
      <c r="H85" s="1084"/>
      <c r="I85" s="1084"/>
      <c r="J85" s="1084"/>
      <c r="K85" s="1084"/>
      <c r="L85" s="1082"/>
      <c r="M85" s="4824"/>
      <c r="N85" s="1085"/>
      <c r="O85" s="1084"/>
      <c r="P85" s="1084"/>
      <c r="Q85" s="4815"/>
      <c r="R85" s="4816"/>
    </row>
    <row r="86" spans="1:18" ht="12" customHeight="1">
      <c r="A86" s="4807"/>
      <c r="B86" s="4809"/>
      <c r="C86" s="4839"/>
      <c r="D86" s="1082"/>
      <c r="E86" s="1070"/>
      <c r="F86" s="1082"/>
      <c r="G86" s="1070"/>
      <c r="H86" s="1084"/>
      <c r="I86" s="1086" t="s">
        <v>139</v>
      </c>
      <c r="J86" s="1084"/>
      <c r="K86" s="1084"/>
      <c r="L86" s="1086" t="s">
        <v>139</v>
      </c>
      <c r="M86" s="4824" t="s">
        <v>3932</v>
      </c>
      <c r="N86" s="1085" t="s">
        <v>139</v>
      </c>
      <c r="O86" s="1084"/>
      <c r="P86" s="1086" t="s">
        <v>139</v>
      </c>
      <c r="Q86" s="4815"/>
      <c r="R86" s="4816"/>
    </row>
    <row r="87" spans="1:18" ht="12" customHeight="1">
      <c r="A87" s="4807"/>
      <c r="B87" s="4809"/>
      <c r="C87" s="4840"/>
      <c r="D87" s="1073"/>
      <c r="E87" s="1074"/>
      <c r="F87" s="1073"/>
      <c r="G87" s="1074"/>
      <c r="H87" s="1075"/>
      <c r="I87" s="1075"/>
      <c r="J87" s="1075"/>
      <c r="K87" s="1075"/>
      <c r="L87" s="1073"/>
      <c r="M87" s="4827"/>
      <c r="N87" s="1076"/>
      <c r="O87" s="1075"/>
      <c r="P87" s="1075"/>
      <c r="Q87" s="4812"/>
      <c r="R87" s="4817"/>
    </row>
    <row r="88" spans="1:18" ht="12" customHeight="1">
      <c r="A88" s="4807"/>
      <c r="B88" s="4809"/>
      <c r="C88" s="4829" t="s">
        <v>3847</v>
      </c>
      <c r="D88" s="1077" t="s">
        <v>139</v>
      </c>
      <c r="E88" s="1070" t="s">
        <v>498</v>
      </c>
      <c r="F88" s="1077" t="s">
        <v>139</v>
      </c>
      <c r="G88" s="1083" t="s">
        <v>3311</v>
      </c>
      <c r="H88" s="1080" t="s">
        <v>139</v>
      </c>
      <c r="I88" s="1080"/>
      <c r="J88" s="1080"/>
      <c r="K88" s="1080"/>
      <c r="L88" s="1077" t="s">
        <v>139</v>
      </c>
      <c r="M88" s="4823" t="s">
        <v>3849</v>
      </c>
      <c r="N88" s="1081" t="s">
        <v>139</v>
      </c>
      <c r="O88" s="1080" t="s">
        <v>139</v>
      </c>
      <c r="P88" s="1080" t="s">
        <v>139</v>
      </c>
      <c r="Q88" s="4825" t="s">
        <v>3309</v>
      </c>
      <c r="R88" s="4826" t="s">
        <v>3309</v>
      </c>
    </row>
    <row r="89" spans="1:18" ht="12" customHeight="1">
      <c r="A89" s="4807"/>
      <c r="B89" s="4809"/>
      <c r="C89" s="4821"/>
      <c r="D89" s="1082"/>
      <c r="E89" s="1070"/>
      <c r="F89" s="1082"/>
      <c r="G89" s="1083"/>
      <c r="H89" s="1084"/>
      <c r="I89" s="1084"/>
      <c r="J89" s="1084"/>
      <c r="K89" s="1084"/>
      <c r="L89" s="1082"/>
      <c r="M89" s="4824"/>
      <c r="N89" s="1085"/>
      <c r="O89" s="1084"/>
      <c r="P89" s="1084"/>
      <c r="Q89" s="4815"/>
      <c r="R89" s="4816"/>
    </row>
    <row r="90" spans="1:18" ht="12" customHeight="1">
      <c r="A90" s="4807"/>
      <c r="B90" s="4809"/>
      <c r="C90" s="4821"/>
      <c r="D90" s="1082"/>
      <c r="E90" s="1070"/>
      <c r="F90" s="1086" t="s">
        <v>139</v>
      </c>
      <c r="G90" s="1083"/>
      <c r="H90" s="1086" t="s">
        <v>139</v>
      </c>
      <c r="I90" s="1084"/>
      <c r="J90" s="1084"/>
      <c r="K90" s="1084"/>
      <c r="L90" s="1086" t="s">
        <v>139</v>
      </c>
      <c r="M90" s="4824" t="s">
        <v>3851</v>
      </c>
      <c r="N90" s="1085" t="s">
        <v>139</v>
      </c>
      <c r="O90" s="1086" t="s">
        <v>139</v>
      </c>
      <c r="P90" s="1086" t="s">
        <v>139</v>
      </c>
      <c r="Q90" s="4815"/>
      <c r="R90" s="4816"/>
    </row>
    <row r="91" spans="1:18" ht="12" customHeight="1">
      <c r="A91" s="4807"/>
      <c r="B91" s="4809"/>
      <c r="C91" s="4821"/>
      <c r="D91" s="1082"/>
      <c r="E91" s="1070"/>
      <c r="F91" s="1082"/>
      <c r="G91" s="1083"/>
      <c r="H91" s="1084"/>
      <c r="I91" s="1084"/>
      <c r="J91" s="1084"/>
      <c r="K91" s="1084"/>
      <c r="L91" s="1082"/>
      <c r="M91" s="4824"/>
      <c r="N91" s="1085"/>
      <c r="O91" s="1084"/>
      <c r="P91" s="1084"/>
      <c r="Q91" s="4815"/>
      <c r="R91" s="4816"/>
    </row>
    <row r="92" spans="1:18" ht="12" customHeight="1">
      <c r="A92" s="4807"/>
      <c r="B92" s="4809"/>
      <c r="C92" s="4821"/>
      <c r="D92" s="1082"/>
      <c r="E92" s="1070"/>
      <c r="F92" s="1086" t="s">
        <v>139</v>
      </c>
      <c r="G92" s="1083"/>
      <c r="H92" s="1086" t="s">
        <v>139</v>
      </c>
      <c r="I92" s="1086" t="s">
        <v>139</v>
      </c>
      <c r="J92" s="1084"/>
      <c r="K92" s="1084"/>
      <c r="L92" s="1086" t="s">
        <v>139</v>
      </c>
      <c r="M92" s="4824" t="s">
        <v>3933</v>
      </c>
      <c r="N92" s="1085" t="s">
        <v>139</v>
      </c>
      <c r="O92" s="1086" t="s">
        <v>139</v>
      </c>
      <c r="P92" s="1084"/>
      <c r="Q92" s="4815"/>
      <c r="R92" s="4816"/>
    </row>
    <row r="93" spans="1:18" ht="12" customHeight="1">
      <c r="A93" s="4807"/>
      <c r="B93" s="4809"/>
      <c r="C93" s="4821"/>
      <c r="D93" s="1082"/>
      <c r="E93" s="1070"/>
      <c r="F93" s="1082"/>
      <c r="G93" s="1083"/>
      <c r="H93" s="1084"/>
      <c r="I93" s="1084"/>
      <c r="J93" s="1084"/>
      <c r="K93" s="1084"/>
      <c r="L93" s="1082"/>
      <c r="M93" s="4824"/>
      <c r="N93" s="1085"/>
      <c r="O93" s="1084"/>
      <c r="P93" s="1084"/>
      <c r="Q93" s="4815"/>
      <c r="R93" s="4816"/>
    </row>
    <row r="94" spans="1:18" ht="12" customHeight="1">
      <c r="A94" s="4807"/>
      <c r="B94" s="4809"/>
      <c r="C94" s="4821"/>
      <c r="D94" s="1082"/>
      <c r="E94" s="1070"/>
      <c r="F94" s="1086" t="s">
        <v>139</v>
      </c>
      <c r="G94" s="1083"/>
      <c r="H94" s="1086" t="s">
        <v>139</v>
      </c>
      <c r="I94" s="1086" t="s">
        <v>139</v>
      </c>
      <c r="J94" s="1084"/>
      <c r="K94" s="1084"/>
      <c r="L94" s="1086" t="s">
        <v>139</v>
      </c>
      <c r="M94" s="4824" t="s">
        <v>3934</v>
      </c>
      <c r="N94" s="1085" t="s">
        <v>139</v>
      </c>
      <c r="O94" s="1086" t="s">
        <v>139</v>
      </c>
      <c r="P94" s="1086" t="s">
        <v>139</v>
      </c>
      <c r="Q94" s="4815"/>
      <c r="R94" s="4816"/>
    </row>
    <row r="95" spans="1:18" ht="12" customHeight="1">
      <c r="A95" s="4807"/>
      <c r="B95" s="4809"/>
      <c r="C95" s="4821"/>
      <c r="D95" s="1082"/>
      <c r="E95" s="1070"/>
      <c r="F95" s="1082"/>
      <c r="G95" s="1083"/>
      <c r="H95" s="1084"/>
      <c r="I95" s="1084"/>
      <c r="J95" s="1084"/>
      <c r="K95" s="1084"/>
      <c r="L95" s="1082"/>
      <c r="M95" s="4824"/>
      <c r="N95" s="1085"/>
      <c r="O95" s="1084"/>
      <c r="P95" s="1084"/>
      <c r="Q95" s="4815"/>
      <c r="R95" s="4816"/>
    </row>
    <row r="96" spans="1:18" ht="12" customHeight="1">
      <c r="A96" s="4807"/>
      <c r="B96" s="4809"/>
      <c r="C96" s="4821"/>
      <c r="D96" s="1082"/>
      <c r="E96" s="1070"/>
      <c r="F96" s="1086" t="s">
        <v>139</v>
      </c>
      <c r="G96" s="1083"/>
      <c r="H96" s="1086" t="s">
        <v>139</v>
      </c>
      <c r="I96" s="1084"/>
      <c r="J96" s="1084"/>
      <c r="K96" s="1084"/>
      <c r="L96" s="1086" t="s">
        <v>139</v>
      </c>
      <c r="M96" s="4824" t="s">
        <v>3854</v>
      </c>
      <c r="N96" s="1085" t="s">
        <v>139</v>
      </c>
      <c r="O96" s="1086" t="s">
        <v>139</v>
      </c>
      <c r="P96" s="1086" t="s">
        <v>139</v>
      </c>
      <c r="Q96" s="4815"/>
      <c r="R96" s="4816"/>
    </row>
    <row r="97" spans="1:18" ht="12" customHeight="1">
      <c r="A97" s="4807"/>
      <c r="B97" s="4809"/>
      <c r="C97" s="4821"/>
      <c r="D97" s="1082"/>
      <c r="E97" s="1070"/>
      <c r="F97" s="1082"/>
      <c r="G97" s="1083"/>
      <c r="H97" s="1084"/>
      <c r="I97" s="1084"/>
      <c r="J97" s="1084"/>
      <c r="K97" s="1084"/>
      <c r="L97" s="1082"/>
      <c r="M97" s="4824"/>
      <c r="N97" s="1085"/>
      <c r="O97" s="1084"/>
      <c r="P97" s="1084"/>
      <c r="Q97" s="4815"/>
      <c r="R97" s="4816"/>
    </row>
    <row r="98" spans="1:18" ht="12" customHeight="1">
      <c r="A98" s="4807"/>
      <c r="B98" s="4809"/>
      <c r="C98" s="4821"/>
      <c r="D98" s="1082"/>
      <c r="E98" s="1070"/>
      <c r="F98" s="1086" t="s">
        <v>139</v>
      </c>
      <c r="G98" s="1083"/>
      <c r="H98" s="1086" t="s">
        <v>139</v>
      </c>
      <c r="I98" s="1084"/>
      <c r="J98" s="1084"/>
      <c r="K98" s="1084"/>
      <c r="L98" s="1086" t="s">
        <v>139</v>
      </c>
      <c r="M98" s="4824" t="s">
        <v>3935</v>
      </c>
      <c r="N98" s="1085" t="s">
        <v>139</v>
      </c>
      <c r="O98" s="1086" t="s">
        <v>139</v>
      </c>
      <c r="P98" s="1086" t="s">
        <v>139</v>
      </c>
      <c r="Q98" s="4815"/>
      <c r="R98" s="4816"/>
    </row>
    <row r="99" spans="1:18" ht="12" customHeight="1">
      <c r="A99" s="4807"/>
      <c r="B99" s="4809"/>
      <c r="C99" s="4821"/>
      <c r="D99" s="1082"/>
      <c r="E99" s="1070"/>
      <c r="F99" s="1082"/>
      <c r="G99" s="1083"/>
      <c r="H99" s="1084"/>
      <c r="I99" s="1084"/>
      <c r="J99" s="1084"/>
      <c r="K99" s="1084"/>
      <c r="L99" s="1082"/>
      <c r="M99" s="4824"/>
      <c r="N99" s="1085"/>
      <c r="O99" s="1084"/>
      <c r="P99" s="1084"/>
      <c r="Q99" s="4815"/>
      <c r="R99" s="4816"/>
    </row>
    <row r="100" spans="1:18" ht="12" customHeight="1">
      <c r="A100" s="4807"/>
      <c r="B100" s="4809"/>
      <c r="C100" s="4821"/>
      <c r="D100" s="1082"/>
      <c r="E100" s="1070"/>
      <c r="F100" s="1082"/>
      <c r="G100" s="1070"/>
      <c r="H100" s="1086" t="s">
        <v>139</v>
      </c>
      <c r="I100" s="1084"/>
      <c r="J100" s="1084"/>
      <c r="K100" s="1084"/>
      <c r="L100" s="1086" t="s">
        <v>139</v>
      </c>
      <c r="M100" s="4824" t="s">
        <v>3936</v>
      </c>
      <c r="N100" s="1085" t="s">
        <v>139</v>
      </c>
      <c r="O100" s="1086" t="s">
        <v>139</v>
      </c>
      <c r="P100" s="1086" t="s">
        <v>139</v>
      </c>
      <c r="Q100" s="4815"/>
      <c r="R100" s="4816"/>
    </row>
    <row r="101" spans="1:18" ht="12" customHeight="1">
      <c r="A101" s="4807"/>
      <c r="B101" s="4809"/>
      <c r="C101" s="4821"/>
      <c r="D101" s="1082"/>
      <c r="E101" s="1070"/>
      <c r="F101" s="1082"/>
      <c r="G101" s="1070"/>
      <c r="H101" s="1084"/>
      <c r="I101" s="1084"/>
      <c r="J101" s="1084"/>
      <c r="K101" s="1084"/>
      <c r="L101" s="1082"/>
      <c r="M101" s="4824"/>
      <c r="N101" s="1085"/>
      <c r="O101" s="1084"/>
      <c r="P101" s="1084"/>
      <c r="Q101" s="4815"/>
      <c r="R101" s="4816"/>
    </row>
    <row r="102" spans="1:18" ht="12" customHeight="1">
      <c r="A102" s="4807"/>
      <c r="B102" s="4809"/>
      <c r="C102" s="4821"/>
      <c r="D102" s="1082"/>
      <c r="E102" s="1070"/>
      <c r="F102" s="1082"/>
      <c r="G102" s="1070"/>
      <c r="H102" s="1086" t="s">
        <v>139</v>
      </c>
      <c r="I102" s="1084"/>
      <c r="J102" s="1084"/>
      <c r="K102" s="1084"/>
      <c r="L102" s="1086" t="s">
        <v>139</v>
      </c>
      <c r="M102" s="4824" t="s">
        <v>3856</v>
      </c>
      <c r="N102" s="1085" t="s">
        <v>139</v>
      </c>
      <c r="O102" s="1086" t="s">
        <v>139</v>
      </c>
      <c r="P102" s="1086" t="s">
        <v>139</v>
      </c>
      <c r="Q102" s="4815"/>
      <c r="R102" s="4816"/>
    </row>
    <row r="103" spans="1:18" ht="12" customHeight="1">
      <c r="A103" s="4807"/>
      <c r="B103" s="4809"/>
      <c r="C103" s="4822"/>
      <c r="D103" s="1073"/>
      <c r="E103" s="1074"/>
      <c r="F103" s="1073"/>
      <c r="G103" s="1070"/>
      <c r="H103" s="1075"/>
      <c r="I103" s="1075"/>
      <c r="J103" s="1075"/>
      <c r="K103" s="1075"/>
      <c r="L103" s="1073"/>
      <c r="M103" s="4827"/>
      <c r="N103" s="1076"/>
      <c r="O103" s="1075"/>
      <c r="P103" s="1075"/>
      <c r="Q103" s="4812"/>
      <c r="R103" s="4817"/>
    </row>
    <row r="104" spans="1:18" ht="12" customHeight="1">
      <c r="A104" s="4807"/>
      <c r="B104" s="4809"/>
      <c r="C104" s="4829" t="s">
        <v>3937</v>
      </c>
      <c r="D104" s="1077" t="s">
        <v>139</v>
      </c>
      <c r="E104" s="1070" t="s">
        <v>498</v>
      </c>
      <c r="F104" s="1077" t="s">
        <v>139</v>
      </c>
      <c r="G104" s="1079" t="s">
        <v>3311</v>
      </c>
      <c r="H104" s="1080"/>
      <c r="I104" s="1080" t="s">
        <v>139</v>
      </c>
      <c r="J104" s="1080"/>
      <c r="K104" s="1080"/>
      <c r="L104" s="1077" t="s">
        <v>139</v>
      </c>
      <c r="M104" s="4823" t="s">
        <v>3938</v>
      </c>
      <c r="N104" s="1081" t="s">
        <v>139</v>
      </c>
      <c r="O104" s="1080" t="s">
        <v>139</v>
      </c>
      <c r="P104" s="1080" t="s">
        <v>139</v>
      </c>
      <c r="Q104" s="4825" t="s">
        <v>3309</v>
      </c>
      <c r="R104" s="4826" t="s">
        <v>3309</v>
      </c>
    </row>
    <row r="105" spans="1:18" ht="12" customHeight="1">
      <c r="A105" s="4807"/>
      <c r="B105" s="4809"/>
      <c r="C105" s="4821"/>
      <c r="D105" s="1082"/>
      <c r="E105" s="1070"/>
      <c r="F105" s="1082"/>
      <c r="G105" s="1083"/>
      <c r="H105" s="1084"/>
      <c r="I105" s="1084"/>
      <c r="J105" s="1084"/>
      <c r="K105" s="1084"/>
      <c r="L105" s="1082"/>
      <c r="M105" s="4824"/>
      <c r="N105" s="1085"/>
      <c r="O105" s="1084"/>
      <c r="P105" s="1084"/>
      <c r="Q105" s="4815"/>
      <c r="R105" s="4816"/>
    </row>
    <row r="106" spans="1:18" ht="12" customHeight="1">
      <c r="A106" s="4807"/>
      <c r="B106" s="4809"/>
      <c r="C106" s="4821"/>
      <c r="D106" s="1082"/>
      <c r="E106" s="1070"/>
      <c r="F106" s="1086" t="s">
        <v>139</v>
      </c>
      <c r="G106" s="1083"/>
      <c r="H106" s="1084"/>
      <c r="I106" s="1086" t="s">
        <v>139</v>
      </c>
      <c r="J106" s="1084"/>
      <c r="K106" s="1084"/>
      <c r="L106" s="1086" t="s">
        <v>139</v>
      </c>
      <c r="M106" s="4824" t="s">
        <v>3939</v>
      </c>
      <c r="N106" s="1085" t="s">
        <v>139</v>
      </c>
      <c r="O106" s="1086" t="s">
        <v>139</v>
      </c>
      <c r="P106" s="1086" t="s">
        <v>139</v>
      </c>
      <c r="Q106" s="4815"/>
      <c r="R106" s="4816"/>
    </row>
    <row r="107" spans="1:18" ht="12" customHeight="1">
      <c r="A107" s="4807"/>
      <c r="B107" s="4809"/>
      <c r="C107" s="4821"/>
      <c r="D107" s="1082"/>
      <c r="E107" s="1070"/>
      <c r="F107" s="1082"/>
      <c r="G107" s="1083"/>
      <c r="H107" s="1084"/>
      <c r="I107" s="1084"/>
      <c r="J107" s="1084"/>
      <c r="K107" s="1084"/>
      <c r="L107" s="1082"/>
      <c r="M107" s="4824"/>
      <c r="N107" s="1085"/>
      <c r="O107" s="1084"/>
      <c r="P107" s="1084"/>
      <c r="Q107" s="4815"/>
      <c r="R107" s="4816"/>
    </row>
    <row r="108" spans="1:18" ht="12" customHeight="1">
      <c r="A108" s="4807"/>
      <c r="B108" s="4809"/>
      <c r="C108" s="4821"/>
      <c r="D108" s="1082"/>
      <c r="E108" s="1070"/>
      <c r="F108" s="1086" t="s">
        <v>139</v>
      </c>
      <c r="G108" s="1083"/>
      <c r="H108" s="1084"/>
      <c r="I108" s="1086" t="s">
        <v>139</v>
      </c>
      <c r="J108" s="1084"/>
      <c r="K108" s="1084"/>
      <c r="L108" s="1086" t="s">
        <v>139</v>
      </c>
      <c r="M108" s="4824" t="s">
        <v>3940</v>
      </c>
      <c r="N108" s="1085" t="s">
        <v>139</v>
      </c>
      <c r="O108" s="1086" t="s">
        <v>139</v>
      </c>
      <c r="P108" s="1086" t="s">
        <v>139</v>
      </c>
      <c r="Q108" s="4815"/>
      <c r="R108" s="4816"/>
    </row>
    <row r="109" spans="1:18" ht="12" customHeight="1">
      <c r="A109" s="4807"/>
      <c r="B109" s="4809"/>
      <c r="C109" s="4821"/>
      <c r="D109" s="1082"/>
      <c r="E109" s="1070"/>
      <c r="F109" s="1082"/>
      <c r="G109" s="1083"/>
      <c r="H109" s="1084"/>
      <c r="I109" s="1084"/>
      <c r="J109" s="1084"/>
      <c r="K109" s="1084"/>
      <c r="L109" s="1082"/>
      <c r="M109" s="4824"/>
      <c r="N109" s="1085"/>
      <c r="O109" s="1084"/>
      <c r="P109" s="1084"/>
      <c r="Q109" s="4815"/>
      <c r="R109" s="4816"/>
    </row>
    <row r="110" spans="1:18" ht="12" customHeight="1">
      <c r="A110" s="4807"/>
      <c r="B110" s="4809"/>
      <c r="C110" s="4821"/>
      <c r="D110" s="1082"/>
      <c r="E110" s="1070"/>
      <c r="F110" s="1086" t="s">
        <v>139</v>
      </c>
      <c r="G110" s="1083"/>
      <c r="H110" s="1084"/>
      <c r="I110" s="1086" t="s">
        <v>139</v>
      </c>
      <c r="J110" s="1084"/>
      <c r="K110" s="1084"/>
      <c r="L110" s="1086" t="s">
        <v>139</v>
      </c>
      <c r="M110" s="4824" t="s">
        <v>3941</v>
      </c>
      <c r="N110" s="1085" t="s">
        <v>139</v>
      </c>
      <c r="O110" s="1086" t="s">
        <v>139</v>
      </c>
      <c r="P110" s="1086" t="s">
        <v>139</v>
      </c>
      <c r="Q110" s="4815"/>
      <c r="R110" s="4816"/>
    </row>
    <row r="111" spans="1:18" ht="12" customHeight="1">
      <c r="A111" s="4807"/>
      <c r="B111" s="4809"/>
      <c r="C111" s="4821"/>
      <c r="D111" s="1082"/>
      <c r="E111" s="1070"/>
      <c r="F111" s="1082"/>
      <c r="G111" s="1083"/>
      <c r="H111" s="1084"/>
      <c r="I111" s="1084"/>
      <c r="J111" s="1084"/>
      <c r="K111" s="1084"/>
      <c r="L111" s="1082"/>
      <c r="M111" s="4824"/>
      <c r="N111" s="1085"/>
      <c r="O111" s="1084"/>
      <c r="P111" s="1084"/>
      <c r="Q111" s="4815"/>
      <c r="R111" s="4816"/>
    </row>
    <row r="112" spans="1:18" ht="12" customHeight="1">
      <c r="A112" s="4807"/>
      <c r="B112" s="4809"/>
      <c r="C112" s="4821"/>
      <c r="D112" s="1082"/>
      <c r="E112" s="1070"/>
      <c r="F112" s="1082"/>
      <c r="G112" s="1070"/>
      <c r="H112" s="1084"/>
      <c r="I112" s="1086" t="s">
        <v>139</v>
      </c>
      <c r="J112" s="1084"/>
      <c r="K112" s="1084"/>
      <c r="L112" s="1086" t="s">
        <v>139</v>
      </c>
      <c r="M112" s="4824" t="s">
        <v>3942</v>
      </c>
      <c r="N112" s="1085" t="s">
        <v>139</v>
      </c>
      <c r="O112" s="1086" t="s">
        <v>139</v>
      </c>
      <c r="P112" s="1086" t="s">
        <v>139</v>
      </c>
      <c r="Q112" s="4815"/>
      <c r="R112" s="4816"/>
    </row>
    <row r="113" spans="1:18" ht="12" customHeight="1">
      <c r="A113" s="4807"/>
      <c r="B113" s="4809"/>
      <c r="C113" s="4821"/>
      <c r="D113" s="1082"/>
      <c r="E113" s="1070"/>
      <c r="F113" s="1082"/>
      <c r="G113" s="1070"/>
      <c r="H113" s="1084"/>
      <c r="I113" s="1084"/>
      <c r="J113" s="1084"/>
      <c r="K113" s="1084"/>
      <c r="L113" s="1082"/>
      <c r="M113" s="4824"/>
      <c r="N113" s="1085"/>
      <c r="O113" s="1084"/>
      <c r="P113" s="1084"/>
      <c r="Q113" s="4815"/>
      <c r="R113" s="4816"/>
    </row>
    <row r="114" spans="1:18" ht="12" customHeight="1">
      <c r="A114" s="4807"/>
      <c r="B114" s="4809"/>
      <c r="C114" s="4821"/>
      <c r="D114" s="1082"/>
      <c r="E114" s="1070"/>
      <c r="F114" s="1082"/>
      <c r="G114" s="1070"/>
      <c r="H114" s="1084"/>
      <c r="I114" s="1086" t="s">
        <v>139</v>
      </c>
      <c r="J114" s="1084"/>
      <c r="K114" s="1084"/>
      <c r="L114" s="1086" t="s">
        <v>139</v>
      </c>
      <c r="M114" s="4824" t="s">
        <v>3943</v>
      </c>
      <c r="N114" s="1085" t="s">
        <v>139</v>
      </c>
      <c r="O114" s="1086" t="s">
        <v>139</v>
      </c>
      <c r="P114" s="1086" t="s">
        <v>139</v>
      </c>
      <c r="Q114" s="4815"/>
      <c r="R114" s="4816"/>
    </row>
    <row r="115" spans="1:18" ht="12" customHeight="1">
      <c r="A115" s="4807"/>
      <c r="B115" s="4809"/>
      <c r="C115" s="4822"/>
      <c r="D115" s="1073"/>
      <c r="E115" s="1074"/>
      <c r="F115" s="1073"/>
      <c r="G115" s="1074"/>
      <c r="H115" s="1075"/>
      <c r="I115" s="1075"/>
      <c r="J115" s="1075"/>
      <c r="K115" s="1075"/>
      <c r="L115" s="1073"/>
      <c r="M115" s="4827"/>
      <c r="N115" s="1076"/>
      <c r="O115" s="1075"/>
      <c r="P115" s="1075"/>
      <c r="Q115" s="4812"/>
      <c r="R115" s="4817"/>
    </row>
    <row r="116" spans="1:18" ht="12" customHeight="1">
      <c r="A116" s="4807"/>
      <c r="B116" s="4809"/>
      <c r="C116" s="4836" t="s">
        <v>3859</v>
      </c>
      <c r="D116" s="1077" t="s">
        <v>139</v>
      </c>
      <c r="E116" s="1078" t="s">
        <v>498</v>
      </c>
      <c r="F116" s="1077" t="s">
        <v>139</v>
      </c>
      <c r="G116" s="1079" t="s">
        <v>3311</v>
      </c>
      <c r="H116" s="1080"/>
      <c r="I116" s="1080" t="s">
        <v>139</v>
      </c>
      <c r="J116" s="1080"/>
      <c r="K116" s="1080"/>
      <c r="L116" s="1077" t="s">
        <v>139</v>
      </c>
      <c r="M116" s="4823" t="s">
        <v>3860</v>
      </c>
      <c r="N116" s="1081" t="s">
        <v>139</v>
      </c>
      <c r="O116" s="1080"/>
      <c r="P116" s="1080" t="s">
        <v>139</v>
      </c>
      <c r="Q116" s="4825" t="s">
        <v>3309</v>
      </c>
      <c r="R116" s="4826" t="s">
        <v>3309</v>
      </c>
    </row>
    <row r="117" spans="1:18" ht="12" customHeight="1">
      <c r="A117" s="4807"/>
      <c r="B117" s="4809"/>
      <c r="C117" s="4837"/>
      <c r="D117" s="1082"/>
      <c r="E117" s="1070"/>
      <c r="F117" s="1082"/>
      <c r="G117" s="1083"/>
      <c r="H117" s="1084"/>
      <c r="I117" s="1084"/>
      <c r="J117" s="1084"/>
      <c r="K117" s="1084"/>
      <c r="L117" s="1082"/>
      <c r="M117" s="4824"/>
      <c r="N117" s="1085"/>
      <c r="O117" s="1084"/>
      <c r="P117" s="1084"/>
      <c r="Q117" s="4815"/>
      <c r="R117" s="4816"/>
    </row>
    <row r="118" spans="1:18" ht="12" customHeight="1">
      <c r="A118" s="4807"/>
      <c r="B118" s="4809"/>
      <c r="C118" s="4837"/>
      <c r="D118" s="1082"/>
      <c r="E118" s="1070"/>
      <c r="F118" s="1086" t="s">
        <v>139</v>
      </c>
      <c r="G118" s="1083"/>
      <c r="H118" s="1084"/>
      <c r="I118" s="1086" t="s">
        <v>139</v>
      </c>
      <c r="J118" s="1084"/>
      <c r="K118" s="1084"/>
      <c r="L118" s="1086" t="s">
        <v>139</v>
      </c>
      <c r="M118" s="4824" t="s">
        <v>3861</v>
      </c>
      <c r="N118" s="1085" t="s">
        <v>139</v>
      </c>
      <c r="O118" s="1084"/>
      <c r="P118" s="1086" t="s">
        <v>139</v>
      </c>
      <c r="Q118" s="4815"/>
      <c r="R118" s="4816"/>
    </row>
    <row r="119" spans="1:18" ht="12" customHeight="1">
      <c r="A119" s="4807"/>
      <c r="B119" s="4809"/>
      <c r="C119" s="4837"/>
      <c r="D119" s="1082"/>
      <c r="E119" s="1070"/>
      <c r="F119" s="1082"/>
      <c r="G119" s="1083"/>
      <c r="H119" s="1084"/>
      <c r="I119" s="1084"/>
      <c r="J119" s="1084"/>
      <c r="K119" s="1084"/>
      <c r="L119" s="1082"/>
      <c r="M119" s="4824"/>
      <c r="N119" s="1085"/>
      <c r="O119" s="1084"/>
      <c r="P119" s="1084"/>
      <c r="Q119" s="4815"/>
      <c r="R119" s="4816"/>
    </row>
    <row r="120" spans="1:18" ht="12" customHeight="1">
      <c r="A120" s="4807"/>
      <c r="B120" s="4809"/>
      <c r="C120" s="4837"/>
      <c r="D120" s="1082"/>
      <c r="E120" s="1070"/>
      <c r="F120" s="1086" t="s">
        <v>139</v>
      </c>
      <c r="G120" s="1083"/>
      <c r="H120" s="1084"/>
      <c r="I120" s="1086" t="s">
        <v>139</v>
      </c>
      <c r="J120" s="1084"/>
      <c r="K120" s="1084"/>
      <c r="L120" s="1086" t="s">
        <v>139</v>
      </c>
      <c r="M120" s="4824" t="s">
        <v>3862</v>
      </c>
      <c r="N120" s="1085" t="s">
        <v>139</v>
      </c>
      <c r="O120" s="1084"/>
      <c r="P120" s="1086" t="s">
        <v>139</v>
      </c>
      <c r="Q120" s="4815"/>
      <c r="R120" s="4816"/>
    </row>
    <row r="121" spans="1:18" ht="12" customHeight="1">
      <c r="A121" s="4807"/>
      <c r="B121" s="4809"/>
      <c r="C121" s="4837"/>
      <c r="D121" s="1082"/>
      <c r="E121" s="1070"/>
      <c r="F121" s="1082"/>
      <c r="G121" s="1083"/>
      <c r="H121" s="1084"/>
      <c r="I121" s="1084"/>
      <c r="J121" s="1084"/>
      <c r="K121" s="1084"/>
      <c r="L121" s="1082"/>
      <c r="M121" s="4824"/>
      <c r="N121" s="1085"/>
      <c r="O121" s="1084"/>
      <c r="P121" s="1084"/>
      <c r="Q121" s="4815"/>
      <c r="R121" s="4816"/>
    </row>
    <row r="122" spans="1:18" ht="12" customHeight="1">
      <c r="A122" s="4807"/>
      <c r="B122" s="4809"/>
      <c r="C122" s="4837"/>
      <c r="D122" s="1082"/>
      <c r="E122" s="1070"/>
      <c r="F122" s="1086" t="s">
        <v>139</v>
      </c>
      <c r="G122" s="1083"/>
      <c r="H122" s="1084"/>
      <c r="I122" s="1086" t="s">
        <v>139</v>
      </c>
      <c r="J122" s="1084"/>
      <c r="K122" s="1084"/>
      <c r="L122" s="1086" t="s">
        <v>139</v>
      </c>
      <c r="M122" s="4824" t="s">
        <v>3863</v>
      </c>
      <c r="N122" s="1085" t="s">
        <v>139</v>
      </c>
      <c r="O122" s="1084"/>
      <c r="P122" s="1086" t="s">
        <v>139</v>
      </c>
      <c r="Q122" s="4815"/>
      <c r="R122" s="4816"/>
    </row>
    <row r="123" spans="1:18" ht="12" customHeight="1">
      <c r="A123" s="4807"/>
      <c r="B123" s="4809"/>
      <c r="C123" s="4837"/>
      <c r="D123" s="1082"/>
      <c r="E123" s="1070"/>
      <c r="F123" s="1082"/>
      <c r="G123" s="1083"/>
      <c r="H123" s="1084"/>
      <c r="I123" s="1084"/>
      <c r="J123" s="1084"/>
      <c r="K123" s="1084"/>
      <c r="L123" s="1082"/>
      <c r="M123" s="4824"/>
      <c r="N123" s="1085"/>
      <c r="O123" s="1084"/>
      <c r="P123" s="1084"/>
      <c r="Q123" s="4815"/>
      <c r="R123" s="4816"/>
    </row>
    <row r="124" spans="1:18" ht="12" customHeight="1">
      <c r="A124" s="4807"/>
      <c r="B124" s="4809"/>
      <c r="C124" s="4837"/>
      <c r="D124" s="1082"/>
      <c r="E124" s="1070"/>
      <c r="F124" s="1082"/>
      <c r="G124" s="1070"/>
      <c r="H124" s="1084"/>
      <c r="I124" s="1086" t="s">
        <v>139</v>
      </c>
      <c r="J124" s="1084"/>
      <c r="K124" s="1084"/>
      <c r="L124" s="1086" t="s">
        <v>139</v>
      </c>
      <c r="M124" s="4824" t="s">
        <v>3864</v>
      </c>
      <c r="N124" s="1085" t="s">
        <v>139</v>
      </c>
      <c r="O124" s="1084"/>
      <c r="P124" s="1086" t="s">
        <v>139</v>
      </c>
      <c r="Q124" s="4815"/>
      <c r="R124" s="4816"/>
    </row>
    <row r="125" spans="1:18" ht="12" customHeight="1">
      <c r="A125" s="4807"/>
      <c r="B125" s="4809"/>
      <c r="C125" s="4837"/>
      <c r="D125" s="1082"/>
      <c r="E125" s="1070"/>
      <c r="F125" s="1082"/>
      <c r="G125" s="1070"/>
      <c r="H125" s="1084"/>
      <c r="I125" s="1084"/>
      <c r="J125" s="1084"/>
      <c r="K125" s="1084"/>
      <c r="L125" s="1082"/>
      <c r="M125" s="4824"/>
      <c r="N125" s="1085"/>
      <c r="O125" s="1084"/>
      <c r="P125" s="1084"/>
      <c r="Q125" s="4815"/>
      <c r="R125" s="4816"/>
    </row>
    <row r="126" spans="1:18" ht="12" customHeight="1">
      <c r="A126" s="4807"/>
      <c r="B126" s="4809"/>
      <c r="C126" s="4837"/>
      <c r="D126" s="1082"/>
      <c r="E126" s="1070"/>
      <c r="F126" s="1082"/>
      <c r="G126" s="1070"/>
      <c r="H126" s="1084"/>
      <c r="I126" s="1086" t="s">
        <v>139</v>
      </c>
      <c r="J126" s="1084"/>
      <c r="K126" s="1084"/>
      <c r="L126" s="1086" t="s">
        <v>139</v>
      </c>
      <c r="M126" s="4824" t="s">
        <v>3865</v>
      </c>
      <c r="N126" s="1085" t="s">
        <v>139</v>
      </c>
      <c r="O126" s="1084"/>
      <c r="P126" s="1084"/>
      <c r="Q126" s="4815"/>
      <c r="R126" s="4816"/>
    </row>
    <row r="127" spans="1:18" ht="12" customHeight="1">
      <c r="A127" s="4807"/>
      <c r="B127" s="4809"/>
      <c r="C127" s="4837"/>
      <c r="D127" s="1082"/>
      <c r="E127" s="1070"/>
      <c r="F127" s="1082"/>
      <c r="G127" s="1070"/>
      <c r="H127" s="1084"/>
      <c r="I127" s="1084"/>
      <c r="J127" s="1084"/>
      <c r="K127" s="1084"/>
      <c r="L127" s="1082"/>
      <c r="M127" s="4824"/>
      <c r="N127" s="1085"/>
      <c r="O127" s="1084"/>
      <c r="P127" s="1084"/>
      <c r="Q127" s="4815"/>
      <c r="R127" s="4816"/>
    </row>
    <row r="128" spans="1:18" ht="12" customHeight="1">
      <c r="A128" s="4807"/>
      <c r="B128" s="4809"/>
      <c r="C128" s="4837"/>
      <c r="D128" s="1082"/>
      <c r="E128" s="1070"/>
      <c r="F128" s="1082"/>
      <c r="G128" s="1070"/>
      <c r="H128" s="1084"/>
      <c r="I128" s="1086" t="s">
        <v>139</v>
      </c>
      <c r="J128" s="1084"/>
      <c r="K128" s="1084"/>
      <c r="L128" s="1086" t="s">
        <v>139</v>
      </c>
      <c r="M128" s="4824" t="s">
        <v>3866</v>
      </c>
      <c r="N128" s="1085"/>
      <c r="O128" s="1084"/>
      <c r="P128" s="1086" t="s">
        <v>139</v>
      </c>
      <c r="Q128" s="4815"/>
      <c r="R128" s="4816"/>
    </row>
    <row r="129" spans="1:18" ht="12" customHeight="1">
      <c r="A129" s="4807"/>
      <c r="B129" s="4819"/>
      <c r="C129" s="4838"/>
      <c r="D129" s="1073"/>
      <c r="E129" s="1074"/>
      <c r="F129" s="1073"/>
      <c r="G129" s="1074"/>
      <c r="H129" s="1075"/>
      <c r="I129" s="1075"/>
      <c r="J129" s="1075"/>
      <c r="K129" s="1075"/>
      <c r="L129" s="1073"/>
      <c r="M129" s="4827"/>
      <c r="N129" s="1076"/>
      <c r="O129" s="1075"/>
      <c r="P129" s="1075"/>
      <c r="Q129" s="4812"/>
      <c r="R129" s="4817"/>
    </row>
    <row r="130" spans="1:18" ht="12" customHeight="1">
      <c r="A130" s="4807"/>
      <c r="B130" s="4818" t="s">
        <v>3944</v>
      </c>
      <c r="C130" s="4830" t="s">
        <v>3945</v>
      </c>
      <c r="D130" s="1077" t="s">
        <v>139</v>
      </c>
      <c r="E130" s="1078" t="s">
        <v>498</v>
      </c>
      <c r="F130" s="1077" t="s">
        <v>139</v>
      </c>
      <c r="G130" s="4841" t="s">
        <v>3946</v>
      </c>
      <c r="H130" s="1080" t="s">
        <v>139</v>
      </c>
      <c r="I130" s="1080" t="s">
        <v>139</v>
      </c>
      <c r="J130" s="1080"/>
      <c r="K130" s="1080"/>
      <c r="L130" s="1077" t="s">
        <v>139</v>
      </c>
      <c r="M130" s="4823" t="s">
        <v>3832</v>
      </c>
      <c r="N130" s="1081" t="s">
        <v>139</v>
      </c>
      <c r="O130" s="1080"/>
      <c r="P130" s="1080" t="s">
        <v>139</v>
      </c>
      <c r="Q130" s="4825" t="s">
        <v>3309</v>
      </c>
      <c r="R130" s="4826" t="s">
        <v>3309</v>
      </c>
    </row>
    <row r="131" spans="1:18" ht="12" customHeight="1">
      <c r="A131" s="4807"/>
      <c r="B131" s="4809"/>
      <c r="C131" s="4839"/>
      <c r="D131" s="1082"/>
      <c r="E131" s="1070"/>
      <c r="F131" s="1086"/>
      <c r="G131" s="4842"/>
      <c r="H131" s="1084"/>
      <c r="I131" s="1084"/>
      <c r="J131" s="1084"/>
      <c r="K131" s="1084"/>
      <c r="L131" s="1082"/>
      <c r="M131" s="4824"/>
      <c r="N131" s="1085"/>
      <c r="O131" s="1084"/>
      <c r="P131" s="1084"/>
      <c r="Q131" s="4815"/>
      <c r="R131" s="4816"/>
    </row>
    <row r="132" spans="1:18" ht="12" customHeight="1">
      <c r="A132" s="4807"/>
      <c r="B132" s="4809"/>
      <c r="C132" s="4839"/>
      <c r="D132" s="1082"/>
      <c r="E132" s="1070"/>
      <c r="F132" s="1086" t="s">
        <v>139</v>
      </c>
      <c r="G132" s="4842" t="s">
        <v>3947</v>
      </c>
      <c r="H132" s="1084"/>
      <c r="I132" s="1084"/>
      <c r="J132" s="1084"/>
      <c r="K132" s="1084"/>
      <c r="L132" s="1082"/>
      <c r="M132" s="4824"/>
      <c r="N132" s="1085"/>
      <c r="O132" s="1084"/>
      <c r="P132" s="1084"/>
      <c r="Q132" s="4815"/>
      <c r="R132" s="4816"/>
    </row>
    <row r="133" spans="1:18" ht="12" customHeight="1">
      <c r="A133" s="4807"/>
      <c r="B133" s="4819"/>
      <c r="C133" s="4840"/>
      <c r="D133" s="1073"/>
      <c r="E133" s="1074"/>
      <c r="F133" s="1093"/>
      <c r="G133" s="4843"/>
      <c r="H133" s="1075"/>
      <c r="I133" s="1075"/>
      <c r="J133" s="1075"/>
      <c r="K133" s="1075"/>
      <c r="L133" s="1073"/>
      <c r="M133" s="4827"/>
      <c r="N133" s="1076"/>
      <c r="O133" s="1075"/>
      <c r="P133" s="1075"/>
      <c r="Q133" s="4812"/>
      <c r="R133" s="4817"/>
    </row>
    <row r="134" spans="1:18" ht="12" customHeight="1">
      <c r="A134" s="4807"/>
      <c r="B134" s="4818" t="s">
        <v>3867</v>
      </c>
      <c r="C134" s="4818" t="s">
        <v>3868</v>
      </c>
      <c r="D134" s="1077" t="s">
        <v>139</v>
      </c>
      <c r="E134" s="1078" t="s">
        <v>498</v>
      </c>
      <c r="F134" s="1077"/>
      <c r="G134" s="1070"/>
      <c r="H134" s="1080" t="s">
        <v>139</v>
      </c>
      <c r="I134" s="1080" t="s">
        <v>139</v>
      </c>
      <c r="J134" s="1080"/>
      <c r="K134" s="1080"/>
      <c r="L134" s="1077" t="s">
        <v>139</v>
      </c>
      <c r="M134" s="4824" t="s">
        <v>3869</v>
      </c>
      <c r="N134" s="1081" t="s">
        <v>139</v>
      </c>
      <c r="O134" s="1080"/>
      <c r="P134" s="1080"/>
      <c r="Q134" s="4825" t="s">
        <v>3309</v>
      </c>
      <c r="R134" s="4826" t="s">
        <v>3309</v>
      </c>
    </row>
    <row r="135" spans="1:18" ht="12" customHeight="1">
      <c r="A135" s="4807"/>
      <c r="B135" s="4809"/>
      <c r="C135" s="4831"/>
      <c r="D135" s="1082"/>
      <c r="E135" s="1070"/>
      <c r="F135" s="1082"/>
      <c r="G135" s="1070"/>
      <c r="H135" s="1084"/>
      <c r="I135" s="1084"/>
      <c r="J135" s="1084"/>
      <c r="K135" s="1084"/>
      <c r="L135" s="1082"/>
      <c r="M135" s="4824"/>
      <c r="N135" s="1085"/>
      <c r="O135" s="1084"/>
      <c r="P135" s="1084"/>
      <c r="Q135" s="4815"/>
      <c r="R135" s="4816"/>
    </row>
    <row r="136" spans="1:18" ht="12" customHeight="1">
      <c r="A136" s="4807"/>
      <c r="B136" s="4809"/>
      <c r="C136" s="4831"/>
      <c r="D136" s="1082"/>
      <c r="E136" s="1070"/>
      <c r="F136" s="1082"/>
      <c r="G136" s="1070"/>
      <c r="H136" s="1086" t="s">
        <v>139</v>
      </c>
      <c r="I136" s="1086" t="s">
        <v>139</v>
      </c>
      <c r="J136" s="1084"/>
      <c r="K136" s="1084"/>
      <c r="L136" s="1086" t="s">
        <v>139</v>
      </c>
      <c r="M136" s="4824" t="s">
        <v>3870</v>
      </c>
      <c r="N136" s="1085" t="s">
        <v>139</v>
      </c>
      <c r="O136" s="1084"/>
      <c r="P136" s="1084"/>
      <c r="Q136" s="4815"/>
      <c r="R136" s="4816"/>
    </row>
    <row r="137" spans="1:18" ht="12" customHeight="1" thickBot="1">
      <c r="A137" s="4808"/>
      <c r="B137" s="4810"/>
      <c r="C137" s="4832"/>
      <c r="D137" s="1087"/>
      <c r="E137" s="1088"/>
      <c r="F137" s="1087"/>
      <c r="G137" s="1088"/>
      <c r="H137" s="1089"/>
      <c r="I137" s="1089"/>
      <c r="J137" s="1089"/>
      <c r="K137" s="1089"/>
      <c r="L137" s="1087"/>
      <c r="M137" s="4835"/>
      <c r="N137" s="1090"/>
      <c r="O137" s="1089"/>
      <c r="P137" s="1089"/>
      <c r="Q137" s="4833"/>
      <c r="R137" s="4834"/>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48" customWidth="1"/>
    <col min="7" max="7" width="8.375" style="577" customWidth="1"/>
    <col min="8" max="11" width="2.625" style="547" customWidth="1"/>
    <col min="12" max="12" width="2.125" style="547" customWidth="1"/>
    <col min="13" max="13" width="12.125" style="549" customWidth="1"/>
    <col min="14" max="16" width="2.625" style="548" customWidth="1"/>
    <col min="17" max="18" width="10.625" style="548" customWidth="1"/>
    <col min="19" max="19" width="9" style="547" customWidth="1"/>
    <col min="20" max="16384" width="9" style="547"/>
  </cols>
  <sheetData>
    <row r="1" spans="1:18" s="540" customFormat="1" ht="21" customHeight="1">
      <c r="A1" s="543" t="s">
        <v>3261</v>
      </c>
      <c r="B1" s="543"/>
      <c r="C1" s="543"/>
      <c r="D1" s="543"/>
      <c r="E1" s="543"/>
      <c r="F1" s="544"/>
      <c r="G1" s="576"/>
      <c r="H1" s="543"/>
      <c r="I1" s="543"/>
      <c r="J1" s="543"/>
      <c r="K1" s="543"/>
      <c r="L1" s="543"/>
      <c r="M1" s="545"/>
      <c r="N1" s="541"/>
      <c r="O1" s="541"/>
      <c r="P1" s="541"/>
      <c r="Q1" s="541"/>
      <c r="R1" s="546" t="s">
        <v>3313</v>
      </c>
    </row>
    <row r="2" spans="1:18" s="540" customFormat="1" ht="15" customHeight="1">
      <c r="A2" s="543"/>
      <c r="B2" s="543"/>
      <c r="C2" s="543"/>
      <c r="D2" s="543"/>
      <c r="E2" s="543"/>
      <c r="F2" s="544"/>
      <c r="G2" s="576"/>
      <c r="H2" s="543"/>
      <c r="I2" s="543"/>
      <c r="J2" s="4844" t="s">
        <v>3294</v>
      </c>
      <c r="K2" s="4844"/>
      <c r="L2" s="4844"/>
      <c r="M2" s="4844"/>
      <c r="N2" s="4844"/>
      <c r="O2" s="4844"/>
      <c r="P2" s="4844"/>
      <c r="Q2" s="4844"/>
      <c r="R2" s="4844"/>
    </row>
    <row r="3" spans="1:18" s="540" customFormat="1" ht="15" customHeight="1">
      <c r="A3" s="543"/>
      <c r="B3" s="543"/>
      <c r="C3" s="543"/>
      <c r="D3" s="543"/>
      <c r="E3" s="543"/>
      <c r="F3" s="544"/>
      <c r="G3" s="576"/>
      <c r="H3" s="543"/>
      <c r="I3" s="543"/>
      <c r="J3" s="4845" t="s">
        <v>3295</v>
      </c>
      <c r="K3" s="4845"/>
      <c r="L3" s="4845"/>
      <c r="M3" s="4845"/>
      <c r="N3" s="4845"/>
      <c r="O3" s="4845"/>
      <c r="P3" s="4845"/>
      <c r="Q3" s="4845"/>
      <c r="R3" s="4845"/>
    </row>
    <row r="4" spans="1:18" ht="12" thickBot="1"/>
    <row r="5" spans="1:18" s="550" customFormat="1" ht="13.5" customHeight="1">
      <c r="A5" s="4846"/>
      <c r="B5" s="4849" t="s">
        <v>3296</v>
      </c>
      <c r="C5" s="4849" t="s">
        <v>3297</v>
      </c>
      <c r="D5" s="4849" t="s">
        <v>3298</v>
      </c>
      <c r="E5" s="4849"/>
      <c r="F5" s="4849"/>
      <c r="G5" s="4849"/>
      <c r="H5" s="4849"/>
      <c r="I5" s="4849"/>
      <c r="J5" s="4849"/>
      <c r="K5" s="4849"/>
      <c r="L5" s="4849"/>
      <c r="M5" s="4852"/>
      <c r="N5" s="4853" t="s">
        <v>3312</v>
      </c>
      <c r="O5" s="4853"/>
      <c r="P5" s="4853"/>
      <c r="Q5" s="4853"/>
      <c r="R5" s="4854"/>
    </row>
    <row r="6" spans="1:18" s="550" customFormat="1" ht="13.5" customHeight="1">
      <c r="A6" s="4847"/>
      <c r="B6" s="4850"/>
      <c r="C6" s="4850"/>
      <c r="D6" s="4855" t="s">
        <v>3299</v>
      </c>
      <c r="E6" s="4856"/>
      <c r="F6" s="4859" t="s">
        <v>3300</v>
      </c>
      <c r="G6" s="4860"/>
      <c r="H6" s="4850" t="s">
        <v>3301</v>
      </c>
      <c r="I6" s="4850"/>
      <c r="J6" s="4850"/>
      <c r="K6" s="4850"/>
      <c r="L6" s="4859" t="s">
        <v>528</v>
      </c>
      <c r="M6" s="4863"/>
      <c r="N6" s="4865" t="s">
        <v>3302</v>
      </c>
      <c r="O6" s="4850"/>
      <c r="P6" s="4850"/>
      <c r="Q6" s="4850" t="s">
        <v>3303</v>
      </c>
      <c r="R6" s="4866"/>
    </row>
    <row r="7" spans="1:18" s="550" customFormat="1" ht="13.5" customHeight="1" thickBot="1">
      <c r="A7" s="4848"/>
      <c r="B7" s="4851"/>
      <c r="C7" s="4851"/>
      <c r="D7" s="4857"/>
      <c r="E7" s="4858"/>
      <c r="F7" s="4861"/>
      <c r="G7" s="4862"/>
      <c r="H7" s="551">
        <v>1</v>
      </c>
      <c r="I7" s="551">
        <v>2</v>
      </c>
      <c r="J7" s="551">
        <v>3</v>
      </c>
      <c r="K7" s="551">
        <v>4</v>
      </c>
      <c r="L7" s="4861"/>
      <c r="M7" s="4864"/>
      <c r="N7" s="552" t="s">
        <v>3304</v>
      </c>
      <c r="O7" s="551" t="s">
        <v>3305</v>
      </c>
      <c r="P7" s="551" t="s">
        <v>3306</v>
      </c>
      <c r="Q7" s="551" t="s">
        <v>3307</v>
      </c>
      <c r="R7" s="553" t="s">
        <v>3308</v>
      </c>
    </row>
    <row r="8" spans="1:18" s="548" customFormat="1" ht="12" customHeight="1" thickTop="1">
      <c r="A8" s="4867" t="s">
        <v>3314</v>
      </c>
      <c r="B8" s="4870" t="s">
        <v>3315</v>
      </c>
      <c r="C8" s="4870" t="s">
        <v>3316</v>
      </c>
      <c r="D8" s="554" t="s">
        <v>139</v>
      </c>
      <c r="E8" s="574" t="s">
        <v>498</v>
      </c>
      <c r="F8" s="554" t="s">
        <v>139</v>
      </c>
      <c r="G8" s="4876" t="s">
        <v>3317</v>
      </c>
      <c r="H8" s="556"/>
      <c r="I8" s="556"/>
      <c r="J8" s="556"/>
      <c r="K8" s="556" t="s">
        <v>139</v>
      </c>
      <c r="L8" s="554" t="s">
        <v>139</v>
      </c>
      <c r="M8" s="4878" t="s">
        <v>3318</v>
      </c>
      <c r="N8" s="557" t="s">
        <v>139</v>
      </c>
      <c r="O8" s="556"/>
      <c r="P8" s="556"/>
      <c r="Q8" s="4888" t="s">
        <v>3309</v>
      </c>
      <c r="R8" s="4891" t="s">
        <v>3309</v>
      </c>
    </row>
    <row r="9" spans="1:18" s="548" customFormat="1" ht="12" customHeight="1">
      <c r="A9" s="4868"/>
      <c r="B9" s="4871"/>
      <c r="C9" s="4873"/>
      <c r="D9" s="565"/>
      <c r="E9" s="555"/>
      <c r="F9" s="565"/>
      <c r="G9" s="4877"/>
      <c r="H9" s="566"/>
      <c r="I9" s="566"/>
      <c r="J9" s="566"/>
      <c r="K9" s="566"/>
      <c r="L9" s="565"/>
      <c r="M9" s="4879"/>
      <c r="N9" s="567"/>
      <c r="O9" s="566"/>
      <c r="P9" s="566"/>
      <c r="Q9" s="4889"/>
      <c r="R9" s="4892"/>
    </row>
    <row r="10" spans="1:18" ht="12" customHeight="1">
      <c r="A10" s="4868"/>
      <c r="B10" s="4871"/>
      <c r="C10" s="4874"/>
      <c r="D10" s="565"/>
      <c r="E10" s="555"/>
      <c r="F10" s="568" t="s">
        <v>139</v>
      </c>
      <c r="G10" s="4877"/>
      <c r="H10" s="566"/>
      <c r="I10" s="566"/>
      <c r="J10" s="566"/>
      <c r="K10" s="568" t="s">
        <v>139</v>
      </c>
      <c r="L10" s="568" t="s">
        <v>139</v>
      </c>
      <c r="M10" s="4894" t="s">
        <v>3319</v>
      </c>
      <c r="N10" s="567" t="s">
        <v>139</v>
      </c>
      <c r="O10" s="566"/>
      <c r="P10" s="568" t="s">
        <v>139</v>
      </c>
      <c r="Q10" s="4889"/>
      <c r="R10" s="4892"/>
    </row>
    <row r="11" spans="1:18" ht="12" customHeight="1">
      <c r="A11" s="4868"/>
      <c r="B11" s="4871"/>
      <c r="C11" s="4874"/>
      <c r="D11" s="565"/>
      <c r="E11" s="555"/>
      <c r="F11" s="565"/>
      <c r="G11" s="4877"/>
      <c r="H11" s="566"/>
      <c r="I11" s="566"/>
      <c r="J11" s="566"/>
      <c r="K11" s="566"/>
      <c r="L11" s="565"/>
      <c r="M11" s="4894"/>
      <c r="N11" s="567"/>
      <c r="O11" s="566"/>
      <c r="P11" s="566"/>
      <c r="Q11" s="4889"/>
      <c r="R11" s="4892"/>
    </row>
    <row r="12" spans="1:18" ht="12" customHeight="1">
      <c r="A12" s="4868"/>
      <c r="B12" s="4871"/>
      <c r="C12" s="4874"/>
      <c r="D12" s="565"/>
      <c r="E12" s="555"/>
      <c r="F12" s="568" t="s">
        <v>139</v>
      </c>
      <c r="G12" s="4877"/>
      <c r="H12" s="566"/>
      <c r="I12" s="566"/>
      <c r="J12" s="566"/>
      <c r="K12" s="568" t="s">
        <v>139</v>
      </c>
      <c r="L12" s="568" t="s">
        <v>139</v>
      </c>
      <c r="M12" s="4879" t="s">
        <v>3320</v>
      </c>
      <c r="N12" s="567" t="s">
        <v>139</v>
      </c>
      <c r="O12" s="568" t="s">
        <v>139</v>
      </c>
      <c r="P12" s="566"/>
      <c r="Q12" s="4889"/>
      <c r="R12" s="4892"/>
    </row>
    <row r="13" spans="1:18" ht="12" customHeight="1">
      <c r="A13" s="4868"/>
      <c r="B13" s="4871"/>
      <c r="C13" s="4874"/>
      <c r="D13" s="565"/>
      <c r="E13" s="555"/>
      <c r="F13" s="565"/>
      <c r="G13" s="4877"/>
      <c r="H13" s="566"/>
      <c r="I13" s="566"/>
      <c r="J13" s="566"/>
      <c r="K13" s="566"/>
      <c r="L13" s="565"/>
      <c r="M13" s="4879"/>
      <c r="N13" s="567"/>
      <c r="O13" s="566"/>
      <c r="P13" s="566"/>
      <c r="Q13" s="4889"/>
      <c r="R13" s="4892"/>
    </row>
    <row r="14" spans="1:18" ht="12" customHeight="1">
      <c r="A14" s="4868"/>
      <c r="B14" s="4871"/>
      <c r="C14" s="4874"/>
      <c r="D14" s="565"/>
      <c r="E14" s="555"/>
      <c r="F14" s="568" t="s">
        <v>139</v>
      </c>
      <c r="G14" s="4877"/>
      <c r="H14" s="566"/>
      <c r="I14" s="566"/>
      <c r="J14" s="566"/>
      <c r="K14" s="568" t="s">
        <v>139</v>
      </c>
      <c r="L14" s="568" t="s">
        <v>139</v>
      </c>
      <c r="M14" s="4879" t="s">
        <v>3321</v>
      </c>
      <c r="N14" s="567"/>
      <c r="O14" s="566"/>
      <c r="P14" s="568" t="s">
        <v>139</v>
      </c>
      <c r="Q14" s="4889"/>
      <c r="R14" s="4892"/>
    </row>
    <row r="15" spans="1:18" ht="12" customHeight="1">
      <c r="A15" s="4868"/>
      <c r="B15" s="4871"/>
      <c r="C15" s="4874"/>
      <c r="D15" s="565"/>
      <c r="E15" s="555"/>
      <c r="F15" s="565"/>
      <c r="G15" s="4877"/>
      <c r="H15" s="566"/>
      <c r="I15" s="566"/>
      <c r="J15" s="566"/>
      <c r="K15" s="566"/>
      <c r="L15" s="565"/>
      <c r="M15" s="4879"/>
      <c r="N15" s="567"/>
      <c r="O15" s="566"/>
      <c r="P15" s="566"/>
      <c r="Q15" s="4889"/>
      <c r="R15" s="4892"/>
    </row>
    <row r="16" spans="1:18" ht="12" customHeight="1">
      <c r="A16" s="4868"/>
      <c r="B16" s="4871"/>
      <c r="C16" s="4874"/>
      <c r="D16" s="565"/>
      <c r="E16" s="555"/>
      <c r="F16" s="565"/>
      <c r="G16" s="4877"/>
      <c r="H16" s="566"/>
      <c r="I16" s="566"/>
      <c r="J16" s="566"/>
      <c r="K16" s="568" t="s">
        <v>139</v>
      </c>
      <c r="L16" s="568" t="s">
        <v>139</v>
      </c>
      <c r="M16" s="4879" t="s">
        <v>3322</v>
      </c>
      <c r="N16" s="567" t="s">
        <v>139</v>
      </c>
      <c r="O16" s="566"/>
      <c r="P16" s="566"/>
      <c r="Q16" s="4889"/>
      <c r="R16" s="4892"/>
    </row>
    <row r="17" spans="1:18" ht="12" customHeight="1">
      <c r="A17" s="4868"/>
      <c r="B17" s="4871"/>
      <c r="C17" s="4874"/>
      <c r="D17" s="565"/>
      <c r="E17" s="555"/>
      <c r="F17" s="565"/>
      <c r="G17" s="4877"/>
      <c r="H17" s="566"/>
      <c r="I17" s="566"/>
      <c r="J17" s="566"/>
      <c r="K17" s="566"/>
      <c r="L17" s="565"/>
      <c r="M17" s="4879"/>
      <c r="N17" s="567"/>
      <c r="O17" s="566"/>
      <c r="P17" s="566"/>
      <c r="Q17" s="4889"/>
      <c r="R17" s="4892"/>
    </row>
    <row r="18" spans="1:18" ht="12" customHeight="1">
      <c r="A18" s="4868"/>
      <c r="B18" s="4871"/>
      <c r="C18" s="4874"/>
      <c r="D18" s="565"/>
      <c r="E18" s="555"/>
      <c r="F18" s="565"/>
      <c r="G18" s="4877"/>
      <c r="H18" s="566"/>
      <c r="I18" s="566"/>
      <c r="J18" s="566"/>
      <c r="K18" s="568" t="s">
        <v>139</v>
      </c>
      <c r="L18" s="568" t="s">
        <v>139</v>
      </c>
      <c r="M18" s="4879" t="s">
        <v>3323</v>
      </c>
      <c r="N18" s="567"/>
      <c r="O18" s="566"/>
      <c r="P18" s="568" t="s">
        <v>139</v>
      </c>
      <c r="Q18" s="4889"/>
      <c r="R18" s="4892"/>
    </row>
    <row r="19" spans="1:18" ht="12" customHeight="1">
      <c r="A19" s="4868"/>
      <c r="B19" s="4872"/>
      <c r="C19" s="4875"/>
      <c r="D19" s="558"/>
      <c r="E19" s="559"/>
      <c r="F19" s="558"/>
      <c r="G19" s="4895"/>
      <c r="H19" s="569"/>
      <c r="I19" s="569"/>
      <c r="J19" s="569"/>
      <c r="K19" s="569"/>
      <c r="L19" s="558"/>
      <c r="M19" s="4896"/>
      <c r="N19" s="560"/>
      <c r="O19" s="569"/>
      <c r="P19" s="569"/>
      <c r="Q19" s="4890"/>
      <c r="R19" s="4893"/>
    </row>
    <row r="20" spans="1:18" ht="12" customHeight="1">
      <c r="A20" s="4868"/>
      <c r="B20" s="4880" t="s">
        <v>3324</v>
      </c>
      <c r="C20" s="4880" t="s">
        <v>3325</v>
      </c>
      <c r="D20" s="561" t="s">
        <v>139</v>
      </c>
      <c r="E20" s="562" t="s">
        <v>498</v>
      </c>
      <c r="F20" s="561" t="s">
        <v>139</v>
      </c>
      <c r="G20" s="4883"/>
      <c r="H20" s="563"/>
      <c r="I20" s="563"/>
      <c r="J20" s="563"/>
      <c r="K20" s="563" t="s">
        <v>139</v>
      </c>
      <c r="L20" s="561" t="s">
        <v>139</v>
      </c>
      <c r="M20" s="4884" t="s">
        <v>3326</v>
      </c>
      <c r="N20" s="564" t="s">
        <v>139</v>
      </c>
      <c r="O20" s="563"/>
      <c r="P20" s="563"/>
      <c r="Q20" s="4897" t="s">
        <v>3309</v>
      </c>
      <c r="R20" s="4898" t="s">
        <v>3309</v>
      </c>
    </row>
    <row r="21" spans="1:18" ht="12" customHeight="1">
      <c r="A21" s="4868"/>
      <c r="B21" s="4881"/>
      <c r="C21" s="4874"/>
      <c r="D21" s="565"/>
      <c r="E21" s="555"/>
      <c r="F21" s="565"/>
      <c r="G21" s="4877"/>
      <c r="H21" s="566"/>
      <c r="I21" s="566"/>
      <c r="J21" s="566"/>
      <c r="K21" s="566"/>
      <c r="L21" s="565"/>
      <c r="M21" s="4879"/>
      <c r="N21" s="567"/>
      <c r="O21" s="566"/>
      <c r="P21" s="566"/>
      <c r="Q21" s="4889"/>
      <c r="R21" s="4892"/>
    </row>
    <row r="22" spans="1:18" ht="12" customHeight="1">
      <c r="A22" s="4868"/>
      <c r="B22" s="4881"/>
      <c r="C22" s="4874"/>
      <c r="D22" s="565"/>
      <c r="E22" s="555"/>
      <c r="F22" s="568" t="s">
        <v>139</v>
      </c>
      <c r="G22" s="4877"/>
      <c r="H22" s="566"/>
      <c r="I22" s="566"/>
      <c r="J22" s="566"/>
      <c r="K22" s="568" t="s">
        <v>139</v>
      </c>
      <c r="L22" s="568" t="s">
        <v>139</v>
      </c>
      <c r="M22" s="4879" t="s">
        <v>3327</v>
      </c>
      <c r="N22" s="567" t="s">
        <v>139</v>
      </c>
      <c r="O22" s="566"/>
      <c r="P22" s="568" t="s">
        <v>139</v>
      </c>
      <c r="Q22" s="4889"/>
      <c r="R22" s="4892"/>
    </row>
    <row r="23" spans="1:18" ht="12" customHeight="1">
      <c r="A23" s="4868"/>
      <c r="B23" s="4882"/>
      <c r="C23" s="4875"/>
      <c r="D23" s="558"/>
      <c r="E23" s="559"/>
      <c r="F23" s="558"/>
      <c r="G23" s="4895"/>
      <c r="H23" s="569"/>
      <c r="I23" s="569"/>
      <c r="J23" s="569"/>
      <c r="K23" s="569"/>
      <c r="L23" s="558"/>
      <c r="M23" s="4896"/>
      <c r="N23" s="560"/>
      <c r="O23" s="569"/>
      <c r="P23" s="569"/>
      <c r="Q23" s="4890"/>
      <c r="R23" s="4893"/>
    </row>
    <row r="24" spans="1:18" ht="12" customHeight="1">
      <c r="A24" s="4868"/>
      <c r="B24" s="4880" t="s">
        <v>3328</v>
      </c>
      <c r="C24" s="4880" t="s">
        <v>3329</v>
      </c>
      <c r="D24" s="561" t="s">
        <v>139</v>
      </c>
      <c r="E24" s="562" t="s">
        <v>498</v>
      </c>
      <c r="F24" s="561" t="s">
        <v>139</v>
      </c>
      <c r="G24" s="4883"/>
      <c r="H24" s="563"/>
      <c r="I24" s="563"/>
      <c r="J24" s="563" t="s">
        <v>139</v>
      </c>
      <c r="K24" s="563" t="s">
        <v>139</v>
      </c>
      <c r="L24" s="561" t="s">
        <v>139</v>
      </c>
      <c r="M24" s="4884" t="s">
        <v>3330</v>
      </c>
      <c r="N24" s="564" t="s">
        <v>139</v>
      </c>
      <c r="O24" s="563"/>
      <c r="P24" s="563"/>
      <c r="Q24" s="4897" t="s">
        <v>3309</v>
      </c>
      <c r="R24" s="4898" t="s">
        <v>3309</v>
      </c>
    </row>
    <row r="25" spans="1:18" ht="12" customHeight="1">
      <c r="A25" s="4868"/>
      <c r="B25" s="4881"/>
      <c r="C25" s="4874"/>
      <c r="D25" s="565"/>
      <c r="E25" s="555"/>
      <c r="F25" s="565"/>
      <c r="G25" s="4877"/>
      <c r="H25" s="566"/>
      <c r="I25" s="566"/>
      <c r="J25" s="566"/>
      <c r="K25" s="566"/>
      <c r="L25" s="565"/>
      <c r="M25" s="4879"/>
      <c r="N25" s="567"/>
      <c r="O25" s="566"/>
      <c r="P25" s="566"/>
      <c r="Q25" s="4889"/>
      <c r="R25" s="4892"/>
    </row>
    <row r="26" spans="1:18" ht="12" customHeight="1">
      <c r="A26" s="4868"/>
      <c r="B26" s="4881"/>
      <c r="C26" s="4874"/>
      <c r="D26" s="565"/>
      <c r="E26" s="555"/>
      <c r="F26" s="565"/>
      <c r="G26" s="4877"/>
      <c r="H26" s="566"/>
      <c r="I26" s="566"/>
      <c r="J26" s="568" t="s">
        <v>139</v>
      </c>
      <c r="K26" s="568" t="s">
        <v>139</v>
      </c>
      <c r="L26" s="568" t="s">
        <v>139</v>
      </c>
      <c r="M26" s="4879" t="s">
        <v>3331</v>
      </c>
      <c r="N26" s="567" t="s">
        <v>139</v>
      </c>
      <c r="O26" s="566"/>
      <c r="P26" s="568" t="s">
        <v>139</v>
      </c>
      <c r="Q26" s="4889"/>
      <c r="R26" s="4892"/>
    </row>
    <row r="27" spans="1:18" ht="12" customHeight="1">
      <c r="A27" s="4868"/>
      <c r="B27" s="4882"/>
      <c r="C27" s="4875"/>
      <c r="D27" s="558"/>
      <c r="E27" s="559"/>
      <c r="F27" s="558"/>
      <c r="G27" s="4895"/>
      <c r="H27" s="569"/>
      <c r="I27" s="569"/>
      <c r="J27" s="569"/>
      <c r="K27" s="569"/>
      <c r="L27" s="558"/>
      <c r="M27" s="4896"/>
      <c r="N27" s="560"/>
      <c r="O27" s="569"/>
      <c r="P27" s="569"/>
      <c r="Q27" s="4890"/>
      <c r="R27" s="4893"/>
    </row>
    <row r="28" spans="1:18" ht="12" customHeight="1">
      <c r="A28" s="4868"/>
      <c r="B28" s="4880" t="s">
        <v>3332</v>
      </c>
      <c r="C28" s="4880" t="s">
        <v>3333</v>
      </c>
      <c r="D28" s="561" t="s">
        <v>139</v>
      </c>
      <c r="E28" s="562" t="s">
        <v>498</v>
      </c>
      <c r="F28" s="561" t="s">
        <v>139</v>
      </c>
      <c r="G28" s="4886" t="s">
        <v>3334</v>
      </c>
      <c r="H28" s="563"/>
      <c r="I28" s="563"/>
      <c r="J28" s="563" t="s">
        <v>139</v>
      </c>
      <c r="K28" s="563" t="s">
        <v>139</v>
      </c>
      <c r="L28" s="561" t="s">
        <v>139</v>
      </c>
      <c r="M28" s="4884" t="s">
        <v>3330</v>
      </c>
      <c r="N28" s="564" t="s">
        <v>139</v>
      </c>
      <c r="O28" s="563"/>
      <c r="P28" s="563"/>
      <c r="Q28" s="4899" t="s">
        <v>3309</v>
      </c>
      <c r="R28" s="4898" t="s">
        <v>3309</v>
      </c>
    </row>
    <row r="29" spans="1:18" ht="12" customHeight="1">
      <c r="A29" s="4868"/>
      <c r="B29" s="4881"/>
      <c r="C29" s="4871"/>
      <c r="D29" s="565"/>
      <c r="E29" s="555"/>
      <c r="F29" s="568"/>
      <c r="G29" s="4887"/>
      <c r="H29" s="566"/>
      <c r="I29" s="566"/>
      <c r="J29" s="566"/>
      <c r="K29" s="566"/>
      <c r="L29" s="565"/>
      <c r="M29" s="4879"/>
      <c r="N29" s="567"/>
      <c r="O29" s="566"/>
      <c r="P29" s="566"/>
      <c r="Q29" s="4900"/>
      <c r="R29" s="4892"/>
    </row>
    <row r="30" spans="1:18" ht="12" customHeight="1">
      <c r="A30" s="4868"/>
      <c r="B30" s="4881"/>
      <c r="C30" s="4871"/>
      <c r="D30" s="565"/>
      <c r="E30" s="555"/>
      <c r="F30" s="568" t="s">
        <v>139</v>
      </c>
      <c r="G30" s="4877"/>
      <c r="H30" s="566"/>
      <c r="I30" s="566"/>
      <c r="J30" s="568" t="s">
        <v>139</v>
      </c>
      <c r="K30" s="568" t="s">
        <v>139</v>
      </c>
      <c r="L30" s="568" t="s">
        <v>139</v>
      </c>
      <c r="M30" s="4879" t="s">
        <v>3335</v>
      </c>
      <c r="N30" s="567" t="s">
        <v>139</v>
      </c>
      <c r="O30" s="566"/>
      <c r="P30" s="568" t="s">
        <v>139</v>
      </c>
      <c r="Q30" s="4900"/>
      <c r="R30" s="4892"/>
    </row>
    <row r="31" spans="1:18" ht="12" customHeight="1">
      <c r="A31" s="4868"/>
      <c r="B31" s="4881"/>
      <c r="C31" s="4871"/>
      <c r="D31" s="565"/>
      <c r="E31" s="555"/>
      <c r="F31" s="565"/>
      <c r="G31" s="4877"/>
      <c r="H31" s="566"/>
      <c r="I31" s="566"/>
      <c r="J31" s="566"/>
      <c r="K31" s="566"/>
      <c r="L31" s="565"/>
      <c r="M31" s="4879"/>
      <c r="N31" s="567"/>
      <c r="O31" s="566"/>
      <c r="P31" s="566"/>
      <c r="Q31" s="4900"/>
      <c r="R31" s="4892"/>
    </row>
    <row r="32" spans="1:18" ht="12" customHeight="1">
      <c r="A32" s="4868"/>
      <c r="B32" s="4871"/>
      <c r="C32" s="4871"/>
      <c r="D32" s="565"/>
      <c r="E32" s="555"/>
      <c r="F32" s="568" t="s">
        <v>139</v>
      </c>
      <c r="G32" s="4877"/>
      <c r="H32" s="566"/>
      <c r="I32" s="566"/>
      <c r="J32" s="568" t="s">
        <v>139</v>
      </c>
      <c r="K32" s="568" t="s">
        <v>139</v>
      </c>
      <c r="L32" s="568" t="s">
        <v>139</v>
      </c>
      <c r="M32" s="4879" t="s">
        <v>3336</v>
      </c>
      <c r="N32" s="567" t="s">
        <v>139</v>
      </c>
      <c r="O32" s="566"/>
      <c r="P32" s="568" t="s">
        <v>139</v>
      </c>
      <c r="Q32" s="4900"/>
      <c r="R32" s="4892"/>
    </row>
    <row r="33" spans="1:18" ht="12" customHeight="1" thickBot="1">
      <c r="A33" s="4869"/>
      <c r="B33" s="4885"/>
      <c r="C33" s="4885"/>
      <c r="D33" s="570"/>
      <c r="E33" s="571"/>
      <c r="F33" s="570"/>
      <c r="G33" s="4903"/>
      <c r="H33" s="572"/>
      <c r="I33" s="572"/>
      <c r="J33" s="572"/>
      <c r="K33" s="572"/>
      <c r="L33" s="570"/>
      <c r="M33" s="4904"/>
      <c r="N33" s="573"/>
      <c r="O33" s="572"/>
      <c r="P33" s="572"/>
      <c r="Q33" s="4901"/>
      <c r="R33" s="4902"/>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47" customWidth="1"/>
    <col min="2" max="2" width="14.125" style="547" customWidth="1"/>
    <col min="3" max="3" width="8.375" style="547" customWidth="1"/>
    <col min="4" max="4" width="2.625" style="547" customWidth="1"/>
    <col min="5" max="5" width="3" style="547" customWidth="1"/>
    <col min="6" max="6" width="2.625" style="580" customWidth="1"/>
    <col min="7" max="7" width="8.375" style="580" customWidth="1"/>
    <col min="8" max="11" width="2.625" style="547" customWidth="1"/>
    <col min="12" max="12" width="2.125" style="547" customWidth="1"/>
    <col min="13" max="13" width="12.125" style="581" customWidth="1"/>
    <col min="14" max="16" width="2.625" style="548" customWidth="1"/>
    <col min="17" max="18" width="10.625" style="548" customWidth="1"/>
    <col min="19" max="19" width="9" style="547" customWidth="1"/>
    <col min="20" max="16384" width="9" style="547"/>
  </cols>
  <sheetData>
    <row r="1" spans="1:18" s="540" customFormat="1" ht="18" customHeight="1">
      <c r="A1" s="543" t="s">
        <v>3261</v>
      </c>
      <c r="B1" s="543"/>
      <c r="C1" s="543"/>
      <c r="D1" s="543"/>
      <c r="E1" s="543"/>
      <c r="F1" s="578"/>
      <c r="G1" s="578"/>
      <c r="H1" s="543"/>
      <c r="I1" s="543"/>
      <c r="J1" s="543"/>
      <c r="K1" s="543"/>
      <c r="L1" s="543"/>
      <c r="M1" s="579"/>
      <c r="N1" s="541"/>
      <c r="O1" s="541"/>
      <c r="P1" s="541"/>
      <c r="Q1" s="541"/>
      <c r="R1" s="546" t="s">
        <v>3337</v>
      </c>
    </row>
    <row r="2" spans="1:18" s="540" customFormat="1" ht="15" customHeight="1">
      <c r="A2" s="543"/>
      <c r="B2" s="543"/>
      <c r="C2" s="543"/>
      <c r="D2" s="543"/>
      <c r="E2" s="543"/>
      <c r="F2" s="578"/>
      <c r="G2" s="578"/>
      <c r="H2" s="543"/>
      <c r="I2" s="543"/>
      <c r="J2" s="4844" t="s">
        <v>3294</v>
      </c>
      <c r="K2" s="4844"/>
      <c r="L2" s="4844"/>
      <c r="M2" s="4844"/>
      <c r="N2" s="4844"/>
      <c r="O2" s="4844"/>
      <c r="P2" s="4844"/>
      <c r="Q2" s="4844"/>
      <c r="R2" s="4844"/>
    </row>
    <row r="3" spans="1:18" s="540" customFormat="1" ht="15" customHeight="1">
      <c r="A3" s="543"/>
      <c r="B3" s="543"/>
      <c r="C3" s="543"/>
      <c r="D3" s="543"/>
      <c r="E3" s="543"/>
      <c r="F3" s="578"/>
      <c r="G3" s="578"/>
      <c r="H3" s="543"/>
      <c r="I3" s="543"/>
      <c r="J3" s="4845" t="s">
        <v>3295</v>
      </c>
      <c r="K3" s="4845"/>
      <c r="L3" s="4845"/>
      <c r="M3" s="4845"/>
      <c r="N3" s="4845"/>
      <c r="O3" s="4845"/>
      <c r="P3" s="4845"/>
      <c r="Q3" s="4845"/>
      <c r="R3" s="4845"/>
    </row>
    <row r="4" spans="1:18" ht="12" thickBot="1"/>
    <row r="5" spans="1:18" s="550" customFormat="1" ht="13.5" customHeight="1">
      <c r="A5" s="4846"/>
      <c r="B5" s="4849" t="s">
        <v>3296</v>
      </c>
      <c r="C5" s="4849" t="s">
        <v>3297</v>
      </c>
      <c r="D5" s="4849" t="s">
        <v>3298</v>
      </c>
      <c r="E5" s="4849"/>
      <c r="F5" s="4849"/>
      <c r="G5" s="4849"/>
      <c r="H5" s="4849"/>
      <c r="I5" s="4849"/>
      <c r="J5" s="4849"/>
      <c r="K5" s="4849"/>
      <c r="L5" s="4849"/>
      <c r="M5" s="4852"/>
      <c r="N5" s="4853" t="s">
        <v>3312</v>
      </c>
      <c r="O5" s="4853"/>
      <c r="P5" s="4853"/>
      <c r="Q5" s="4853"/>
      <c r="R5" s="4854"/>
    </row>
    <row r="6" spans="1:18" s="550" customFormat="1" ht="13.5" customHeight="1">
      <c r="A6" s="4847"/>
      <c r="B6" s="4850"/>
      <c r="C6" s="4850"/>
      <c r="D6" s="4855" t="s">
        <v>3299</v>
      </c>
      <c r="E6" s="4856"/>
      <c r="F6" s="4855" t="s">
        <v>3300</v>
      </c>
      <c r="G6" s="4856"/>
      <c r="H6" s="4850" t="s">
        <v>3301</v>
      </c>
      <c r="I6" s="4850"/>
      <c r="J6" s="4850"/>
      <c r="K6" s="4850"/>
      <c r="L6" s="4859" t="s">
        <v>528</v>
      </c>
      <c r="M6" s="4863"/>
      <c r="N6" s="4865" t="s">
        <v>3302</v>
      </c>
      <c r="O6" s="4850"/>
      <c r="P6" s="4850"/>
      <c r="Q6" s="4850" t="s">
        <v>3303</v>
      </c>
      <c r="R6" s="4866"/>
    </row>
    <row r="7" spans="1:18" s="550" customFormat="1" ht="13.5" customHeight="1" thickBot="1">
      <c r="A7" s="4848"/>
      <c r="B7" s="4851"/>
      <c r="C7" s="4851"/>
      <c r="D7" s="4857"/>
      <c r="E7" s="4858"/>
      <c r="F7" s="4857"/>
      <c r="G7" s="4858"/>
      <c r="H7" s="551">
        <v>1</v>
      </c>
      <c r="I7" s="551">
        <v>2</v>
      </c>
      <c r="J7" s="551">
        <v>3</v>
      </c>
      <c r="K7" s="551">
        <v>4</v>
      </c>
      <c r="L7" s="4861"/>
      <c r="M7" s="4864"/>
      <c r="N7" s="552" t="s">
        <v>3304</v>
      </c>
      <c r="O7" s="551" t="s">
        <v>3305</v>
      </c>
      <c r="P7" s="551" t="s">
        <v>3306</v>
      </c>
      <c r="Q7" s="551" t="s">
        <v>3307</v>
      </c>
      <c r="R7" s="553" t="s">
        <v>3308</v>
      </c>
    </row>
    <row r="8" spans="1:18" s="548" customFormat="1" ht="12" customHeight="1" thickTop="1">
      <c r="A8" s="4867" t="s">
        <v>3338</v>
      </c>
      <c r="B8" s="4870" t="s">
        <v>3339</v>
      </c>
      <c r="C8" s="4870" t="s">
        <v>3340</v>
      </c>
      <c r="D8" s="554" t="s">
        <v>139</v>
      </c>
      <c r="E8" s="574" t="s">
        <v>498</v>
      </c>
      <c r="F8" s="554" t="s">
        <v>139</v>
      </c>
      <c r="G8" s="582" t="s">
        <v>3341</v>
      </c>
      <c r="H8" s="556"/>
      <c r="I8" s="556" t="s">
        <v>139</v>
      </c>
      <c r="J8" s="556"/>
      <c r="K8" s="556"/>
      <c r="L8" s="554" t="s">
        <v>139</v>
      </c>
      <c r="M8" s="4907" t="s">
        <v>3342</v>
      </c>
      <c r="N8" s="556" t="s">
        <v>139</v>
      </c>
      <c r="O8" s="556"/>
      <c r="P8" s="556" t="s">
        <v>139</v>
      </c>
      <c r="Q8" s="4888" t="s">
        <v>3309</v>
      </c>
      <c r="R8" s="4891" t="s">
        <v>3309</v>
      </c>
    </row>
    <row r="9" spans="1:18" s="548" customFormat="1" ht="12" customHeight="1">
      <c r="A9" s="4868"/>
      <c r="B9" s="4881"/>
      <c r="C9" s="4881"/>
      <c r="D9" s="565"/>
      <c r="E9" s="555"/>
      <c r="F9" s="568"/>
      <c r="G9" s="583"/>
      <c r="H9" s="566"/>
      <c r="I9" s="566"/>
      <c r="J9" s="566"/>
      <c r="K9" s="566"/>
      <c r="L9" s="565"/>
      <c r="M9" s="4908"/>
      <c r="N9" s="567"/>
      <c r="O9" s="566"/>
      <c r="P9" s="566"/>
      <c r="Q9" s="4889"/>
      <c r="R9" s="4892"/>
    </row>
    <row r="10" spans="1:18" ht="12" customHeight="1">
      <c r="A10" s="4868"/>
      <c r="B10" s="4881"/>
      <c r="C10" s="4871"/>
      <c r="D10" s="565"/>
      <c r="E10" s="555"/>
      <c r="F10" s="568" t="s">
        <v>139</v>
      </c>
      <c r="G10" s="583" t="s">
        <v>3310</v>
      </c>
      <c r="H10" s="566"/>
      <c r="I10" s="568" t="s">
        <v>139</v>
      </c>
      <c r="J10" s="566"/>
      <c r="K10" s="566"/>
      <c r="L10" s="568" t="s">
        <v>139</v>
      </c>
      <c r="M10" s="4908" t="s">
        <v>3343</v>
      </c>
      <c r="N10" s="567"/>
      <c r="O10" s="566"/>
      <c r="P10" s="568" t="s">
        <v>139</v>
      </c>
      <c r="Q10" s="4889"/>
      <c r="R10" s="4892"/>
    </row>
    <row r="11" spans="1:18" ht="12" customHeight="1">
      <c r="A11" s="4868"/>
      <c r="B11" s="4881"/>
      <c r="C11" s="4871"/>
      <c r="D11" s="565"/>
      <c r="E11" s="555"/>
      <c r="F11" s="565"/>
      <c r="G11" s="583"/>
      <c r="H11" s="566"/>
      <c r="I11" s="566"/>
      <c r="J11" s="566"/>
      <c r="K11" s="566"/>
      <c r="L11" s="565"/>
      <c r="M11" s="4908"/>
      <c r="N11" s="567"/>
      <c r="O11" s="566"/>
      <c r="P11" s="566"/>
      <c r="Q11" s="4889"/>
      <c r="R11" s="4892"/>
    </row>
    <row r="12" spans="1:18" ht="12" customHeight="1">
      <c r="A12" s="4868"/>
      <c r="B12" s="4881"/>
      <c r="C12" s="4871"/>
      <c r="D12" s="565"/>
      <c r="E12" s="555"/>
      <c r="F12" s="568" t="s">
        <v>139</v>
      </c>
      <c r="G12" s="583"/>
      <c r="H12" s="566"/>
      <c r="I12" s="568" t="s">
        <v>139</v>
      </c>
      <c r="J12" s="566"/>
      <c r="K12" s="566"/>
      <c r="L12" s="568" t="s">
        <v>139</v>
      </c>
      <c r="M12" s="4908" t="s">
        <v>3344</v>
      </c>
      <c r="N12" s="567" t="s">
        <v>139</v>
      </c>
      <c r="O12" s="568" t="s">
        <v>139</v>
      </c>
      <c r="P12" s="568" t="s">
        <v>139</v>
      </c>
      <c r="Q12" s="4889"/>
      <c r="R12" s="4892"/>
    </row>
    <row r="13" spans="1:18" ht="12" customHeight="1">
      <c r="A13" s="4868"/>
      <c r="B13" s="4881"/>
      <c r="C13" s="4871"/>
      <c r="D13" s="565"/>
      <c r="E13" s="555"/>
      <c r="F13" s="565"/>
      <c r="G13" s="583"/>
      <c r="H13" s="566"/>
      <c r="I13" s="566"/>
      <c r="J13" s="566"/>
      <c r="K13" s="566"/>
      <c r="L13" s="565"/>
      <c r="M13" s="4908"/>
      <c r="N13" s="567"/>
      <c r="O13" s="566"/>
      <c r="P13" s="566"/>
      <c r="Q13" s="4889"/>
      <c r="R13" s="4892"/>
    </row>
    <row r="14" spans="1:18" ht="12" customHeight="1">
      <c r="A14" s="4868"/>
      <c r="B14" s="4881"/>
      <c r="C14" s="4871"/>
      <c r="D14" s="565"/>
      <c r="E14" s="555"/>
      <c r="F14" s="568" t="s">
        <v>139</v>
      </c>
      <c r="G14" s="583"/>
      <c r="H14" s="566"/>
      <c r="I14" s="568" t="s">
        <v>139</v>
      </c>
      <c r="J14" s="566"/>
      <c r="K14" s="566"/>
      <c r="L14" s="568" t="s">
        <v>139</v>
      </c>
      <c r="M14" s="4908" t="s">
        <v>3345</v>
      </c>
      <c r="N14" s="567" t="s">
        <v>139</v>
      </c>
      <c r="O14" s="568" t="s">
        <v>139</v>
      </c>
      <c r="P14" s="568" t="s">
        <v>139</v>
      </c>
      <c r="Q14" s="4889"/>
      <c r="R14" s="4892"/>
    </row>
    <row r="15" spans="1:18" ht="12" customHeight="1">
      <c r="A15" s="4868"/>
      <c r="B15" s="4881"/>
      <c r="C15" s="4871"/>
      <c r="D15" s="565"/>
      <c r="E15" s="555"/>
      <c r="F15" s="568"/>
      <c r="G15" s="583"/>
      <c r="H15" s="566"/>
      <c r="I15" s="566"/>
      <c r="J15" s="566"/>
      <c r="K15" s="566"/>
      <c r="L15" s="565"/>
      <c r="M15" s="4908"/>
      <c r="N15" s="567"/>
      <c r="O15" s="566"/>
      <c r="P15" s="566"/>
      <c r="Q15" s="4889"/>
      <c r="R15" s="4892"/>
    </row>
    <row r="16" spans="1:18" ht="12" customHeight="1">
      <c r="A16" s="4868"/>
      <c r="B16" s="4881"/>
      <c r="C16" s="4871"/>
      <c r="D16" s="565"/>
      <c r="E16" s="555"/>
      <c r="F16" s="568"/>
      <c r="G16" s="584"/>
      <c r="H16" s="566"/>
      <c r="I16" s="568" t="s">
        <v>139</v>
      </c>
      <c r="J16" s="566"/>
      <c r="K16" s="566"/>
      <c r="L16" s="568" t="s">
        <v>139</v>
      </c>
      <c r="M16" s="4908" t="s">
        <v>3346</v>
      </c>
      <c r="N16" s="567" t="s">
        <v>139</v>
      </c>
      <c r="O16" s="566"/>
      <c r="P16" s="568" t="s">
        <v>139</v>
      </c>
      <c r="Q16" s="4889"/>
      <c r="R16" s="4892"/>
    </row>
    <row r="17" spans="1:18" ht="12" customHeight="1">
      <c r="A17" s="4868"/>
      <c r="B17" s="4881"/>
      <c r="C17" s="4872"/>
      <c r="D17" s="558"/>
      <c r="E17" s="559"/>
      <c r="F17" s="575"/>
      <c r="G17" s="585"/>
      <c r="H17" s="569"/>
      <c r="I17" s="566"/>
      <c r="J17" s="569"/>
      <c r="K17" s="569"/>
      <c r="L17" s="586"/>
      <c r="M17" s="4914"/>
      <c r="N17" s="560"/>
      <c r="O17" s="569"/>
      <c r="P17" s="569"/>
      <c r="Q17" s="4890"/>
      <c r="R17" s="4893"/>
    </row>
    <row r="18" spans="1:18" ht="12" customHeight="1">
      <c r="A18" s="4868"/>
      <c r="B18" s="4881"/>
      <c r="C18" s="4880" t="s">
        <v>3347</v>
      </c>
      <c r="D18" s="561" t="s">
        <v>139</v>
      </c>
      <c r="E18" s="562" t="s">
        <v>498</v>
      </c>
      <c r="F18" s="561" t="s">
        <v>139</v>
      </c>
      <c r="G18" s="587" t="s">
        <v>3310</v>
      </c>
      <c r="H18" s="563"/>
      <c r="I18" s="563" t="s">
        <v>139</v>
      </c>
      <c r="J18" s="563"/>
      <c r="K18" s="563"/>
      <c r="L18" s="561" t="s">
        <v>139</v>
      </c>
      <c r="M18" s="4909" t="s">
        <v>3346</v>
      </c>
      <c r="N18" s="564" t="s">
        <v>139</v>
      </c>
      <c r="O18" s="563"/>
      <c r="P18" s="563" t="s">
        <v>139</v>
      </c>
      <c r="Q18" s="4897" t="s">
        <v>3309</v>
      </c>
      <c r="R18" s="4898" t="s">
        <v>3309</v>
      </c>
    </row>
    <row r="19" spans="1:18" ht="12" customHeight="1">
      <c r="A19" s="4868"/>
      <c r="B19" s="4881"/>
      <c r="C19" s="4871"/>
      <c r="D19" s="565"/>
      <c r="E19" s="555"/>
      <c r="F19" s="568"/>
      <c r="G19" s="583"/>
      <c r="H19" s="566"/>
      <c r="I19" s="566"/>
      <c r="J19" s="566"/>
      <c r="K19" s="566"/>
      <c r="L19" s="588"/>
      <c r="M19" s="4908"/>
      <c r="N19" s="567"/>
      <c r="O19" s="566"/>
      <c r="P19" s="566"/>
      <c r="Q19" s="4889"/>
      <c r="R19" s="4892"/>
    </row>
    <row r="20" spans="1:18" ht="12" customHeight="1">
      <c r="A20" s="4868"/>
      <c r="B20" s="4881"/>
      <c r="C20" s="4871"/>
      <c r="D20" s="565"/>
      <c r="E20" s="555"/>
      <c r="F20" s="568" t="s">
        <v>139</v>
      </c>
      <c r="G20" s="583"/>
      <c r="H20" s="566"/>
      <c r="I20" s="568" t="s">
        <v>139</v>
      </c>
      <c r="J20" s="566"/>
      <c r="K20" s="566"/>
      <c r="L20" s="568" t="s">
        <v>139</v>
      </c>
      <c r="M20" s="4908" t="s">
        <v>3344</v>
      </c>
      <c r="N20" s="567"/>
      <c r="O20" s="566"/>
      <c r="P20" s="568" t="s">
        <v>139</v>
      </c>
      <c r="Q20" s="4889"/>
      <c r="R20" s="4892"/>
    </row>
    <row r="21" spans="1:18" ht="12" customHeight="1">
      <c r="A21" s="4868"/>
      <c r="B21" s="4881"/>
      <c r="C21" s="4871"/>
      <c r="D21" s="565"/>
      <c r="E21" s="555"/>
      <c r="F21" s="565"/>
      <c r="G21" s="583"/>
      <c r="H21" s="566"/>
      <c r="I21" s="566"/>
      <c r="J21" s="566"/>
      <c r="K21" s="566"/>
      <c r="L21" s="565"/>
      <c r="M21" s="4908"/>
      <c r="N21" s="567"/>
      <c r="O21" s="566"/>
      <c r="P21" s="566"/>
      <c r="Q21" s="4889"/>
      <c r="R21" s="4892"/>
    </row>
    <row r="22" spans="1:18" ht="12" customHeight="1">
      <c r="A22" s="4868"/>
      <c r="B22" s="4881"/>
      <c r="C22" s="4871"/>
      <c r="D22" s="565"/>
      <c r="E22" s="555"/>
      <c r="F22" s="568" t="s">
        <v>139</v>
      </c>
      <c r="G22" s="583"/>
      <c r="H22" s="566"/>
      <c r="I22" s="566"/>
      <c r="J22" s="568" t="s">
        <v>139</v>
      </c>
      <c r="K22" s="566"/>
      <c r="L22" s="568" t="s">
        <v>139</v>
      </c>
      <c r="M22" s="4908" t="s">
        <v>3348</v>
      </c>
      <c r="N22" s="567" t="s">
        <v>139</v>
      </c>
      <c r="O22" s="566"/>
      <c r="P22" s="566"/>
      <c r="Q22" s="4889"/>
      <c r="R22" s="4892"/>
    </row>
    <row r="23" spans="1:18" ht="12" customHeight="1">
      <c r="A23" s="4868"/>
      <c r="B23" s="4881"/>
      <c r="C23" s="4872"/>
      <c r="D23" s="558"/>
      <c r="E23" s="559"/>
      <c r="F23" s="575"/>
      <c r="G23" s="589"/>
      <c r="H23" s="569"/>
      <c r="I23" s="569"/>
      <c r="J23" s="569"/>
      <c r="K23" s="569"/>
      <c r="L23" s="586"/>
      <c r="M23" s="4914"/>
      <c r="N23" s="560"/>
      <c r="O23" s="569"/>
      <c r="P23" s="569"/>
      <c r="Q23" s="4890"/>
      <c r="R23" s="4893"/>
    </row>
    <row r="24" spans="1:18" ht="12" customHeight="1">
      <c r="A24" s="4868"/>
      <c r="B24" s="4881"/>
      <c r="C24" s="4915" t="s">
        <v>3349</v>
      </c>
      <c r="D24" s="561" t="s">
        <v>139</v>
      </c>
      <c r="E24" s="555" t="s">
        <v>498</v>
      </c>
      <c r="F24" s="561" t="s">
        <v>139</v>
      </c>
      <c r="G24" s="583"/>
      <c r="H24" s="563"/>
      <c r="I24" s="563" t="s">
        <v>139</v>
      </c>
      <c r="J24" s="563" t="s">
        <v>139</v>
      </c>
      <c r="K24" s="563" t="s">
        <v>139</v>
      </c>
      <c r="L24" s="561" t="s">
        <v>139</v>
      </c>
      <c r="M24" s="4908" t="s">
        <v>3350</v>
      </c>
      <c r="N24" s="564" t="s">
        <v>139</v>
      </c>
      <c r="O24" s="563"/>
      <c r="P24" s="563" t="s">
        <v>139</v>
      </c>
      <c r="Q24" s="4897" t="s">
        <v>3309</v>
      </c>
      <c r="R24" s="4898" t="s">
        <v>3309</v>
      </c>
    </row>
    <row r="25" spans="1:18" ht="12" customHeight="1">
      <c r="A25" s="4868"/>
      <c r="B25" s="4881"/>
      <c r="C25" s="4874"/>
      <c r="D25" s="565"/>
      <c r="E25" s="555"/>
      <c r="F25" s="568"/>
      <c r="G25" s="583"/>
      <c r="H25" s="566"/>
      <c r="I25" s="566"/>
      <c r="J25" s="566"/>
      <c r="K25" s="566"/>
      <c r="L25" s="588"/>
      <c r="M25" s="4908"/>
      <c r="N25" s="567"/>
      <c r="O25" s="566"/>
      <c r="P25" s="566"/>
      <c r="Q25" s="4889"/>
      <c r="R25" s="4892"/>
    </row>
    <row r="26" spans="1:18" ht="12" customHeight="1">
      <c r="A26" s="4868"/>
      <c r="B26" s="4881"/>
      <c r="C26" s="4874"/>
      <c r="D26" s="565"/>
      <c r="E26" s="555"/>
      <c r="F26" s="568" t="s">
        <v>139</v>
      </c>
      <c r="G26" s="583"/>
      <c r="H26" s="566"/>
      <c r="I26" s="568" t="s">
        <v>139</v>
      </c>
      <c r="J26" s="568" t="s">
        <v>139</v>
      </c>
      <c r="K26" s="568" t="s">
        <v>139</v>
      </c>
      <c r="L26" s="568" t="s">
        <v>139</v>
      </c>
      <c r="M26" s="4908" t="s">
        <v>3351</v>
      </c>
      <c r="N26" s="567" t="s">
        <v>139</v>
      </c>
      <c r="O26" s="566"/>
      <c r="P26" s="568" t="s">
        <v>139</v>
      </c>
      <c r="Q26" s="4889"/>
      <c r="R26" s="4892"/>
    </row>
    <row r="27" spans="1:18" ht="12" customHeight="1">
      <c r="A27" s="4868"/>
      <c r="B27" s="4881"/>
      <c r="C27" s="4875"/>
      <c r="D27" s="558"/>
      <c r="E27" s="559"/>
      <c r="F27" s="575"/>
      <c r="G27" s="589"/>
      <c r="H27" s="569"/>
      <c r="I27" s="569"/>
      <c r="J27" s="569"/>
      <c r="K27" s="569"/>
      <c r="L27" s="586"/>
      <c r="M27" s="4914"/>
      <c r="N27" s="560"/>
      <c r="O27" s="569"/>
      <c r="P27" s="569"/>
      <c r="Q27" s="4890"/>
      <c r="R27" s="4893"/>
    </row>
    <row r="28" spans="1:18" ht="12" customHeight="1">
      <c r="A28" s="4868"/>
      <c r="B28" s="4881"/>
      <c r="C28" s="4880" t="s">
        <v>3352</v>
      </c>
      <c r="D28" s="561" t="s">
        <v>139</v>
      </c>
      <c r="E28" s="562" t="s">
        <v>498</v>
      </c>
      <c r="F28" s="561" t="s">
        <v>139</v>
      </c>
      <c r="G28" s="587"/>
      <c r="H28" s="563"/>
      <c r="I28" s="563" t="s">
        <v>139</v>
      </c>
      <c r="J28" s="563"/>
      <c r="K28" s="563"/>
      <c r="L28" s="561" t="s">
        <v>139</v>
      </c>
      <c r="M28" s="4909" t="s">
        <v>3353</v>
      </c>
      <c r="N28" s="564" t="s">
        <v>139</v>
      </c>
      <c r="O28" s="563"/>
      <c r="P28" s="563" t="s">
        <v>139</v>
      </c>
      <c r="Q28" s="4897" t="s">
        <v>3309</v>
      </c>
      <c r="R28" s="4898" t="s">
        <v>3309</v>
      </c>
    </row>
    <row r="29" spans="1:18" ht="12" customHeight="1">
      <c r="A29" s="4868"/>
      <c r="B29" s="4881"/>
      <c r="C29" s="4874"/>
      <c r="D29" s="565"/>
      <c r="E29" s="555"/>
      <c r="F29" s="568"/>
      <c r="G29" s="583"/>
      <c r="H29" s="566"/>
      <c r="I29" s="566"/>
      <c r="J29" s="566"/>
      <c r="K29" s="566"/>
      <c r="L29" s="588"/>
      <c r="M29" s="4908"/>
      <c r="N29" s="567"/>
      <c r="O29" s="566"/>
      <c r="P29" s="566"/>
      <c r="Q29" s="4889"/>
      <c r="R29" s="4892"/>
    </row>
    <row r="30" spans="1:18" ht="12" customHeight="1">
      <c r="A30" s="4868"/>
      <c r="B30" s="4881"/>
      <c r="C30" s="4874"/>
      <c r="D30" s="565"/>
      <c r="E30" s="555"/>
      <c r="F30" s="568" t="s">
        <v>139</v>
      </c>
      <c r="G30" s="583"/>
      <c r="H30" s="566"/>
      <c r="I30" s="568" t="s">
        <v>139</v>
      </c>
      <c r="J30" s="566"/>
      <c r="K30" s="566"/>
      <c r="L30" s="568" t="s">
        <v>139</v>
      </c>
      <c r="M30" s="4908" t="s">
        <v>3354</v>
      </c>
      <c r="N30" s="567" t="s">
        <v>139</v>
      </c>
      <c r="O30" s="566"/>
      <c r="P30" s="568" t="s">
        <v>139</v>
      </c>
      <c r="Q30" s="4889"/>
      <c r="R30" s="4892"/>
    </row>
    <row r="31" spans="1:18" ht="12" customHeight="1">
      <c r="A31" s="4868"/>
      <c r="B31" s="4881"/>
      <c r="C31" s="4874"/>
      <c r="D31" s="565"/>
      <c r="E31" s="555"/>
      <c r="F31" s="565"/>
      <c r="G31" s="583"/>
      <c r="H31" s="566"/>
      <c r="I31" s="566"/>
      <c r="J31" s="566"/>
      <c r="K31" s="566"/>
      <c r="L31" s="588"/>
      <c r="M31" s="4908"/>
      <c r="N31" s="567"/>
      <c r="O31" s="566"/>
      <c r="P31" s="566"/>
      <c r="Q31" s="4889"/>
      <c r="R31" s="4892"/>
    </row>
    <row r="32" spans="1:18" ht="12" customHeight="1">
      <c r="A32" s="4868"/>
      <c r="B32" s="4881"/>
      <c r="C32" s="4874"/>
      <c r="D32" s="565"/>
      <c r="E32" s="555"/>
      <c r="F32" s="568" t="s">
        <v>139</v>
      </c>
      <c r="G32" s="583"/>
      <c r="H32" s="566"/>
      <c r="I32" s="568" t="s">
        <v>139</v>
      </c>
      <c r="J32" s="566"/>
      <c r="K32" s="566"/>
      <c r="L32" s="568" t="s">
        <v>139</v>
      </c>
      <c r="M32" s="4908" t="s">
        <v>3355</v>
      </c>
      <c r="N32" s="567" t="s">
        <v>139</v>
      </c>
      <c r="O32" s="566"/>
      <c r="P32" s="568" t="s">
        <v>139</v>
      </c>
      <c r="Q32" s="4889"/>
      <c r="R32" s="4892"/>
    </row>
    <row r="33" spans="1:18" ht="12" customHeight="1">
      <c r="A33" s="4868"/>
      <c r="B33" s="4881"/>
      <c r="C33" s="4875"/>
      <c r="D33" s="558"/>
      <c r="E33" s="559"/>
      <c r="F33" s="575"/>
      <c r="G33" s="589"/>
      <c r="H33" s="569"/>
      <c r="I33" s="569"/>
      <c r="J33" s="569"/>
      <c r="K33" s="569"/>
      <c r="L33" s="586"/>
      <c r="M33" s="4914"/>
      <c r="N33" s="560"/>
      <c r="O33" s="569"/>
      <c r="P33" s="569"/>
      <c r="Q33" s="4890"/>
      <c r="R33" s="4893"/>
    </row>
    <row r="34" spans="1:18" ht="12" customHeight="1">
      <c r="A34" s="4868"/>
      <c r="B34" s="4881"/>
      <c r="C34" s="4915" t="s">
        <v>3356</v>
      </c>
      <c r="D34" s="561" t="s">
        <v>139</v>
      </c>
      <c r="E34" s="562" t="s">
        <v>498</v>
      </c>
      <c r="F34" s="561" t="s">
        <v>139</v>
      </c>
      <c r="G34" s="587"/>
      <c r="H34" s="563"/>
      <c r="I34" s="563" t="s">
        <v>139</v>
      </c>
      <c r="J34" s="563" t="s">
        <v>139</v>
      </c>
      <c r="K34" s="563" t="s">
        <v>139</v>
      </c>
      <c r="L34" s="561" t="s">
        <v>139</v>
      </c>
      <c r="M34" s="4909" t="s">
        <v>3357</v>
      </c>
      <c r="N34" s="564" t="s">
        <v>139</v>
      </c>
      <c r="O34" s="563" t="s">
        <v>139</v>
      </c>
      <c r="P34" s="563"/>
      <c r="Q34" s="4897" t="s">
        <v>3309</v>
      </c>
      <c r="R34" s="4898" t="s">
        <v>3309</v>
      </c>
    </row>
    <row r="35" spans="1:18" ht="12" customHeight="1">
      <c r="A35" s="4868"/>
      <c r="B35" s="4881"/>
      <c r="C35" s="4874"/>
      <c r="D35" s="565"/>
      <c r="E35" s="555"/>
      <c r="F35" s="568"/>
      <c r="G35" s="583"/>
      <c r="H35" s="566"/>
      <c r="I35" s="566"/>
      <c r="J35" s="566"/>
      <c r="K35" s="566"/>
      <c r="L35" s="588"/>
      <c r="M35" s="4908"/>
      <c r="N35" s="567"/>
      <c r="O35" s="566"/>
      <c r="P35" s="566"/>
      <c r="Q35" s="4889"/>
      <c r="R35" s="4892"/>
    </row>
    <row r="36" spans="1:18" ht="12" customHeight="1">
      <c r="A36" s="4868"/>
      <c r="B36" s="4881"/>
      <c r="C36" s="4875"/>
      <c r="D36" s="558"/>
      <c r="E36" s="559"/>
      <c r="F36" s="575"/>
      <c r="G36" s="589"/>
      <c r="H36" s="569"/>
      <c r="I36" s="569"/>
      <c r="J36" s="569"/>
      <c r="K36" s="569"/>
      <c r="L36" s="586"/>
      <c r="M36" s="4914"/>
      <c r="N36" s="560"/>
      <c r="O36" s="569"/>
      <c r="P36" s="569"/>
      <c r="Q36" s="4890"/>
      <c r="R36" s="4893"/>
    </row>
    <row r="37" spans="1:18" ht="12" customHeight="1">
      <c r="A37" s="4868"/>
      <c r="B37" s="4881"/>
      <c r="C37" s="4910" t="s">
        <v>3358</v>
      </c>
      <c r="D37" s="561" t="s">
        <v>139</v>
      </c>
      <c r="E37" s="562" t="s">
        <v>498</v>
      </c>
      <c r="F37" s="561" t="s">
        <v>139</v>
      </c>
      <c r="G37" s="587" t="s">
        <v>3359</v>
      </c>
      <c r="H37" s="563"/>
      <c r="I37" s="563" t="s">
        <v>139</v>
      </c>
      <c r="J37" s="563" t="s">
        <v>139</v>
      </c>
      <c r="K37" s="563"/>
      <c r="L37" s="561" t="s">
        <v>139</v>
      </c>
      <c r="M37" s="4909" t="s">
        <v>3360</v>
      </c>
      <c r="N37" s="564" t="s">
        <v>139</v>
      </c>
      <c r="O37" s="563" t="s">
        <v>139</v>
      </c>
      <c r="P37" s="563" t="s">
        <v>139</v>
      </c>
      <c r="Q37" s="4897" t="s">
        <v>3309</v>
      </c>
      <c r="R37" s="4898" t="s">
        <v>3309</v>
      </c>
    </row>
    <row r="38" spans="1:18" ht="12" customHeight="1">
      <c r="A38" s="4868"/>
      <c r="B38" s="4881"/>
      <c r="C38" s="4911"/>
      <c r="D38" s="565"/>
      <c r="E38" s="555"/>
      <c r="F38" s="568"/>
      <c r="G38" s="583"/>
      <c r="H38" s="566"/>
      <c r="I38" s="566"/>
      <c r="J38" s="566"/>
      <c r="K38" s="566"/>
      <c r="L38" s="588"/>
      <c r="M38" s="4908"/>
      <c r="N38" s="567"/>
      <c r="O38" s="566"/>
      <c r="P38" s="566"/>
      <c r="Q38" s="4889"/>
      <c r="R38" s="4892"/>
    </row>
    <row r="39" spans="1:18" ht="12" customHeight="1">
      <c r="A39" s="4868"/>
      <c r="B39" s="4881"/>
      <c r="C39" s="4911"/>
      <c r="D39" s="565"/>
      <c r="E39" s="555"/>
      <c r="F39" s="568" t="s">
        <v>139</v>
      </c>
      <c r="G39" s="583" t="s">
        <v>3311</v>
      </c>
      <c r="H39" s="566"/>
      <c r="I39" s="568" t="s">
        <v>139</v>
      </c>
      <c r="J39" s="568" t="s">
        <v>139</v>
      </c>
      <c r="K39" s="566"/>
      <c r="L39" s="568" t="s">
        <v>139</v>
      </c>
      <c r="M39" s="4908" t="s">
        <v>3361</v>
      </c>
      <c r="N39" s="567" t="s">
        <v>139</v>
      </c>
      <c r="O39" s="566" t="s">
        <v>139</v>
      </c>
      <c r="P39" s="568" t="s">
        <v>139</v>
      </c>
      <c r="Q39" s="4889"/>
      <c r="R39" s="4892"/>
    </row>
    <row r="40" spans="1:18" ht="12" customHeight="1">
      <c r="A40" s="4868"/>
      <c r="B40" s="4881"/>
      <c r="C40" s="4911"/>
      <c r="D40" s="565"/>
      <c r="E40" s="555"/>
      <c r="F40" s="565"/>
      <c r="G40" s="583"/>
      <c r="H40" s="566"/>
      <c r="I40" s="566"/>
      <c r="J40" s="566"/>
      <c r="K40" s="566"/>
      <c r="L40" s="588"/>
      <c r="M40" s="4908"/>
      <c r="N40" s="567"/>
      <c r="O40" s="566"/>
      <c r="P40" s="566"/>
      <c r="Q40" s="4889"/>
      <c r="R40" s="4892"/>
    </row>
    <row r="41" spans="1:18" ht="12" customHeight="1">
      <c r="A41" s="4868"/>
      <c r="B41" s="4881"/>
      <c r="C41" s="4911"/>
      <c r="D41" s="565"/>
      <c r="E41" s="555"/>
      <c r="F41" s="568" t="s">
        <v>139</v>
      </c>
      <c r="G41" s="583"/>
      <c r="H41" s="566"/>
      <c r="I41" s="568" t="s">
        <v>139</v>
      </c>
      <c r="J41" s="568" t="s">
        <v>139</v>
      </c>
      <c r="K41" s="566"/>
      <c r="L41" s="568" t="s">
        <v>139</v>
      </c>
      <c r="M41" s="4908" t="s">
        <v>3362</v>
      </c>
      <c r="N41" s="567" t="s">
        <v>139</v>
      </c>
      <c r="O41" s="566" t="s">
        <v>139</v>
      </c>
      <c r="P41" s="568" t="s">
        <v>139</v>
      </c>
      <c r="Q41" s="4889"/>
      <c r="R41" s="4892"/>
    </row>
    <row r="42" spans="1:18" ht="12" customHeight="1">
      <c r="A42" s="4868"/>
      <c r="B42" s="4881"/>
      <c r="C42" s="4911"/>
      <c r="D42" s="565"/>
      <c r="E42" s="555"/>
      <c r="F42" s="565"/>
      <c r="G42" s="583"/>
      <c r="H42" s="566"/>
      <c r="I42" s="566"/>
      <c r="J42" s="566"/>
      <c r="K42" s="566"/>
      <c r="L42" s="588"/>
      <c r="M42" s="4908"/>
      <c r="N42" s="567"/>
      <c r="O42" s="566"/>
      <c r="P42" s="566"/>
      <c r="Q42" s="4889"/>
      <c r="R42" s="4892"/>
    </row>
    <row r="43" spans="1:18" ht="12" customHeight="1">
      <c r="A43" s="4868"/>
      <c r="B43" s="4881"/>
      <c r="C43" s="4911"/>
      <c r="D43" s="565"/>
      <c r="E43" s="555"/>
      <c r="F43" s="568" t="s">
        <v>139</v>
      </c>
      <c r="G43" s="583"/>
      <c r="H43" s="566"/>
      <c r="I43" s="568" t="s">
        <v>139</v>
      </c>
      <c r="J43" s="568" t="s">
        <v>139</v>
      </c>
      <c r="K43" s="566"/>
      <c r="L43" s="568" t="s">
        <v>139</v>
      </c>
      <c r="M43" s="4908" t="s">
        <v>3363</v>
      </c>
      <c r="N43" s="567" t="s">
        <v>139</v>
      </c>
      <c r="O43" s="566"/>
      <c r="P43" s="568" t="s">
        <v>139</v>
      </c>
      <c r="Q43" s="4889"/>
      <c r="R43" s="4892"/>
    </row>
    <row r="44" spans="1:18" ht="12" customHeight="1">
      <c r="A44" s="4868"/>
      <c r="B44" s="4881"/>
      <c r="C44" s="4911"/>
      <c r="D44" s="565"/>
      <c r="E44" s="555"/>
      <c r="F44" s="568"/>
      <c r="G44" s="583"/>
      <c r="H44" s="566"/>
      <c r="I44" s="566"/>
      <c r="J44" s="566"/>
      <c r="K44" s="566"/>
      <c r="L44" s="588"/>
      <c r="M44" s="4908"/>
      <c r="N44" s="567"/>
      <c r="O44" s="566"/>
      <c r="P44" s="566"/>
      <c r="Q44" s="4889"/>
      <c r="R44" s="4892"/>
    </row>
    <row r="45" spans="1:18" ht="12" customHeight="1">
      <c r="A45" s="4868"/>
      <c r="B45" s="4881"/>
      <c r="C45" s="4911"/>
      <c r="D45" s="565"/>
      <c r="E45" s="555"/>
      <c r="F45" s="568"/>
      <c r="G45" s="584"/>
      <c r="H45" s="566"/>
      <c r="I45" s="568" t="s">
        <v>139</v>
      </c>
      <c r="J45" s="566"/>
      <c r="K45" s="566"/>
      <c r="L45" s="568" t="s">
        <v>139</v>
      </c>
      <c r="M45" s="4908" t="s">
        <v>3353</v>
      </c>
      <c r="N45" s="567" t="s">
        <v>139</v>
      </c>
      <c r="O45" s="566"/>
      <c r="P45" s="568" t="s">
        <v>139</v>
      </c>
      <c r="Q45" s="4889"/>
      <c r="R45" s="4892"/>
    </row>
    <row r="46" spans="1:18" ht="12" customHeight="1">
      <c r="A46" s="4868"/>
      <c r="B46" s="4881"/>
      <c r="C46" s="4911"/>
      <c r="D46" s="565"/>
      <c r="E46" s="555"/>
      <c r="F46" s="568"/>
      <c r="G46" s="584"/>
      <c r="H46" s="566"/>
      <c r="I46" s="566"/>
      <c r="J46" s="566"/>
      <c r="K46" s="566"/>
      <c r="L46" s="588"/>
      <c r="M46" s="4908"/>
      <c r="N46" s="567"/>
      <c r="O46" s="566"/>
      <c r="P46" s="566"/>
      <c r="Q46" s="4889"/>
      <c r="R46" s="4892"/>
    </row>
    <row r="47" spans="1:18" ht="12" customHeight="1">
      <c r="A47" s="4868"/>
      <c r="B47" s="4881"/>
      <c r="C47" s="4911"/>
      <c r="D47" s="565"/>
      <c r="E47" s="555"/>
      <c r="F47" s="568"/>
      <c r="G47" s="584"/>
      <c r="H47" s="566"/>
      <c r="I47" s="568" t="s">
        <v>139</v>
      </c>
      <c r="J47" s="566"/>
      <c r="K47" s="566"/>
      <c r="L47" s="568" t="s">
        <v>139</v>
      </c>
      <c r="M47" s="4908" t="s">
        <v>3364</v>
      </c>
      <c r="N47" s="567" t="s">
        <v>139</v>
      </c>
      <c r="O47" s="566"/>
      <c r="P47" s="568" t="s">
        <v>139</v>
      </c>
      <c r="Q47" s="4889"/>
      <c r="R47" s="4892"/>
    </row>
    <row r="48" spans="1:18" ht="12" customHeight="1">
      <c r="A48" s="4868"/>
      <c r="B48" s="4881"/>
      <c r="C48" s="4911"/>
      <c r="D48" s="565"/>
      <c r="E48" s="555"/>
      <c r="F48" s="568"/>
      <c r="G48" s="584"/>
      <c r="H48" s="566"/>
      <c r="I48" s="566"/>
      <c r="J48" s="566"/>
      <c r="K48" s="566"/>
      <c r="L48" s="588"/>
      <c r="M48" s="4908"/>
      <c r="N48" s="567"/>
      <c r="O48" s="566"/>
      <c r="P48" s="566"/>
      <c r="Q48" s="4889"/>
      <c r="R48" s="4892"/>
    </row>
    <row r="49" spans="1:18" ht="12" customHeight="1">
      <c r="A49" s="4868"/>
      <c r="B49" s="4881"/>
      <c r="C49" s="4911"/>
      <c r="D49" s="565"/>
      <c r="E49" s="555"/>
      <c r="F49" s="568"/>
      <c r="G49" s="584"/>
      <c r="H49" s="566"/>
      <c r="I49" s="568" t="s">
        <v>139</v>
      </c>
      <c r="J49" s="566"/>
      <c r="K49" s="566"/>
      <c r="L49" s="568" t="s">
        <v>139</v>
      </c>
      <c r="M49" s="4908" t="s">
        <v>3365</v>
      </c>
      <c r="N49" s="567" t="s">
        <v>139</v>
      </c>
      <c r="O49" s="566"/>
      <c r="P49" s="568" t="s">
        <v>139</v>
      </c>
      <c r="Q49" s="4889"/>
      <c r="R49" s="4892"/>
    </row>
    <row r="50" spans="1:18" ht="12" customHeight="1">
      <c r="A50" s="4868"/>
      <c r="B50" s="4881"/>
      <c r="C50" s="4911"/>
      <c r="D50" s="565"/>
      <c r="E50" s="555"/>
      <c r="F50" s="568"/>
      <c r="G50" s="584"/>
      <c r="H50" s="566"/>
      <c r="I50" s="566"/>
      <c r="J50" s="566"/>
      <c r="K50" s="566"/>
      <c r="L50" s="588"/>
      <c r="M50" s="4908"/>
      <c r="N50" s="567"/>
      <c r="O50" s="566"/>
      <c r="P50" s="566"/>
      <c r="Q50" s="4889"/>
      <c r="R50" s="4892"/>
    </row>
    <row r="51" spans="1:18" ht="12" customHeight="1">
      <c r="A51" s="4868"/>
      <c r="B51" s="4881"/>
      <c r="C51" s="4911"/>
      <c r="D51" s="565"/>
      <c r="E51" s="555"/>
      <c r="F51" s="568"/>
      <c r="G51" s="584"/>
      <c r="H51" s="566"/>
      <c r="I51" s="568" t="s">
        <v>139</v>
      </c>
      <c r="J51" s="566"/>
      <c r="K51" s="566"/>
      <c r="L51" s="568" t="s">
        <v>139</v>
      </c>
      <c r="M51" s="4908" t="s">
        <v>3366</v>
      </c>
      <c r="N51" s="567" t="s">
        <v>139</v>
      </c>
      <c r="O51" s="566"/>
      <c r="P51" s="568" t="s">
        <v>139</v>
      </c>
      <c r="Q51" s="4889"/>
      <c r="R51" s="4892"/>
    </row>
    <row r="52" spans="1:18" ht="12" customHeight="1">
      <c r="A52" s="4868"/>
      <c r="B52" s="4881"/>
      <c r="C52" s="4912"/>
      <c r="D52" s="558"/>
      <c r="E52" s="559"/>
      <c r="F52" s="575"/>
      <c r="G52" s="585"/>
      <c r="H52" s="569"/>
      <c r="I52" s="569"/>
      <c r="J52" s="569"/>
      <c r="K52" s="569"/>
      <c r="L52" s="586"/>
      <c r="M52" s="4914"/>
      <c r="N52" s="560"/>
      <c r="O52" s="569"/>
      <c r="P52" s="569"/>
      <c r="Q52" s="4890"/>
      <c r="R52" s="4893"/>
    </row>
    <row r="53" spans="1:18" ht="12" customHeight="1">
      <c r="A53" s="4868"/>
      <c r="B53" s="4881"/>
      <c r="C53" s="4880" t="s">
        <v>3367</v>
      </c>
      <c r="D53" s="561" t="s">
        <v>139</v>
      </c>
      <c r="E53" s="555" t="s">
        <v>498</v>
      </c>
      <c r="F53" s="561" t="s">
        <v>139</v>
      </c>
      <c r="G53" s="583" t="s">
        <v>3317</v>
      </c>
      <c r="H53" s="563"/>
      <c r="I53" s="563"/>
      <c r="J53" s="563" t="s">
        <v>139</v>
      </c>
      <c r="K53" s="563" t="s">
        <v>139</v>
      </c>
      <c r="L53" s="561" t="s">
        <v>139</v>
      </c>
      <c r="M53" s="4908" t="s">
        <v>3368</v>
      </c>
      <c r="N53" s="564" t="s">
        <v>139</v>
      </c>
      <c r="O53" s="563"/>
      <c r="P53" s="563" t="s">
        <v>139</v>
      </c>
      <c r="Q53" s="4897" t="s">
        <v>3309</v>
      </c>
      <c r="R53" s="4898" t="s">
        <v>3309</v>
      </c>
    </row>
    <row r="54" spans="1:18" ht="12" customHeight="1">
      <c r="A54" s="4868"/>
      <c r="B54" s="4881"/>
      <c r="C54" s="4873"/>
      <c r="D54" s="565"/>
      <c r="E54" s="555"/>
      <c r="F54" s="568"/>
      <c r="G54" s="583"/>
      <c r="H54" s="566"/>
      <c r="I54" s="566"/>
      <c r="J54" s="566"/>
      <c r="K54" s="566"/>
      <c r="L54" s="588"/>
      <c r="M54" s="4908"/>
      <c r="N54" s="567"/>
      <c r="O54" s="566"/>
      <c r="P54" s="566"/>
      <c r="Q54" s="4889"/>
      <c r="R54" s="4892"/>
    </row>
    <row r="55" spans="1:18" ht="12" customHeight="1">
      <c r="A55" s="4868"/>
      <c r="B55" s="4881"/>
      <c r="C55" s="4873"/>
      <c r="D55" s="565"/>
      <c r="E55" s="555"/>
      <c r="F55" s="568" t="s">
        <v>139</v>
      </c>
      <c r="G55" s="583"/>
      <c r="H55" s="566"/>
      <c r="I55" s="566"/>
      <c r="J55" s="568" t="s">
        <v>139</v>
      </c>
      <c r="K55" s="568" t="s">
        <v>139</v>
      </c>
      <c r="L55" s="568" t="s">
        <v>139</v>
      </c>
      <c r="M55" s="4908" t="s">
        <v>3369</v>
      </c>
      <c r="N55" s="567" t="s">
        <v>139</v>
      </c>
      <c r="O55" s="566"/>
      <c r="P55" s="568" t="s">
        <v>139</v>
      </c>
      <c r="Q55" s="4889"/>
      <c r="R55" s="4892"/>
    </row>
    <row r="56" spans="1:18" ht="12" customHeight="1" thickBot="1">
      <c r="A56" s="4905"/>
      <c r="B56" s="4906"/>
      <c r="C56" s="4932"/>
      <c r="D56" s="590"/>
      <c r="E56" s="591"/>
      <c r="F56" s="592"/>
      <c r="G56" s="593"/>
      <c r="H56" s="594"/>
      <c r="I56" s="594"/>
      <c r="J56" s="594"/>
      <c r="K56" s="594"/>
      <c r="L56" s="595"/>
      <c r="M56" s="4917"/>
      <c r="N56" s="596"/>
      <c r="O56" s="594"/>
      <c r="P56" s="594"/>
      <c r="Q56" s="4913"/>
      <c r="R56" s="4916"/>
    </row>
    <row r="57" spans="1:18" ht="12" customHeight="1" thickTop="1">
      <c r="A57" s="4918" t="s">
        <v>3370</v>
      </c>
      <c r="B57" s="4921" t="s">
        <v>3371</v>
      </c>
      <c r="C57" s="4924" t="s">
        <v>3372</v>
      </c>
      <c r="D57" s="554" t="s">
        <v>139</v>
      </c>
      <c r="E57" s="574" t="s">
        <v>498</v>
      </c>
      <c r="F57" s="554" t="s">
        <v>139</v>
      </c>
      <c r="G57" s="582"/>
      <c r="H57" s="556"/>
      <c r="I57" s="556" t="s">
        <v>139</v>
      </c>
      <c r="J57" s="556" t="s">
        <v>139</v>
      </c>
      <c r="K57" s="556"/>
      <c r="L57" s="554" t="s">
        <v>139</v>
      </c>
      <c r="M57" s="4925" t="s">
        <v>3373</v>
      </c>
      <c r="N57" s="557" t="s">
        <v>139</v>
      </c>
      <c r="O57" s="556"/>
      <c r="P57" s="556" t="s">
        <v>139</v>
      </c>
      <c r="Q57" s="4927" t="s">
        <v>3309</v>
      </c>
      <c r="R57" s="4929" t="s">
        <v>3309</v>
      </c>
    </row>
    <row r="58" spans="1:18" ht="12" customHeight="1">
      <c r="A58" s="4919"/>
      <c r="B58" s="4922"/>
      <c r="C58" s="4922"/>
      <c r="D58" s="558"/>
      <c r="E58" s="559"/>
      <c r="F58" s="575"/>
      <c r="G58" s="589"/>
      <c r="H58" s="569"/>
      <c r="I58" s="569"/>
      <c r="J58" s="569"/>
      <c r="K58" s="569"/>
      <c r="L58" s="586"/>
      <c r="M58" s="4926"/>
      <c r="N58" s="560"/>
      <c r="O58" s="569"/>
      <c r="P58" s="569"/>
      <c r="Q58" s="4928"/>
      <c r="R58" s="4930"/>
    </row>
    <row r="59" spans="1:18" ht="12" customHeight="1">
      <c r="A59" s="4919"/>
      <c r="B59" s="4922"/>
      <c r="C59" s="4931" t="s">
        <v>3374</v>
      </c>
      <c r="D59" s="561" t="s">
        <v>139</v>
      </c>
      <c r="E59" s="562" t="s">
        <v>498</v>
      </c>
      <c r="F59" s="561" t="s">
        <v>139</v>
      </c>
      <c r="G59" s="587"/>
      <c r="H59" s="597"/>
      <c r="I59" s="563" t="s">
        <v>139</v>
      </c>
      <c r="J59" s="563" t="s">
        <v>139</v>
      </c>
      <c r="K59" s="597"/>
      <c r="L59" s="561" t="s">
        <v>139</v>
      </c>
      <c r="M59" s="4926" t="s">
        <v>3375</v>
      </c>
      <c r="N59" s="564" t="s">
        <v>139</v>
      </c>
      <c r="O59" s="597"/>
      <c r="P59" s="563" t="s">
        <v>139</v>
      </c>
      <c r="Q59" s="4933" t="s">
        <v>3309</v>
      </c>
      <c r="R59" s="4936" t="s">
        <v>3309</v>
      </c>
    </row>
    <row r="60" spans="1:18" ht="12" customHeight="1">
      <c r="A60" s="4919"/>
      <c r="B60" s="4922"/>
      <c r="C60" s="4922"/>
      <c r="D60" s="565"/>
      <c r="E60" s="555"/>
      <c r="F60" s="568"/>
      <c r="G60" s="583"/>
      <c r="H60" s="598"/>
      <c r="I60" s="598"/>
      <c r="J60" s="598"/>
      <c r="K60" s="598"/>
      <c r="L60" s="599"/>
      <c r="M60" s="4909"/>
      <c r="N60" s="600"/>
      <c r="O60" s="598"/>
      <c r="P60" s="598"/>
      <c r="Q60" s="4934"/>
      <c r="R60" s="4937"/>
    </row>
    <row r="61" spans="1:18" ht="12" customHeight="1">
      <c r="A61" s="4919"/>
      <c r="B61" s="4922"/>
      <c r="C61" s="4922"/>
      <c r="D61" s="565"/>
      <c r="E61" s="555"/>
      <c r="F61" s="568" t="s">
        <v>139</v>
      </c>
      <c r="G61" s="583"/>
      <c r="H61" s="598"/>
      <c r="I61" s="568" t="s">
        <v>139</v>
      </c>
      <c r="J61" s="568" t="s">
        <v>139</v>
      </c>
      <c r="K61" s="598"/>
      <c r="L61" s="568" t="s">
        <v>139</v>
      </c>
      <c r="M61" s="4914" t="s">
        <v>3376</v>
      </c>
      <c r="N61" s="567" t="s">
        <v>139</v>
      </c>
      <c r="O61" s="598"/>
      <c r="P61" s="568" t="s">
        <v>139</v>
      </c>
      <c r="Q61" s="4934"/>
      <c r="R61" s="4937"/>
    </row>
    <row r="62" spans="1:18" ht="12" customHeight="1">
      <c r="A62" s="4919"/>
      <c r="B62" s="4922"/>
      <c r="C62" s="4922"/>
      <c r="D62" s="558"/>
      <c r="E62" s="559"/>
      <c r="F62" s="575"/>
      <c r="G62" s="589"/>
      <c r="H62" s="601"/>
      <c r="I62" s="601"/>
      <c r="J62" s="601"/>
      <c r="K62" s="601"/>
      <c r="L62" s="602"/>
      <c r="M62" s="4926"/>
      <c r="N62" s="603"/>
      <c r="O62" s="601"/>
      <c r="P62" s="601"/>
      <c r="Q62" s="4935"/>
      <c r="R62" s="4938"/>
    </row>
    <row r="63" spans="1:18" ht="12" customHeight="1">
      <c r="A63" s="4919"/>
      <c r="B63" s="4922"/>
      <c r="C63" s="4931" t="s">
        <v>3377</v>
      </c>
      <c r="D63" s="561" t="s">
        <v>139</v>
      </c>
      <c r="E63" s="562" t="s">
        <v>498</v>
      </c>
      <c r="F63" s="561" t="s">
        <v>139</v>
      </c>
      <c r="G63" s="587" t="s">
        <v>3317</v>
      </c>
      <c r="H63" s="597"/>
      <c r="I63" s="597"/>
      <c r="J63" s="563" t="s">
        <v>139</v>
      </c>
      <c r="K63" s="563" t="s">
        <v>139</v>
      </c>
      <c r="L63" s="561" t="s">
        <v>139</v>
      </c>
      <c r="M63" s="4909" t="s">
        <v>3378</v>
      </c>
      <c r="N63" s="564" t="s">
        <v>139</v>
      </c>
      <c r="O63" s="597"/>
      <c r="P63" s="563" t="s">
        <v>139</v>
      </c>
      <c r="Q63" s="4933" t="s">
        <v>3309</v>
      </c>
      <c r="R63" s="4936" t="s">
        <v>3309</v>
      </c>
    </row>
    <row r="64" spans="1:18" ht="12" customHeight="1">
      <c r="A64" s="4919"/>
      <c r="B64" s="4922"/>
      <c r="C64" s="4922"/>
      <c r="D64" s="565"/>
      <c r="E64" s="555"/>
      <c r="F64" s="568"/>
      <c r="G64" s="583"/>
      <c r="H64" s="598"/>
      <c r="I64" s="598"/>
      <c r="J64" s="598"/>
      <c r="K64" s="598"/>
      <c r="L64" s="599"/>
      <c r="M64" s="4908"/>
      <c r="N64" s="600"/>
      <c r="O64" s="598"/>
      <c r="P64" s="598"/>
      <c r="Q64" s="4934"/>
      <c r="R64" s="4937"/>
    </row>
    <row r="65" spans="1:18" ht="12" customHeight="1">
      <c r="A65" s="4919"/>
      <c r="B65" s="4922"/>
      <c r="C65" s="4922"/>
      <c r="D65" s="565"/>
      <c r="E65" s="555"/>
      <c r="F65" s="568" t="s">
        <v>139</v>
      </c>
      <c r="G65" s="583"/>
      <c r="H65" s="598"/>
      <c r="I65" s="598"/>
      <c r="J65" s="598"/>
      <c r="K65" s="568" t="s">
        <v>139</v>
      </c>
      <c r="L65" s="568" t="s">
        <v>139</v>
      </c>
      <c r="M65" s="4908" t="s">
        <v>3379</v>
      </c>
      <c r="N65" s="567" t="s">
        <v>139</v>
      </c>
      <c r="O65" s="598"/>
      <c r="P65" s="598"/>
      <c r="Q65" s="4934"/>
      <c r="R65" s="4937"/>
    </row>
    <row r="66" spans="1:18" ht="12" customHeight="1">
      <c r="A66" s="4919"/>
      <c r="B66" s="4922"/>
      <c r="C66" s="4922"/>
      <c r="D66" s="565"/>
      <c r="E66" s="555"/>
      <c r="F66" s="568"/>
      <c r="G66" s="583"/>
      <c r="H66" s="598"/>
      <c r="I66" s="598"/>
      <c r="J66" s="598"/>
      <c r="K66" s="598"/>
      <c r="L66" s="599"/>
      <c r="M66" s="4908"/>
      <c r="N66" s="600"/>
      <c r="O66" s="598"/>
      <c r="P66" s="598"/>
      <c r="Q66" s="4934"/>
      <c r="R66" s="4937"/>
    </row>
    <row r="67" spans="1:18" ht="12" customHeight="1">
      <c r="A67" s="4919"/>
      <c r="B67" s="4922"/>
      <c r="C67" s="4922"/>
      <c r="D67" s="565"/>
      <c r="E67" s="555"/>
      <c r="F67" s="568"/>
      <c r="G67" s="584"/>
      <c r="H67" s="598"/>
      <c r="I67" s="598"/>
      <c r="J67" s="598"/>
      <c r="K67" s="568" t="s">
        <v>139</v>
      </c>
      <c r="L67" s="568" t="s">
        <v>139</v>
      </c>
      <c r="M67" s="4908" t="s">
        <v>3380</v>
      </c>
      <c r="N67" s="567" t="s">
        <v>139</v>
      </c>
      <c r="O67" s="598"/>
      <c r="P67" s="598"/>
      <c r="Q67" s="4934"/>
      <c r="R67" s="4937"/>
    </row>
    <row r="68" spans="1:18" ht="12" customHeight="1">
      <c r="A68" s="4919"/>
      <c r="B68" s="4922"/>
      <c r="C68" s="4922"/>
      <c r="D68" s="558"/>
      <c r="E68" s="559"/>
      <c r="F68" s="575"/>
      <c r="G68" s="585"/>
      <c r="H68" s="601"/>
      <c r="I68" s="601"/>
      <c r="J68" s="601"/>
      <c r="K68" s="601"/>
      <c r="L68" s="602"/>
      <c r="M68" s="4914"/>
      <c r="N68" s="603"/>
      <c r="O68" s="601"/>
      <c r="P68" s="601"/>
      <c r="Q68" s="4935"/>
      <c r="R68" s="4938"/>
    </row>
    <row r="69" spans="1:18" ht="12" customHeight="1">
      <c r="A69" s="4919"/>
      <c r="B69" s="4922"/>
      <c r="C69" s="4931" t="s">
        <v>3381</v>
      </c>
      <c r="D69" s="561" t="s">
        <v>139</v>
      </c>
      <c r="E69" s="562" t="s">
        <v>498</v>
      </c>
      <c r="F69" s="561" t="s">
        <v>139</v>
      </c>
      <c r="G69" s="587" t="s">
        <v>3317</v>
      </c>
      <c r="H69" s="597"/>
      <c r="I69" s="597"/>
      <c r="J69" s="597"/>
      <c r="K69" s="563" t="s">
        <v>139</v>
      </c>
      <c r="L69" s="561" t="s">
        <v>139</v>
      </c>
      <c r="M69" s="4926" t="s">
        <v>3382</v>
      </c>
      <c r="N69" s="564" t="s">
        <v>139</v>
      </c>
      <c r="O69" s="597"/>
      <c r="P69" s="597"/>
      <c r="Q69" s="4933" t="s">
        <v>3309</v>
      </c>
      <c r="R69" s="4936" t="s">
        <v>3309</v>
      </c>
    </row>
    <row r="70" spans="1:18" ht="12" customHeight="1">
      <c r="A70" s="4919"/>
      <c r="B70" s="4922"/>
      <c r="C70" s="4922"/>
      <c r="D70" s="565"/>
      <c r="E70" s="555"/>
      <c r="F70" s="568"/>
      <c r="G70" s="583"/>
      <c r="H70" s="598"/>
      <c r="I70" s="598"/>
      <c r="J70" s="598"/>
      <c r="K70" s="598"/>
      <c r="L70" s="599"/>
      <c r="M70" s="4909"/>
      <c r="N70" s="600"/>
      <c r="O70" s="598"/>
      <c r="P70" s="598"/>
      <c r="Q70" s="4934"/>
      <c r="R70" s="4937"/>
    </row>
    <row r="71" spans="1:18" ht="12" customHeight="1">
      <c r="A71" s="4919"/>
      <c r="B71" s="4922"/>
      <c r="C71" s="4922"/>
      <c r="D71" s="565"/>
      <c r="E71" s="555"/>
      <c r="F71" s="568" t="s">
        <v>139</v>
      </c>
      <c r="G71" s="583"/>
      <c r="H71" s="598"/>
      <c r="I71" s="598"/>
      <c r="J71" s="598"/>
      <c r="K71" s="568" t="s">
        <v>139</v>
      </c>
      <c r="L71" s="568" t="s">
        <v>139</v>
      </c>
      <c r="M71" s="4914" t="s">
        <v>3383</v>
      </c>
      <c r="N71" s="567" t="s">
        <v>139</v>
      </c>
      <c r="O71" s="598"/>
      <c r="P71" s="598"/>
      <c r="Q71" s="4934"/>
      <c r="R71" s="4937"/>
    </row>
    <row r="72" spans="1:18" ht="12" customHeight="1" thickBot="1">
      <c r="A72" s="4920"/>
      <c r="B72" s="4923"/>
      <c r="C72" s="4923"/>
      <c r="D72" s="570"/>
      <c r="E72" s="571"/>
      <c r="F72" s="604"/>
      <c r="G72" s="605"/>
      <c r="H72" s="606"/>
      <c r="I72" s="606"/>
      <c r="J72" s="606"/>
      <c r="K72" s="606"/>
      <c r="L72" s="607"/>
      <c r="M72" s="4941"/>
      <c r="N72" s="608"/>
      <c r="O72" s="606"/>
      <c r="P72" s="606"/>
      <c r="Q72" s="4939"/>
      <c r="R72" s="4940"/>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617" customWidth="1"/>
    <col min="2" max="2" width="14.125" style="617" customWidth="1"/>
    <col min="3" max="3" width="8.375" style="618" customWidth="1"/>
    <col min="4" max="4" width="2.625" style="617" customWidth="1"/>
    <col min="5" max="5" width="3" style="617" customWidth="1"/>
    <col min="6" max="6" width="2.625" style="619" customWidth="1"/>
    <col min="7" max="7" width="8.375" style="620" customWidth="1"/>
    <col min="8" max="11" width="2.625" style="617" customWidth="1"/>
    <col min="12" max="12" width="2.125" style="617" customWidth="1"/>
    <col min="13" max="13" width="12.125" style="621" customWidth="1"/>
    <col min="14" max="16" width="2.625" style="619" customWidth="1"/>
    <col min="17" max="18" width="10.625" style="619" customWidth="1"/>
    <col min="19" max="19" width="9" style="617" customWidth="1"/>
    <col min="20" max="20" width="10" style="617" customWidth="1"/>
    <col min="21" max="16384" width="10" style="617"/>
  </cols>
  <sheetData>
    <row r="1" spans="1:18" s="616" customFormat="1" ht="16.5" customHeight="1">
      <c r="A1" s="609" t="s">
        <v>3261</v>
      </c>
      <c r="B1" s="609"/>
      <c r="C1" s="610"/>
      <c r="D1" s="609"/>
      <c r="E1" s="609"/>
      <c r="F1" s="611"/>
      <c r="G1" s="612"/>
      <c r="H1" s="609"/>
      <c r="I1" s="609"/>
      <c r="J1" s="609"/>
      <c r="K1" s="609"/>
      <c r="L1" s="609"/>
      <c r="M1" s="613"/>
      <c r="N1" s="614"/>
      <c r="O1" s="614"/>
      <c r="P1" s="614"/>
      <c r="Q1" s="614"/>
      <c r="R1" s="615" t="s">
        <v>3384</v>
      </c>
    </row>
    <row r="2" spans="1:18" s="616" customFormat="1" ht="15" customHeight="1">
      <c r="A2" s="609"/>
      <c r="B2" s="609"/>
      <c r="C2" s="610"/>
      <c r="D2" s="609"/>
      <c r="E2" s="609"/>
      <c r="F2" s="611"/>
      <c r="G2" s="612"/>
      <c r="H2" s="609"/>
      <c r="I2" s="609"/>
      <c r="J2" s="4942" t="s">
        <v>3294</v>
      </c>
      <c r="K2" s="4942"/>
      <c r="L2" s="4942"/>
      <c r="M2" s="4942"/>
      <c r="N2" s="4942"/>
      <c r="O2" s="4942"/>
      <c r="P2" s="4942"/>
      <c r="Q2" s="4942"/>
      <c r="R2" s="4942"/>
    </row>
    <row r="3" spans="1:18" s="616" customFormat="1" ht="15" customHeight="1">
      <c r="A3" s="609"/>
      <c r="B3" s="609"/>
      <c r="C3" s="610"/>
      <c r="D3" s="609"/>
      <c r="E3" s="609"/>
      <c r="F3" s="611"/>
      <c r="G3" s="612"/>
      <c r="H3" s="609"/>
      <c r="I3" s="609"/>
      <c r="J3" s="4943" t="s">
        <v>3295</v>
      </c>
      <c r="K3" s="4943"/>
      <c r="L3" s="4943"/>
      <c r="M3" s="4943"/>
      <c r="N3" s="4943"/>
      <c r="O3" s="4943"/>
      <c r="P3" s="4943"/>
      <c r="Q3" s="4943"/>
      <c r="R3" s="4943"/>
    </row>
    <row r="4" spans="1:18" ht="9.75" customHeight="1" thickBot="1"/>
    <row r="5" spans="1:18" s="622" customFormat="1" ht="13.5" customHeight="1">
      <c r="A5" s="4944"/>
      <c r="B5" s="4947" t="s">
        <v>3296</v>
      </c>
      <c r="C5" s="4950" t="s">
        <v>3297</v>
      </c>
      <c r="D5" s="4947" t="s">
        <v>3298</v>
      </c>
      <c r="E5" s="4947"/>
      <c r="F5" s="4947"/>
      <c r="G5" s="4947"/>
      <c r="H5" s="4947"/>
      <c r="I5" s="4947"/>
      <c r="J5" s="4947"/>
      <c r="K5" s="4947"/>
      <c r="L5" s="4947"/>
      <c r="M5" s="4953"/>
      <c r="N5" s="4954" t="s">
        <v>3312</v>
      </c>
      <c r="O5" s="4954"/>
      <c r="P5" s="4954"/>
      <c r="Q5" s="4954"/>
      <c r="R5" s="4955"/>
    </row>
    <row r="6" spans="1:18" s="622" customFormat="1" ht="13.5" customHeight="1">
      <c r="A6" s="4945"/>
      <c r="B6" s="4948"/>
      <c r="C6" s="4951"/>
      <c r="D6" s="4956" t="s">
        <v>3299</v>
      </c>
      <c r="E6" s="4957"/>
      <c r="F6" s="4960" t="s">
        <v>3300</v>
      </c>
      <c r="G6" s="4961"/>
      <c r="H6" s="4948" t="s">
        <v>3301</v>
      </c>
      <c r="I6" s="4948"/>
      <c r="J6" s="4948"/>
      <c r="K6" s="4948"/>
      <c r="L6" s="4960" t="s">
        <v>528</v>
      </c>
      <c r="M6" s="4964"/>
      <c r="N6" s="4966" t="s">
        <v>3302</v>
      </c>
      <c r="O6" s="4948"/>
      <c r="P6" s="4948"/>
      <c r="Q6" s="4948" t="s">
        <v>3303</v>
      </c>
      <c r="R6" s="4967"/>
    </row>
    <row r="7" spans="1:18" s="622" customFormat="1" ht="13.5" customHeight="1" thickBot="1">
      <c r="A7" s="4946"/>
      <c r="B7" s="4949"/>
      <c r="C7" s="4952"/>
      <c r="D7" s="4958"/>
      <c r="E7" s="4959"/>
      <c r="F7" s="4962"/>
      <c r="G7" s="4963"/>
      <c r="H7" s="623">
        <v>1</v>
      </c>
      <c r="I7" s="623">
        <v>2</v>
      </c>
      <c r="J7" s="623">
        <v>3</v>
      </c>
      <c r="K7" s="623">
        <v>4</v>
      </c>
      <c r="L7" s="4962"/>
      <c r="M7" s="4965"/>
      <c r="N7" s="624" t="s">
        <v>3304</v>
      </c>
      <c r="O7" s="623" t="s">
        <v>3305</v>
      </c>
      <c r="P7" s="623" t="s">
        <v>3306</v>
      </c>
      <c r="Q7" s="623" t="s">
        <v>3307</v>
      </c>
      <c r="R7" s="625" t="s">
        <v>3308</v>
      </c>
    </row>
    <row r="8" spans="1:18" s="619" customFormat="1" ht="12" customHeight="1" thickTop="1">
      <c r="A8" s="4968" t="s">
        <v>3385</v>
      </c>
      <c r="B8" s="4971" t="s">
        <v>3386</v>
      </c>
      <c r="C8" s="4971" t="s">
        <v>3387</v>
      </c>
      <c r="D8" s="626" t="s">
        <v>139</v>
      </c>
      <c r="E8" s="627" t="s">
        <v>498</v>
      </c>
      <c r="F8" s="626" t="s">
        <v>139</v>
      </c>
      <c r="G8" s="4975" t="s">
        <v>3310</v>
      </c>
      <c r="H8" s="628"/>
      <c r="I8" s="628" t="s">
        <v>139</v>
      </c>
      <c r="J8" s="628" t="s">
        <v>139</v>
      </c>
      <c r="K8" s="628"/>
      <c r="L8" s="629" t="s">
        <v>139</v>
      </c>
      <c r="M8" s="4977" t="s">
        <v>3388</v>
      </c>
      <c r="N8" s="630"/>
      <c r="O8" s="628" t="s">
        <v>139</v>
      </c>
      <c r="P8" s="628" t="s">
        <v>139</v>
      </c>
      <c r="Q8" s="4991" t="s">
        <v>3309</v>
      </c>
      <c r="R8" s="4994" t="s">
        <v>3309</v>
      </c>
    </row>
    <row r="9" spans="1:18" s="619" customFormat="1" ht="12" customHeight="1">
      <c r="A9" s="4969"/>
      <c r="B9" s="4972"/>
      <c r="C9" s="4972"/>
      <c r="D9" s="631"/>
      <c r="E9" s="632"/>
      <c r="F9" s="631"/>
      <c r="G9" s="4976"/>
      <c r="H9" s="633"/>
      <c r="I9" s="633"/>
      <c r="J9" s="633"/>
      <c r="K9" s="633"/>
      <c r="L9" s="634"/>
      <c r="M9" s="4978"/>
      <c r="N9" s="635"/>
      <c r="O9" s="633"/>
      <c r="P9" s="633"/>
      <c r="Q9" s="4992"/>
      <c r="R9" s="4995"/>
    </row>
    <row r="10" spans="1:18" ht="12" customHeight="1">
      <c r="A10" s="4969"/>
      <c r="B10" s="4972"/>
      <c r="C10" s="4973"/>
      <c r="D10" s="631"/>
      <c r="E10" s="632"/>
      <c r="F10" s="636" t="s">
        <v>139</v>
      </c>
      <c r="G10" s="4976" t="s">
        <v>3311</v>
      </c>
      <c r="H10" s="633"/>
      <c r="I10" s="636" t="s">
        <v>139</v>
      </c>
      <c r="J10" s="636" t="s">
        <v>139</v>
      </c>
      <c r="K10" s="633"/>
      <c r="L10" s="637" t="s">
        <v>139</v>
      </c>
      <c r="M10" s="4983" t="s">
        <v>529</v>
      </c>
      <c r="N10" s="635"/>
      <c r="O10" s="633"/>
      <c r="P10" s="636" t="s">
        <v>139</v>
      </c>
      <c r="Q10" s="4992"/>
      <c r="R10" s="4995"/>
    </row>
    <row r="11" spans="1:18" ht="12" customHeight="1">
      <c r="A11" s="4969"/>
      <c r="B11" s="4972"/>
      <c r="C11" s="4973"/>
      <c r="D11" s="631"/>
      <c r="E11" s="632"/>
      <c r="F11" s="631"/>
      <c r="G11" s="4976"/>
      <c r="H11" s="633"/>
      <c r="I11" s="633"/>
      <c r="J11" s="633"/>
      <c r="K11" s="633"/>
      <c r="L11" s="634"/>
      <c r="M11" s="4983"/>
      <c r="N11" s="635"/>
      <c r="O11" s="633"/>
      <c r="P11" s="633"/>
      <c r="Q11" s="4992"/>
      <c r="R11" s="4995"/>
    </row>
    <row r="12" spans="1:18" ht="12" customHeight="1">
      <c r="A12" s="4969"/>
      <c r="B12" s="638"/>
      <c r="C12" s="4973"/>
      <c r="D12" s="631"/>
      <c r="E12" s="632"/>
      <c r="F12" s="636" t="s">
        <v>139</v>
      </c>
      <c r="G12" s="4976"/>
      <c r="H12" s="633"/>
      <c r="I12" s="636" t="s">
        <v>139</v>
      </c>
      <c r="J12" s="636" t="s">
        <v>139</v>
      </c>
      <c r="K12" s="633"/>
      <c r="L12" s="637" t="s">
        <v>139</v>
      </c>
      <c r="M12" s="4983" t="s">
        <v>3389</v>
      </c>
      <c r="N12" s="635" t="s">
        <v>139</v>
      </c>
      <c r="O12" s="633"/>
      <c r="P12" s="636" t="s">
        <v>139</v>
      </c>
      <c r="Q12" s="4992"/>
      <c r="R12" s="4995"/>
    </row>
    <row r="13" spans="1:18" ht="12" customHeight="1">
      <c r="A13" s="4969"/>
      <c r="B13" s="639"/>
      <c r="C13" s="4973"/>
      <c r="D13" s="631"/>
      <c r="E13" s="632"/>
      <c r="F13" s="631"/>
      <c r="G13" s="4976"/>
      <c r="H13" s="633"/>
      <c r="I13" s="633"/>
      <c r="J13" s="633"/>
      <c r="K13" s="633"/>
      <c r="L13" s="634"/>
      <c r="M13" s="4983"/>
      <c r="N13" s="635"/>
      <c r="O13" s="633"/>
      <c r="P13" s="633"/>
      <c r="Q13" s="4992"/>
      <c r="R13" s="4995"/>
    </row>
    <row r="14" spans="1:18" ht="12" customHeight="1">
      <c r="A14" s="4969"/>
      <c r="B14" s="4972"/>
      <c r="C14" s="4973"/>
      <c r="D14" s="631"/>
      <c r="E14" s="632"/>
      <c r="F14" s="636" t="s">
        <v>139</v>
      </c>
      <c r="G14" s="4976"/>
      <c r="H14" s="633"/>
      <c r="I14" s="633"/>
      <c r="J14" s="636" t="s">
        <v>139</v>
      </c>
      <c r="K14" s="633"/>
      <c r="L14" s="637" t="s">
        <v>139</v>
      </c>
      <c r="M14" s="4983" t="s">
        <v>530</v>
      </c>
      <c r="N14" s="635" t="s">
        <v>139</v>
      </c>
      <c r="O14" s="633"/>
      <c r="P14" s="636" t="s">
        <v>139</v>
      </c>
      <c r="Q14" s="4992"/>
      <c r="R14" s="4995"/>
    </row>
    <row r="15" spans="1:18" ht="12" customHeight="1">
      <c r="A15" s="4969"/>
      <c r="B15" s="4972"/>
      <c r="C15" s="4973"/>
      <c r="D15" s="631"/>
      <c r="E15" s="632"/>
      <c r="F15" s="631"/>
      <c r="G15" s="4976"/>
      <c r="H15" s="633"/>
      <c r="I15" s="633"/>
      <c r="J15" s="633"/>
      <c r="K15" s="633"/>
      <c r="L15" s="634"/>
      <c r="M15" s="4983"/>
      <c r="N15" s="635"/>
      <c r="O15" s="633"/>
      <c r="P15" s="633"/>
      <c r="Q15" s="4992"/>
      <c r="R15" s="4995"/>
    </row>
    <row r="16" spans="1:18" ht="12" customHeight="1">
      <c r="A16" s="4969"/>
      <c r="B16" s="4972"/>
      <c r="C16" s="4973"/>
      <c r="D16" s="631"/>
      <c r="E16" s="632"/>
      <c r="F16" s="631"/>
      <c r="G16" s="4976"/>
      <c r="H16" s="633"/>
      <c r="I16" s="633"/>
      <c r="J16" s="636" t="s">
        <v>139</v>
      </c>
      <c r="K16" s="633"/>
      <c r="L16" s="637" t="s">
        <v>139</v>
      </c>
      <c r="M16" s="4983" t="s">
        <v>531</v>
      </c>
      <c r="N16" s="635" t="s">
        <v>139</v>
      </c>
      <c r="O16" s="633"/>
      <c r="P16" s="636" t="s">
        <v>139</v>
      </c>
      <c r="Q16" s="4992"/>
      <c r="R16" s="4995"/>
    </row>
    <row r="17" spans="1:18" ht="12" customHeight="1">
      <c r="A17" s="4969"/>
      <c r="B17" s="4972"/>
      <c r="C17" s="4973"/>
      <c r="D17" s="631"/>
      <c r="E17" s="632"/>
      <c r="F17" s="631"/>
      <c r="G17" s="4976"/>
      <c r="H17" s="633"/>
      <c r="I17" s="633"/>
      <c r="J17" s="633"/>
      <c r="K17" s="633"/>
      <c r="L17" s="634"/>
      <c r="M17" s="4983"/>
      <c r="N17" s="635"/>
      <c r="O17" s="633"/>
      <c r="P17" s="633"/>
      <c r="Q17" s="4992"/>
      <c r="R17" s="4995"/>
    </row>
    <row r="18" spans="1:18" ht="12" customHeight="1">
      <c r="A18" s="4969"/>
      <c r="B18" s="640"/>
      <c r="C18" s="4973"/>
      <c r="D18" s="631"/>
      <c r="E18" s="632"/>
      <c r="F18" s="631"/>
      <c r="G18" s="4976"/>
      <c r="H18" s="633"/>
      <c r="I18" s="636" t="s">
        <v>139</v>
      </c>
      <c r="J18" s="636" t="s">
        <v>139</v>
      </c>
      <c r="K18" s="633"/>
      <c r="L18" s="637" t="s">
        <v>139</v>
      </c>
      <c r="M18" s="4983" t="s">
        <v>3390</v>
      </c>
      <c r="N18" s="635" t="s">
        <v>139</v>
      </c>
      <c r="O18" s="633"/>
      <c r="P18" s="636" t="s">
        <v>139</v>
      </c>
      <c r="Q18" s="4992"/>
      <c r="R18" s="4995"/>
    </row>
    <row r="19" spans="1:18" ht="12" customHeight="1">
      <c r="A19" s="4969"/>
      <c r="B19" s="4979"/>
      <c r="C19" s="4974"/>
      <c r="D19" s="641"/>
      <c r="E19" s="642"/>
      <c r="F19" s="641"/>
      <c r="G19" s="4997"/>
      <c r="H19" s="643"/>
      <c r="I19" s="643"/>
      <c r="J19" s="643"/>
      <c r="K19" s="643"/>
      <c r="L19" s="644"/>
      <c r="M19" s="4998"/>
      <c r="N19" s="645"/>
      <c r="O19" s="643"/>
      <c r="P19" s="643"/>
      <c r="Q19" s="4993"/>
      <c r="R19" s="4996"/>
    </row>
    <row r="20" spans="1:18" ht="12" customHeight="1">
      <c r="A20" s="4969"/>
      <c r="B20" s="4979"/>
      <c r="C20" s="4980" t="s">
        <v>3391</v>
      </c>
      <c r="D20" s="646" t="s">
        <v>139</v>
      </c>
      <c r="E20" s="647" t="s">
        <v>498</v>
      </c>
      <c r="F20" s="646" t="s">
        <v>139</v>
      </c>
      <c r="G20" s="4981" t="s">
        <v>3317</v>
      </c>
      <c r="H20" s="648"/>
      <c r="I20" s="648"/>
      <c r="J20" s="648" t="s">
        <v>139</v>
      </c>
      <c r="K20" s="648" t="s">
        <v>139</v>
      </c>
      <c r="L20" s="649" t="s">
        <v>139</v>
      </c>
      <c r="M20" s="4982" t="s">
        <v>532</v>
      </c>
      <c r="N20" s="650" t="s">
        <v>139</v>
      </c>
      <c r="O20" s="648"/>
      <c r="P20" s="648" t="s">
        <v>139</v>
      </c>
      <c r="Q20" s="4999" t="s">
        <v>3309</v>
      </c>
      <c r="R20" s="5000" t="s">
        <v>3309</v>
      </c>
    </row>
    <row r="21" spans="1:18" ht="12" customHeight="1">
      <c r="A21" s="4969"/>
      <c r="B21" s="639"/>
      <c r="C21" s="4973"/>
      <c r="D21" s="631"/>
      <c r="E21" s="632"/>
      <c r="F21" s="631"/>
      <c r="G21" s="4976"/>
      <c r="H21" s="633"/>
      <c r="I21" s="633"/>
      <c r="J21" s="633"/>
      <c r="K21" s="633"/>
      <c r="L21" s="634"/>
      <c r="M21" s="4983"/>
      <c r="N21" s="635"/>
      <c r="O21" s="633"/>
      <c r="P21" s="633"/>
      <c r="Q21" s="4992"/>
      <c r="R21" s="4995"/>
    </row>
    <row r="22" spans="1:18" ht="12" customHeight="1">
      <c r="A22" s="4969"/>
      <c r="B22" s="639"/>
      <c r="C22" s="4973"/>
      <c r="D22" s="631"/>
      <c r="E22" s="632"/>
      <c r="F22" s="636" t="s">
        <v>139</v>
      </c>
      <c r="G22" s="4976"/>
      <c r="H22" s="633"/>
      <c r="I22" s="633"/>
      <c r="J22" s="636" t="s">
        <v>139</v>
      </c>
      <c r="K22" s="636" t="s">
        <v>139</v>
      </c>
      <c r="L22" s="637" t="s">
        <v>139</v>
      </c>
      <c r="M22" s="4983" t="s">
        <v>533</v>
      </c>
      <c r="N22" s="635" t="s">
        <v>139</v>
      </c>
      <c r="O22" s="633"/>
      <c r="P22" s="636" t="s">
        <v>139</v>
      </c>
      <c r="Q22" s="4992"/>
      <c r="R22" s="4995"/>
    </row>
    <row r="23" spans="1:18" ht="12" customHeight="1">
      <c r="A23" s="4969"/>
      <c r="B23" s="639"/>
      <c r="C23" s="4973"/>
      <c r="D23" s="631"/>
      <c r="E23" s="632"/>
      <c r="F23" s="631"/>
      <c r="G23" s="4976"/>
      <c r="H23" s="633"/>
      <c r="I23" s="633"/>
      <c r="J23" s="633"/>
      <c r="K23" s="633"/>
      <c r="L23" s="634"/>
      <c r="M23" s="4983"/>
      <c r="N23" s="635"/>
      <c r="O23" s="633"/>
      <c r="P23" s="633"/>
      <c r="Q23" s="4992"/>
      <c r="R23" s="4995"/>
    </row>
    <row r="24" spans="1:18" ht="12" customHeight="1">
      <c r="A24" s="4969"/>
      <c r="B24" s="639"/>
      <c r="C24" s="4973"/>
      <c r="D24" s="631"/>
      <c r="E24" s="632"/>
      <c r="F24" s="636" t="s">
        <v>139</v>
      </c>
      <c r="G24" s="4976"/>
      <c r="H24" s="633"/>
      <c r="I24" s="633"/>
      <c r="J24" s="633"/>
      <c r="K24" s="636" t="s">
        <v>139</v>
      </c>
      <c r="L24" s="637" t="s">
        <v>139</v>
      </c>
      <c r="M24" s="4983" t="s">
        <v>3392</v>
      </c>
      <c r="N24" s="635" t="s">
        <v>139</v>
      </c>
      <c r="O24" s="636" t="s">
        <v>139</v>
      </c>
      <c r="P24" s="636" t="s">
        <v>139</v>
      </c>
      <c r="Q24" s="4992"/>
      <c r="R24" s="4995"/>
    </row>
    <row r="25" spans="1:18" ht="12" customHeight="1">
      <c r="A25" s="4969"/>
      <c r="B25" s="639"/>
      <c r="C25" s="4974"/>
      <c r="D25" s="641"/>
      <c r="E25" s="642"/>
      <c r="F25" s="641"/>
      <c r="G25" s="4997"/>
      <c r="H25" s="643"/>
      <c r="I25" s="643"/>
      <c r="J25" s="643"/>
      <c r="K25" s="643"/>
      <c r="L25" s="644"/>
      <c r="M25" s="4998"/>
      <c r="N25" s="645"/>
      <c r="O25" s="643"/>
      <c r="P25" s="643"/>
      <c r="Q25" s="4993"/>
      <c r="R25" s="4996"/>
    </row>
    <row r="26" spans="1:18" ht="12" customHeight="1">
      <c r="A26" s="4969"/>
      <c r="B26" s="639"/>
      <c r="C26" s="4980" t="s">
        <v>3393</v>
      </c>
      <c r="D26" s="646" t="s">
        <v>139</v>
      </c>
      <c r="E26" s="647" t="s">
        <v>498</v>
      </c>
      <c r="F26" s="646" t="s">
        <v>139</v>
      </c>
      <c r="G26" s="4981" t="s">
        <v>3317</v>
      </c>
      <c r="H26" s="648"/>
      <c r="I26" s="648"/>
      <c r="J26" s="648"/>
      <c r="K26" s="648" t="s">
        <v>139</v>
      </c>
      <c r="L26" s="649" t="s">
        <v>139</v>
      </c>
      <c r="M26" s="4982" t="s">
        <v>3394</v>
      </c>
      <c r="N26" s="650" t="s">
        <v>139</v>
      </c>
      <c r="O26" s="648" t="s">
        <v>139</v>
      </c>
      <c r="P26" s="648" t="s">
        <v>139</v>
      </c>
      <c r="Q26" s="4999" t="s">
        <v>3309</v>
      </c>
      <c r="R26" s="5000" t="s">
        <v>3309</v>
      </c>
    </row>
    <row r="27" spans="1:18" ht="12" customHeight="1">
      <c r="A27" s="4969"/>
      <c r="B27" s="639"/>
      <c r="C27" s="4972"/>
      <c r="D27" s="631"/>
      <c r="E27" s="632"/>
      <c r="F27" s="631"/>
      <c r="G27" s="4976"/>
      <c r="H27" s="633"/>
      <c r="I27" s="633"/>
      <c r="J27" s="633"/>
      <c r="K27" s="633"/>
      <c r="L27" s="634"/>
      <c r="M27" s="4983"/>
      <c r="N27" s="635"/>
      <c r="O27" s="633"/>
      <c r="P27" s="633"/>
      <c r="Q27" s="4992"/>
      <c r="R27" s="4995"/>
    </row>
    <row r="28" spans="1:18" ht="12" customHeight="1">
      <c r="A28" s="4969"/>
      <c r="B28" s="639"/>
      <c r="C28" s="4972"/>
      <c r="D28" s="631"/>
      <c r="E28" s="632"/>
      <c r="F28" s="636" t="s">
        <v>139</v>
      </c>
      <c r="G28" s="4976"/>
      <c r="H28" s="633"/>
      <c r="I28" s="633"/>
      <c r="J28" s="633"/>
      <c r="K28" s="636" t="s">
        <v>139</v>
      </c>
      <c r="L28" s="637" t="s">
        <v>139</v>
      </c>
      <c r="M28" s="4983" t="s">
        <v>534</v>
      </c>
      <c r="N28" s="635" t="s">
        <v>139</v>
      </c>
      <c r="O28" s="633"/>
      <c r="P28" s="636" t="s">
        <v>139</v>
      </c>
      <c r="Q28" s="4992"/>
      <c r="R28" s="4995"/>
    </row>
    <row r="29" spans="1:18" ht="12" customHeight="1">
      <c r="A29" s="4969"/>
      <c r="B29" s="639"/>
      <c r="C29" s="4972"/>
      <c r="D29" s="631"/>
      <c r="E29" s="632"/>
      <c r="F29" s="631"/>
      <c r="G29" s="4976"/>
      <c r="H29" s="633"/>
      <c r="I29" s="633"/>
      <c r="J29" s="633"/>
      <c r="K29" s="633"/>
      <c r="L29" s="634"/>
      <c r="M29" s="4983"/>
      <c r="N29" s="635"/>
      <c r="O29" s="633"/>
      <c r="P29" s="633"/>
      <c r="Q29" s="4992"/>
      <c r="R29" s="4995"/>
    </row>
    <row r="30" spans="1:18" ht="12" customHeight="1">
      <c r="A30" s="4969"/>
      <c r="B30" s="639"/>
      <c r="C30" s="4972"/>
      <c r="D30" s="631"/>
      <c r="E30" s="632"/>
      <c r="F30" s="636" t="s">
        <v>139</v>
      </c>
      <c r="G30" s="4976"/>
      <c r="H30" s="633"/>
      <c r="I30" s="633"/>
      <c r="J30" s="633"/>
      <c r="K30" s="636" t="s">
        <v>139</v>
      </c>
      <c r="L30" s="637" t="s">
        <v>139</v>
      </c>
      <c r="M30" s="4983" t="s">
        <v>535</v>
      </c>
      <c r="N30" s="635" t="s">
        <v>139</v>
      </c>
      <c r="O30" s="633"/>
      <c r="P30" s="636" t="s">
        <v>139</v>
      </c>
      <c r="Q30" s="4992"/>
      <c r="R30" s="4995"/>
    </row>
    <row r="31" spans="1:18" ht="12" customHeight="1">
      <c r="A31" s="4969"/>
      <c r="B31" s="639"/>
      <c r="C31" s="4972"/>
      <c r="D31" s="631"/>
      <c r="E31" s="632"/>
      <c r="F31" s="631"/>
      <c r="G31" s="4976"/>
      <c r="H31" s="633"/>
      <c r="I31" s="633"/>
      <c r="J31" s="633"/>
      <c r="K31" s="633"/>
      <c r="L31" s="634"/>
      <c r="M31" s="4983"/>
      <c r="N31" s="635"/>
      <c r="O31" s="633"/>
      <c r="P31" s="633"/>
      <c r="Q31" s="4992"/>
      <c r="R31" s="4995"/>
    </row>
    <row r="32" spans="1:18" ht="12" customHeight="1">
      <c r="A32" s="4969"/>
      <c r="B32" s="639"/>
      <c r="C32" s="4972"/>
      <c r="D32" s="631"/>
      <c r="E32" s="632"/>
      <c r="F32" s="631"/>
      <c r="G32" s="4976"/>
      <c r="H32" s="633"/>
      <c r="I32" s="633"/>
      <c r="J32" s="633"/>
      <c r="K32" s="636" t="s">
        <v>139</v>
      </c>
      <c r="L32" s="637" t="s">
        <v>139</v>
      </c>
      <c r="M32" s="4983" t="s">
        <v>3392</v>
      </c>
      <c r="N32" s="635" t="s">
        <v>139</v>
      </c>
      <c r="O32" s="636" t="s">
        <v>139</v>
      </c>
      <c r="P32" s="636" t="s">
        <v>139</v>
      </c>
      <c r="Q32" s="4992"/>
      <c r="R32" s="4995"/>
    </row>
    <row r="33" spans="1:18" ht="12" customHeight="1">
      <c r="A33" s="4969"/>
      <c r="B33" s="651"/>
      <c r="C33" s="4990"/>
      <c r="D33" s="641"/>
      <c r="E33" s="642"/>
      <c r="F33" s="641"/>
      <c r="G33" s="4997"/>
      <c r="H33" s="643"/>
      <c r="I33" s="643"/>
      <c r="J33" s="643"/>
      <c r="K33" s="643"/>
      <c r="L33" s="644"/>
      <c r="M33" s="4998"/>
      <c r="N33" s="645"/>
      <c r="O33" s="643"/>
      <c r="P33" s="643"/>
      <c r="Q33" s="4993"/>
      <c r="R33" s="4996"/>
    </row>
    <row r="34" spans="1:18" ht="12" customHeight="1">
      <c r="A34" s="4969"/>
      <c r="B34" s="5006" t="s">
        <v>6018</v>
      </c>
      <c r="C34" s="5007" t="s">
        <v>6023</v>
      </c>
      <c r="D34" s="2259" t="s">
        <v>139</v>
      </c>
      <c r="E34" s="2260" t="s">
        <v>498</v>
      </c>
      <c r="F34" s="2259" t="s">
        <v>139</v>
      </c>
      <c r="G34" s="2268"/>
      <c r="H34" s="2251"/>
      <c r="I34" s="2251"/>
      <c r="J34" s="2251"/>
      <c r="K34" s="2261" t="s">
        <v>139</v>
      </c>
      <c r="L34" s="2259" t="s">
        <v>139</v>
      </c>
      <c r="M34" s="5010" t="s">
        <v>6024</v>
      </c>
      <c r="N34" s="2252" t="s">
        <v>139</v>
      </c>
      <c r="O34" s="2251"/>
      <c r="P34" s="2251"/>
      <c r="Q34" s="5012" t="s">
        <v>3309</v>
      </c>
      <c r="R34" s="5015" t="s">
        <v>3309</v>
      </c>
    </row>
    <row r="35" spans="1:18" ht="12" customHeight="1">
      <c r="A35" s="4969"/>
      <c r="B35" s="5006"/>
      <c r="C35" s="5008"/>
      <c r="D35" s="2249"/>
      <c r="E35" s="2250"/>
      <c r="F35" s="2249"/>
      <c r="G35" s="2268"/>
      <c r="H35" s="2251"/>
      <c r="I35" s="2251"/>
      <c r="J35" s="2251"/>
      <c r="K35" s="2251"/>
      <c r="L35" s="2249"/>
      <c r="M35" s="5011"/>
      <c r="N35" s="2252"/>
      <c r="O35" s="2251"/>
      <c r="P35" s="2251"/>
      <c r="Q35" s="5013"/>
      <c r="R35" s="5016"/>
    </row>
    <row r="36" spans="1:18" ht="12" customHeight="1">
      <c r="A36" s="4969"/>
      <c r="B36" s="5006"/>
      <c r="C36" s="5008"/>
      <c r="D36" s="2249"/>
      <c r="E36" s="2250"/>
      <c r="F36" s="2253" t="s">
        <v>139</v>
      </c>
      <c r="G36" s="2268"/>
      <c r="H36" s="2251"/>
      <c r="I36" s="2251"/>
      <c r="J36" s="2251"/>
      <c r="K36" s="2253" t="s">
        <v>139</v>
      </c>
      <c r="L36" s="2249" t="s">
        <v>139</v>
      </c>
      <c r="M36" s="5011" t="s">
        <v>6025</v>
      </c>
      <c r="N36" s="2252" t="s">
        <v>139</v>
      </c>
      <c r="O36" s="2253" t="s">
        <v>139</v>
      </c>
      <c r="P36" s="2251"/>
      <c r="Q36" s="5013"/>
      <c r="R36" s="5016"/>
    </row>
    <row r="37" spans="1:18" ht="12" customHeight="1">
      <c r="A37" s="4969"/>
      <c r="B37" s="5006"/>
      <c r="C37" s="5008"/>
      <c r="D37" s="2249"/>
      <c r="E37" s="2250"/>
      <c r="F37" s="2249"/>
      <c r="G37" s="2268"/>
      <c r="H37" s="2251"/>
      <c r="I37" s="2251"/>
      <c r="J37" s="2251"/>
      <c r="K37" s="2251"/>
      <c r="L37" s="2249"/>
      <c r="M37" s="5011"/>
      <c r="N37" s="2252"/>
      <c r="O37" s="2251"/>
      <c r="P37" s="2251"/>
      <c r="Q37" s="5013"/>
      <c r="R37" s="5016"/>
    </row>
    <row r="38" spans="1:18" ht="12" customHeight="1">
      <c r="A38" s="4969"/>
      <c r="B38" s="639"/>
      <c r="C38" s="5008"/>
      <c r="D38" s="2249"/>
      <c r="E38" s="2250"/>
      <c r="F38" s="2253" t="s">
        <v>139</v>
      </c>
      <c r="G38" s="2268"/>
      <c r="H38" s="2251"/>
      <c r="I38" s="2251"/>
      <c r="J38" s="2253" t="s">
        <v>139</v>
      </c>
      <c r="K38" s="2251"/>
      <c r="L38" s="2249" t="s">
        <v>139</v>
      </c>
      <c r="M38" s="5011" t="s">
        <v>6026</v>
      </c>
      <c r="N38" s="2252" t="s">
        <v>139</v>
      </c>
      <c r="O38" s="2251"/>
      <c r="P38" s="2253" t="s">
        <v>139</v>
      </c>
      <c r="Q38" s="5013"/>
      <c r="R38" s="5016"/>
    </row>
    <row r="39" spans="1:18" ht="12" customHeight="1">
      <c r="A39" s="4969"/>
      <c r="B39" s="639"/>
      <c r="C39" s="5008"/>
      <c r="D39" s="2249"/>
      <c r="E39" s="2250"/>
      <c r="F39" s="2249"/>
      <c r="G39" s="2268"/>
      <c r="H39" s="2251"/>
      <c r="I39" s="2251"/>
      <c r="J39" s="2251"/>
      <c r="K39" s="2251"/>
      <c r="L39" s="2249"/>
      <c r="M39" s="5011"/>
      <c r="N39" s="2252"/>
      <c r="O39" s="2251"/>
      <c r="P39" s="2251"/>
      <c r="Q39" s="5013"/>
      <c r="R39" s="5016"/>
    </row>
    <row r="40" spans="1:18" ht="12" customHeight="1">
      <c r="A40" s="4969"/>
      <c r="B40" s="639"/>
      <c r="C40" s="5008"/>
      <c r="D40" s="2249"/>
      <c r="E40" s="2250"/>
      <c r="F40" s="2253" t="s">
        <v>139</v>
      </c>
      <c r="G40" s="2268"/>
      <c r="H40" s="2251"/>
      <c r="I40" s="2253" t="s">
        <v>139</v>
      </c>
      <c r="J40" s="2253" t="s">
        <v>139</v>
      </c>
      <c r="K40" s="2251"/>
      <c r="L40" s="2249" t="s">
        <v>139</v>
      </c>
      <c r="M40" s="5011" t="s">
        <v>6027</v>
      </c>
      <c r="N40" s="2252" t="s">
        <v>139</v>
      </c>
      <c r="O40" s="2251"/>
      <c r="P40" s="2253" t="s">
        <v>139</v>
      </c>
      <c r="Q40" s="5013"/>
      <c r="R40" s="5016"/>
    </row>
    <row r="41" spans="1:18" ht="12" customHeight="1">
      <c r="A41" s="4969"/>
      <c r="B41" s="639"/>
      <c r="C41" s="5009"/>
      <c r="D41" s="2249"/>
      <c r="E41" s="2250"/>
      <c r="F41" s="2249"/>
      <c r="G41" s="2268"/>
      <c r="H41" s="2251"/>
      <c r="I41" s="2251"/>
      <c r="J41" s="2251"/>
      <c r="K41" s="2251"/>
      <c r="L41" s="2249"/>
      <c r="M41" s="5018"/>
      <c r="N41" s="2252"/>
      <c r="O41" s="2251"/>
      <c r="P41" s="2251"/>
      <c r="Q41" s="5014"/>
      <c r="R41" s="5017"/>
    </row>
    <row r="42" spans="1:18" ht="12" customHeight="1">
      <c r="A42" s="4969"/>
      <c r="B42" s="639"/>
      <c r="C42" s="4984" t="s">
        <v>3395</v>
      </c>
      <c r="D42" s="646" t="s">
        <v>139</v>
      </c>
      <c r="E42" s="647" t="s">
        <v>498</v>
      </c>
      <c r="F42" s="646" t="s">
        <v>139</v>
      </c>
      <c r="G42" s="4981" t="s">
        <v>3317</v>
      </c>
      <c r="H42" s="648"/>
      <c r="I42" s="648"/>
      <c r="J42" s="648" t="s">
        <v>139</v>
      </c>
      <c r="K42" s="648" t="s">
        <v>139</v>
      </c>
      <c r="L42" s="649" t="s">
        <v>139</v>
      </c>
      <c r="M42" s="4988" t="s">
        <v>3396</v>
      </c>
      <c r="N42" s="650" t="s">
        <v>139</v>
      </c>
      <c r="O42" s="648"/>
      <c r="P42" s="648" t="s">
        <v>139</v>
      </c>
      <c r="Q42" s="4999" t="s">
        <v>3309</v>
      </c>
      <c r="R42" s="5000" t="s">
        <v>3309</v>
      </c>
    </row>
    <row r="43" spans="1:18" ht="12" customHeight="1">
      <c r="A43" s="4969"/>
      <c r="B43" s="639"/>
      <c r="C43" s="4985"/>
      <c r="D43" s="631"/>
      <c r="E43" s="632"/>
      <c r="F43" s="631"/>
      <c r="G43" s="4976"/>
      <c r="H43" s="633"/>
      <c r="I43" s="633"/>
      <c r="J43" s="633"/>
      <c r="K43" s="633"/>
      <c r="L43" s="634"/>
      <c r="M43" s="4989"/>
      <c r="N43" s="635"/>
      <c r="O43" s="633"/>
      <c r="P43" s="633"/>
      <c r="Q43" s="4992"/>
      <c r="R43" s="4995"/>
    </row>
    <row r="44" spans="1:18" ht="12" customHeight="1">
      <c r="A44" s="4969"/>
      <c r="B44" s="639"/>
      <c r="C44" s="4985"/>
      <c r="D44" s="631"/>
      <c r="E44" s="632"/>
      <c r="F44" s="636" t="s">
        <v>139</v>
      </c>
      <c r="G44" s="4976"/>
      <c r="H44" s="633"/>
      <c r="I44" s="633"/>
      <c r="J44" s="636" t="s">
        <v>139</v>
      </c>
      <c r="K44" s="636" t="s">
        <v>139</v>
      </c>
      <c r="L44" s="637" t="s">
        <v>139</v>
      </c>
      <c r="M44" s="4983" t="s">
        <v>3397</v>
      </c>
      <c r="N44" s="635" t="s">
        <v>139</v>
      </c>
      <c r="O44" s="633"/>
      <c r="P44" s="636" t="s">
        <v>139</v>
      </c>
      <c r="Q44" s="4992"/>
      <c r="R44" s="4995"/>
    </row>
    <row r="45" spans="1:18" ht="12" customHeight="1">
      <c r="A45" s="4969"/>
      <c r="B45" s="2272"/>
      <c r="C45" s="4985"/>
      <c r="D45" s="631"/>
      <c r="E45" s="632"/>
      <c r="F45" s="631"/>
      <c r="G45" s="4976"/>
      <c r="H45" s="633"/>
      <c r="I45" s="633"/>
      <c r="J45" s="633"/>
      <c r="K45" s="633"/>
      <c r="L45" s="634"/>
      <c r="M45" s="4983"/>
      <c r="N45" s="635"/>
      <c r="O45" s="633"/>
      <c r="P45" s="633"/>
      <c r="Q45" s="4992"/>
      <c r="R45" s="4995"/>
    </row>
    <row r="46" spans="1:18" ht="12" customHeight="1">
      <c r="A46" s="4969"/>
      <c r="B46" s="640"/>
      <c r="C46" s="4985"/>
      <c r="D46" s="631"/>
      <c r="E46" s="632"/>
      <c r="F46" s="636" t="s">
        <v>139</v>
      </c>
      <c r="G46" s="4976"/>
      <c r="H46" s="633"/>
      <c r="I46" s="633"/>
      <c r="J46" s="636" t="s">
        <v>139</v>
      </c>
      <c r="K46" s="636" t="s">
        <v>139</v>
      </c>
      <c r="L46" s="637" t="s">
        <v>139</v>
      </c>
      <c r="M46" s="4983" t="s">
        <v>3398</v>
      </c>
      <c r="N46" s="635" t="s">
        <v>139</v>
      </c>
      <c r="O46" s="633"/>
      <c r="P46" s="636" t="s">
        <v>139</v>
      </c>
      <c r="Q46" s="4992"/>
      <c r="R46" s="4995"/>
    </row>
    <row r="47" spans="1:18" ht="12" customHeight="1">
      <c r="A47" s="4969"/>
      <c r="B47" s="2272"/>
      <c r="C47" s="4985"/>
      <c r="D47" s="631"/>
      <c r="E47" s="632"/>
      <c r="F47" s="631"/>
      <c r="G47" s="4976"/>
      <c r="H47" s="633"/>
      <c r="I47" s="633"/>
      <c r="J47" s="633"/>
      <c r="K47" s="633"/>
      <c r="L47" s="634"/>
      <c r="M47" s="4983"/>
      <c r="N47" s="635"/>
      <c r="O47" s="633"/>
      <c r="P47" s="633"/>
      <c r="Q47" s="4992"/>
      <c r="R47" s="4995"/>
    </row>
    <row r="48" spans="1:18" ht="12" customHeight="1">
      <c r="A48" s="4969"/>
      <c r="B48" s="2272"/>
      <c r="C48" s="4985"/>
      <c r="D48" s="631"/>
      <c r="E48" s="632"/>
      <c r="F48" s="636" t="s">
        <v>139</v>
      </c>
      <c r="G48" s="4976"/>
      <c r="H48" s="633"/>
      <c r="I48" s="633"/>
      <c r="J48" s="636" t="s">
        <v>139</v>
      </c>
      <c r="K48" s="636" t="s">
        <v>139</v>
      </c>
      <c r="L48" s="637" t="s">
        <v>139</v>
      </c>
      <c r="M48" s="4983" t="s">
        <v>3399</v>
      </c>
      <c r="N48" s="635" t="s">
        <v>139</v>
      </c>
      <c r="O48" s="633"/>
      <c r="P48" s="636" t="s">
        <v>139</v>
      </c>
      <c r="Q48" s="4992"/>
      <c r="R48" s="4995"/>
    </row>
    <row r="49" spans="1:18" ht="12" customHeight="1">
      <c r="A49" s="4969"/>
      <c r="B49" s="640"/>
      <c r="C49" s="4985"/>
      <c r="D49" s="631"/>
      <c r="E49" s="632"/>
      <c r="F49" s="631"/>
      <c r="G49" s="4976"/>
      <c r="H49" s="633"/>
      <c r="I49" s="633"/>
      <c r="J49" s="633"/>
      <c r="K49" s="633"/>
      <c r="L49" s="634"/>
      <c r="M49" s="4983"/>
      <c r="N49" s="635"/>
      <c r="O49" s="633"/>
      <c r="P49" s="633"/>
      <c r="Q49" s="4992"/>
      <c r="R49" s="4995"/>
    </row>
    <row r="50" spans="1:18" ht="12" customHeight="1">
      <c r="A50" s="4969"/>
      <c r="B50" s="640"/>
      <c r="C50" s="4985"/>
      <c r="D50" s="631"/>
      <c r="E50" s="632"/>
      <c r="F50" s="631"/>
      <c r="G50" s="4976"/>
      <c r="H50" s="633"/>
      <c r="I50" s="633"/>
      <c r="J50" s="633"/>
      <c r="K50" s="636" t="s">
        <v>139</v>
      </c>
      <c r="L50" s="637" t="s">
        <v>139</v>
      </c>
      <c r="M50" s="4983" t="s">
        <v>3400</v>
      </c>
      <c r="N50" s="635" t="s">
        <v>139</v>
      </c>
      <c r="O50" s="633"/>
      <c r="P50" s="636" t="s">
        <v>139</v>
      </c>
      <c r="Q50" s="4992"/>
      <c r="R50" s="4995"/>
    </row>
    <row r="51" spans="1:18" ht="12" customHeight="1">
      <c r="A51" s="4969"/>
      <c r="B51" s="640"/>
      <c r="C51" s="4985"/>
      <c r="D51" s="631"/>
      <c r="E51" s="632"/>
      <c r="F51" s="631"/>
      <c r="G51" s="4976"/>
      <c r="H51" s="633"/>
      <c r="I51" s="633"/>
      <c r="J51" s="633"/>
      <c r="K51" s="633"/>
      <c r="L51" s="634"/>
      <c r="M51" s="4983"/>
      <c r="N51" s="635"/>
      <c r="O51" s="633"/>
      <c r="P51" s="633"/>
      <c r="Q51" s="4992"/>
      <c r="R51" s="4995"/>
    </row>
    <row r="52" spans="1:18" ht="12" customHeight="1">
      <c r="A52" s="4969"/>
      <c r="B52" s="640"/>
      <c r="C52" s="4985"/>
      <c r="D52" s="631"/>
      <c r="E52" s="632"/>
      <c r="F52" s="631"/>
      <c r="G52" s="4976"/>
      <c r="H52" s="633"/>
      <c r="I52" s="633"/>
      <c r="J52" s="633"/>
      <c r="K52" s="636" t="s">
        <v>139</v>
      </c>
      <c r="L52" s="637" t="s">
        <v>139</v>
      </c>
      <c r="M52" s="4983" t="s">
        <v>3401</v>
      </c>
      <c r="N52" s="635" t="s">
        <v>139</v>
      </c>
      <c r="O52" s="633"/>
      <c r="P52" s="636" t="s">
        <v>139</v>
      </c>
      <c r="Q52" s="4992"/>
      <c r="R52" s="4995"/>
    </row>
    <row r="53" spans="1:18" ht="12" customHeight="1">
      <c r="A53" s="4969"/>
      <c r="B53" s="640"/>
      <c r="C53" s="4985"/>
      <c r="D53" s="631"/>
      <c r="E53" s="632"/>
      <c r="F53" s="631"/>
      <c r="G53" s="4976"/>
      <c r="H53" s="633"/>
      <c r="I53" s="633"/>
      <c r="J53" s="633"/>
      <c r="K53" s="633"/>
      <c r="L53" s="634"/>
      <c r="M53" s="4983"/>
      <c r="N53" s="635"/>
      <c r="O53" s="633"/>
      <c r="P53" s="633"/>
      <c r="Q53" s="4992"/>
      <c r="R53" s="4995"/>
    </row>
    <row r="54" spans="1:18" ht="12" customHeight="1">
      <c r="A54" s="4969"/>
      <c r="B54" s="640"/>
      <c r="C54" s="4986"/>
      <c r="D54" s="631"/>
      <c r="E54" s="632"/>
      <c r="F54" s="631"/>
      <c r="G54" s="4976"/>
      <c r="H54" s="633"/>
      <c r="I54" s="633"/>
      <c r="J54" s="633"/>
      <c r="K54" s="636" t="s">
        <v>139</v>
      </c>
      <c r="L54" s="637" t="s">
        <v>139</v>
      </c>
      <c r="M54" s="5004" t="s">
        <v>3402</v>
      </c>
      <c r="N54" s="635" t="s">
        <v>139</v>
      </c>
      <c r="O54" s="633"/>
      <c r="P54" s="636" t="s">
        <v>139</v>
      </c>
      <c r="Q54" s="4992"/>
      <c r="R54" s="4995"/>
    </row>
    <row r="55" spans="1:18" ht="12" customHeight="1" thickBot="1">
      <c r="A55" s="4970"/>
      <c r="B55" s="652"/>
      <c r="C55" s="4987"/>
      <c r="D55" s="653"/>
      <c r="E55" s="654"/>
      <c r="F55" s="653"/>
      <c r="G55" s="5003"/>
      <c r="H55" s="655"/>
      <c r="I55" s="655"/>
      <c r="J55" s="655"/>
      <c r="K55" s="655"/>
      <c r="L55" s="656"/>
      <c r="M55" s="5005"/>
      <c r="N55" s="657"/>
      <c r="O55" s="655"/>
      <c r="P55" s="655"/>
      <c r="Q55" s="5002"/>
      <c r="R55" s="5001"/>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47" customWidth="1"/>
    <col min="2" max="2" width="14.125" style="547" customWidth="1"/>
    <col min="3" max="3" width="2.875" style="547" customWidth="1"/>
    <col min="4" max="4" width="5.875" style="547" customWidth="1"/>
    <col min="5" max="5" width="2.625" style="547"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3"/>
      <c r="F1" s="543"/>
      <c r="G1" s="544"/>
      <c r="H1" s="576"/>
      <c r="I1" s="543"/>
      <c r="J1" s="543"/>
      <c r="K1" s="543"/>
      <c r="L1" s="543"/>
      <c r="M1" s="543"/>
      <c r="N1" s="545"/>
      <c r="O1" s="541"/>
      <c r="P1" s="541"/>
      <c r="Q1" s="541"/>
      <c r="R1" s="541"/>
      <c r="S1" s="546" t="s">
        <v>3403</v>
      </c>
    </row>
    <row r="2" spans="1:19" s="540" customFormat="1" ht="15" customHeight="1">
      <c r="A2" s="543"/>
      <c r="B2" s="543"/>
      <c r="C2" s="543"/>
      <c r="D2" s="543"/>
      <c r="E2" s="543"/>
      <c r="F2" s="543"/>
      <c r="G2" s="544"/>
      <c r="H2" s="576"/>
      <c r="I2" s="543"/>
      <c r="J2" s="543"/>
      <c r="K2" s="4844" t="s">
        <v>3294</v>
      </c>
      <c r="L2" s="4844"/>
      <c r="M2" s="4844"/>
      <c r="N2" s="4844"/>
      <c r="O2" s="4844"/>
      <c r="P2" s="4844"/>
      <c r="Q2" s="4844"/>
      <c r="R2" s="4844"/>
      <c r="S2" s="4844"/>
    </row>
    <row r="3" spans="1:19" s="540" customFormat="1" ht="15" customHeight="1">
      <c r="A3" s="543"/>
      <c r="B3" s="543"/>
      <c r="C3" s="543"/>
      <c r="D3" s="543"/>
      <c r="E3" s="543"/>
      <c r="F3" s="543"/>
      <c r="G3" s="544"/>
      <c r="H3" s="576"/>
      <c r="I3" s="543"/>
      <c r="J3" s="543"/>
      <c r="K3" s="4845" t="s">
        <v>3295</v>
      </c>
      <c r="L3" s="4845"/>
      <c r="M3" s="4845"/>
      <c r="N3" s="4845"/>
      <c r="O3" s="4845"/>
      <c r="P3" s="4845"/>
      <c r="Q3" s="4845"/>
      <c r="R3" s="4845"/>
      <c r="S3" s="4845"/>
    </row>
    <row r="4" spans="1:19" ht="12" thickBot="1"/>
    <row r="5" spans="1:19" s="550" customFormat="1" ht="13.5" customHeight="1">
      <c r="A5" s="4846"/>
      <c r="B5" s="4849" t="s">
        <v>3296</v>
      </c>
      <c r="C5" s="5019" t="s">
        <v>3297</v>
      </c>
      <c r="D5" s="5020"/>
      <c r="E5" s="4849" t="s">
        <v>3298</v>
      </c>
      <c r="F5" s="4849"/>
      <c r="G5" s="4849"/>
      <c r="H5" s="4849"/>
      <c r="I5" s="4849"/>
      <c r="J5" s="4849"/>
      <c r="K5" s="4849"/>
      <c r="L5" s="4849"/>
      <c r="M5" s="4849"/>
      <c r="N5" s="4852"/>
      <c r="O5" s="4853" t="s">
        <v>3312</v>
      </c>
      <c r="P5" s="4853"/>
      <c r="Q5" s="4853"/>
      <c r="R5" s="4853"/>
      <c r="S5" s="4854"/>
    </row>
    <row r="6" spans="1:19" s="550" customFormat="1" ht="13.5" customHeight="1">
      <c r="A6" s="4847"/>
      <c r="B6" s="4850"/>
      <c r="C6" s="5021"/>
      <c r="D6" s="5022"/>
      <c r="E6" s="4855" t="s">
        <v>3299</v>
      </c>
      <c r="F6" s="4856"/>
      <c r="G6" s="4859" t="s">
        <v>3300</v>
      </c>
      <c r="H6" s="4860"/>
      <c r="I6" s="4850" t="s">
        <v>3301</v>
      </c>
      <c r="J6" s="4850"/>
      <c r="K6" s="4850"/>
      <c r="L6" s="4850"/>
      <c r="M6" s="4859" t="s">
        <v>528</v>
      </c>
      <c r="N6" s="4863"/>
      <c r="O6" s="4865" t="s">
        <v>3302</v>
      </c>
      <c r="P6" s="4850"/>
      <c r="Q6" s="4850"/>
      <c r="R6" s="4850" t="s">
        <v>3303</v>
      </c>
      <c r="S6" s="4866"/>
    </row>
    <row r="7" spans="1:19" s="550" customFormat="1" ht="13.5" customHeight="1" thickBot="1">
      <c r="A7" s="4848"/>
      <c r="B7" s="4851"/>
      <c r="C7" s="4861"/>
      <c r="D7" s="4862"/>
      <c r="E7" s="4857"/>
      <c r="F7" s="4858"/>
      <c r="G7" s="4861"/>
      <c r="H7" s="4862"/>
      <c r="I7" s="551">
        <v>1</v>
      </c>
      <c r="J7" s="551">
        <v>2</v>
      </c>
      <c r="K7" s="551">
        <v>3</v>
      </c>
      <c r="L7" s="551">
        <v>4</v>
      </c>
      <c r="M7" s="4861"/>
      <c r="N7" s="4864"/>
      <c r="O7" s="552" t="s">
        <v>3304</v>
      </c>
      <c r="P7" s="551" t="s">
        <v>3305</v>
      </c>
      <c r="Q7" s="551" t="s">
        <v>3306</v>
      </c>
      <c r="R7" s="551" t="s">
        <v>3307</v>
      </c>
      <c r="S7" s="553" t="s">
        <v>3308</v>
      </c>
    </row>
    <row r="8" spans="1:19" s="548" customFormat="1" ht="12" customHeight="1" thickTop="1">
      <c r="A8" s="4867" t="s">
        <v>3404</v>
      </c>
      <c r="B8" s="4870" t="s">
        <v>3405</v>
      </c>
      <c r="C8" s="5025" t="s">
        <v>3406</v>
      </c>
      <c r="D8" s="5026"/>
      <c r="E8" s="554" t="s">
        <v>139</v>
      </c>
      <c r="F8" s="574" t="s">
        <v>498</v>
      </c>
      <c r="G8" s="554" t="s">
        <v>139</v>
      </c>
      <c r="H8" s="4876"/>
      <c r="I8" s="556"/>
      <c r="J8" s="556"/>
      <c r="K8" s="556" t="s">
        <v>139</v>
      </c>
      <c r="L8" s="556" t="s">
        <v>139</v>
      </c>
      <c r="M8" s="554" t="s">
        <v>139</v>
      </c>
      <c r="N8" s="4878" t="s">
        <v>3407</v>
      </c>
      <c r="O8" s="557" t="s">
        <v>139</v>
      </c>
      <c r="P8" s="556"/>
      <c r="Q8" s="556" t="s">
        <v>139</v>
      </c>
      <c r="R8" s="4888" t="s">
        <v>3309</v>
      </c>
      <c r="S8" s="4891" t="s">
        <v>3309</v>
      </c>
    </row>
    <row r="9" spans="1:19" s="548" customFormat="1" ht="12" customHeight="1">
      <c r="A9" s="4868"/>
      <c r="B9" s="5023"/>
      <c r="C9" s="5027"/>
      <c r="D9" s="5028"/>
      <c r="E9" s="565"/>
      <c r="F9" s="555"/>
      <c r="G9" s="565"/>
      <c r="H9" s="4877"/>
      <c r="I9" s="566"/>
      <c r="J9" s="566"/>
      <c r="K9" s="566"/>
      <c r="L9" s="566"/>
      <c r="M9" s="565"/>
      <c r="N9" s="4879"/>
      <c r="O9" s="567"/>
      <c r="P9" s="566"/>
      <c r="Q9" s="566"/>
      <c r="R9" s="4889"/>
      <c r="S9" s="4892"/>
    </row>
    <row r="10" spans="1:19" ht="12" customHeight="1">
      <c r="A10" s="4868"/>
      <c r="B10" s="5023"/>
      <c r="C10" s="5027"/>
      <c r="D10" s="5028"/>
      <c r="E10" s="565"/>
      <c r="F10" s="555"/>
      <c r="G10" s="568" t="s">
        <v>139</v>
      </c>
      <c r="H10" s="4877"/>
      <c r="I10" s="566"/>
      <c r="J10" s="566"/>
      <c r="K10" s="568" t="s">
        <v>139</v>
      </c>
      <c r="L10" s="568" t="s">
        <v>139</v>
      </c>
      <c r="M10" s="568" t="s">
        <v>139</v>
      </c>
      <c r="N10" s="4894" t="s">
        <v>3408</v>
      </c>
      <c r="O10" s="567" t="s">
        <v>139</v>
      </c>
      <c r="P10" s="566"/>
      <c r="Q10" s="568" t="s">
        <v>139</v>
      </c>
      <c r="R10" s="4889"/>
      <c r="S10" s="4892"/>
    </row>
    <row r="11" spans="1:19" ht="12" customHeight="1">
      <c r="A11" s="4868"/>
      <c r="B11" s="5023"/>
      <c r="C11" s="5027"/>
      <c r="D11" s="5028"/>
      <c r="E11" s="565"/>
      <c r="F11" s="555"/>
      <c r="G11" s="565"/>
      <c r="H11" s="4877"/>
      <c r="I11" s="566"/>
      <c r="J11" s="566"/>
      <c r="K11" s="566"/>
      <c r="L11" s="566"/>
      <c r="M11" s="565"/>
      <c r="N11" s="4894"/>
      <c r="O11" s="567"/>
      <c r="P11" s="566"/>
      <c r="Q11" s="566"/>
      <c r="R11" s="4889"/>
      <c r="S11" s="4892"/>
    </row>
    <row r="12" spans="1:19" ht="12" customHeight="1">
      <c r="A12" s="4868"/>
      <c r="B12" s="5023"/>
      <c r="C12" s="5027"/>
      <c r="D12" s="5028"/>
      <c r="E12" s="565"/>
      <c r="F12" s="555"/>
      <c r="G12" s="568" t="s">
        <v>139</v>
      </c>
      <c r="H12" s="4877"/>
      <c r="I12" s="566"/>
      <c r="J12" s="566"/>
      <c r="K12" s="568" t="s">
        <v>139</v>
      </c>
      <c r="L12" s="568" t="s">
        <v>139</v>
      </c>
      <c r="M12" s="568" t="s">
        <v>139</v>
      </c>
      <c r="N12" s="4879" t="s">
        <v>3409</v>
      </c>
      <c r="O12" s="567" t="s">
        <v>139</v>
      </c>
      <c r="P12" s="566"/>
      <c r="Q12" s="568" t="s">
        <v>139</v>
      </c>
      <c r="R12" s="4889"/>
      <c r="S12" s="4892"/>
    </row>
    <row r="13" spans="1:19" ht="12" customHeight="1">
      <c r="A13" s="4868"/>
      <c r="B13" s="5023"/>
      <c r="C13" s="5029"/>
      <c r="D13" s="5030"/>
      <c r="E13" s="558"/>
      <c r="F13" s="559"/>
      <c r="G13" s="558"/>
      <c r="H13" s="4895"/>
      <c r="I13" s="569"/>
      <c r="J13" s="569"/>
      <c r="K13" s="569"/>
      <c r="L13" s="569"/>
      <c r="M13" s="558"/>
      <c r="N13" s="4896"/>
      <c r="O13" s="560"/>
      <c r="P13" s="569"/>
      <c r="Q13" s="569"/>
      <c r="R13" s="4889"/>
      <c r="S13" s="4892"/>
    </row>
    <row r="14" spans="1:19" ht="12" customHeight="1">
      <c r="A14" s="4868"/>
      <c r="B14" s="5023"/>
      <c r="C14" s="5031" t="s">
        <v>3410</v>
      </c>
      <c r="D14" s="5032"/>
      <c r="E14" s="561" t="s">
        <v>139</v>
      </c>
      <c r="F14" s="562" t="s">
        <v>498</v>
      </c>
      <c r="G14" s="561" t="s">
        <v>139</v>
      </c>
      <c r="H14" s="4886" t="s">
        <v>3334</v>
      </c>
      <c r="I14" s="563"/>
      <c r="J14" s="563"/>
      <c r="K14" s="563" t="s">
        <v>139</v>
      </c>
      <c r="L14" s="563" t="s">
        <v>139</v>
      </c>
      <c r="M14" s="561" t="s">
        <v>139</v>
      </c>
      <c r="N14" s="4884" t="s">
        <v>3411</v>
      </c>
      <c r="O14" s="564" t="s">
        <v>139</v>
      </c>
      <c r="P14" s="563"/>
      <c r="Q14" s="563" t="s">
        <v>139</v>
      </c>
      <c r="R14" s="4889"/>
      <c r="S14" s="4892"/>
    </row>
    <row r="15" spans="1:19" ht="12" customHeight="1">
      <c r="A15" s="4868"/>
      <c r="B15" s="5023"/>
      <c r="C15" s="5027"/>
      <c r="D15" s="5028"/>
      <c r="E15" s="565"/>
      <c r="F15" s="555"/>
      <c r="G15" s="568"/>
      <c r="H15" s="4887"/>
      <c r="I15" s="566"/>
      <c r="J15" s="566"/>
      <c r="K15" s="566"/>
      <c r="L15" s="566"/>
      <c r="M15" s="565"/>
      <c r="N15" s="4879"/>
      <c r="O15" s="567"/>
      <c r="P15" s="566"/>
      <c r="Q15" s="566"/>
      <c r="R15" s="4889"/>
      <c r="S15" s="4892"/>
    </row>
    <row r="16" spans="1:19" ht="12" customHeight="1">
      <c r="A16" s="4868"/>
      <c r="B16" s="5023"/>
      <c r="C16" s="5027"/>
      <c r="D16" s="5028"/>
      <c r="E16" s="565"/>
      <c r="F16" s="555"/>
      <c r="G16" s="568" t="s">
        <v>139</v>
      </c>
      <c r="H16" s="4877" t="s">
        <v>3311</v>
      </c>
      <c r="I16" s="566"/>
      <c r="J16" s="566"/>
      <c r="K16" s="568" t="s">
        <v>139</v>
      </c>
      <c r="L16" s="568" t="s">
        <v>139</v>
      </c>
      <c r="M16" s="568" t="s">
        <v>139</v>
      </c>
      <c r="N16" s="4879" t="s">
        <v>3412</v>
      </c>
      <c r="O16" s="567" t="s">
        <v>139</v>
      </c>
      <c r="P16" s="566"/>
      <c r="Q16" s="568" t="s">
        <v>139</v>
      </c>
      <c r="R16" s="4889"/>
      <c r="S16" s="4892"/>
    </row>
    <row r="17" spans="1:19" ht="12" customHeight="1">
      <c r="A17" s="4868"/>
      <c r="B17" s="5023"/>
      <c r="C17" s="5029"/>
      <c r="D17" s="5030"/>
      <c r="E17" s="558"/>
      <c r="F17" s="559"/>
      <c r="G17" s="558"/>
      <c r="H17" s="4895"/>
      <c r="I17" s="569"/>
      <c r="J17" s="569"/>
      <c r="K17" s="569"/>
      <c r="L17" s="569"/>
      <c r="M17" s="558"/>
      <c r="N17" s="4896"/>
      <c r="O17" s="560"/>
      <c r="P17" s="569"/>
      <c r="Q17" s="569"/>
      <c r="R17" s="4890"/>
      <c r="S17" s="4893"/>
    </row>
    <row r="18" spans="1:19" ht="12" customHeight="1">
      <c r="A18" s="4868"/>
      <c r="B18" s="5023"/>
      <c r="C18" s="5031" t="s">
        <v>3413</v>
      </c>
      <c r="D18" s="5032"/>
      <c r="E18" s="561" t="s">
        <v>139</v>
      </c>
      <c r="F18" s="562" t="s">
        <v>498</v>
      </c>
      <c r="G18" s="561" t="s">
        <v>139</v>
      </c>
      <c r="H18" s="4883"/>
      <c r="I18" s="563"/>
      <c r="J18" s="563"/>
      <c r="K18" s="563" t="s">
        <v>139</v>
      </c>
      <c r="L18" s="563" t="s">
        <v>139</v>
      </c>
      <c r="M18" s="561" t="s">
        <v>139</v>
      </c>
      <c r="N18" s="4879" t="s">
        <v>3407</v>
      </c>
      <c r="O18" s="564" t="s">
        <v>139</v>
      </c>
      <c r="P18" s="563"/>
      <c r="Q18" s="563" t="s">
        <v>139</v>
      </c>
      <c r="R18" s="4897" t="s">
        <v>3309</v>
      </c>
      <c r="S18" s="4898" t="s">
        <v>3309</v>
      </c>
    </row>
    <row r="19" spans="1:19" ht="12" customHeight="1">
      <c r="A19" s="4868"/>
      <c r="B19" s="5023"/>
      <c r="C19" s="5027"/>
      <c r="D19" s="5028"/>
      <c r="E19" s="565"/>
      <c r="F19" s="555"/>
      <c r="G19" s="565"/>
      <c r="H19" s="4877"/>
      <c r="I19" s="566"/>
      <c r="J19" s="566"/>
      <c r="K19" s="566"/>
      <c r="L19" s="566"/>
      <c r="M19" s="565"/>
      <c r="N19" s="4879"/>
      <c r="O19" s="567"/>
      <c r="P19" s="566"/>
      <c r="Q19" s="566"/>
      <c r="R19" s="4889"/>
      <c r="S19" s="4892"/>
    </row>
    <row r="20" spans="1:19" ht="12" customHeight="1">
      <c r="A20" s="4868"/>
      <c r="B20" s="5023"/>
      <c r="C20" s="5027"/>
      <c r="D20" s="5028"/>
      <c r="E20" s="565"/>
      <c r="F20" s="555"/>
      <c r="G20" s="568" t="s">
        <v>139</v>
      </c>
      <c r="H20" s="4877"/>
      <c r="I20" s="566"/>
      <c r="J20" s="566"/>
      <c r="K20" s="568" t="s">
        <v>139</v>
      </c>
      <c r="L20" s="568" t="s">
        <v>139</v>
      </c>
      <c r="M20" s="568" t="s">
        <v>139</v>
      </c>
      <c r="N20" s="4894" t="s">
        <v>3408</v>
      </c>
      <c r="O20" s="567" t="s">
        <v>139</v>
      </c>
      <c r="P20" s="566"/>
      <c r="Q20" s="568" t="s">
        <v>139</v>
      </c>
      <c r="R20" s="4889"/>
      <c r="S20" s="4892"/>
    </row>
    <row r="21" spans="1:19" ht="12" customHeight="1">
      <c r="A21" s="4868"/>
      <c r="B21" s="5023"/>
      <c r="C21" s="5027"/>
      <c r="D21" s="5028"/>
      <c r="E21" s="565"/>
      <c r="F21" s="555"/>
      <c r="G21" s="565"/>
      <c r="H21" s="4877"/>
      <c r="I21" s="566"/>
      <c r="J21" s="566"/>
      <c r="K21" s="566"/>
      <c r="L21" s="566"/>
      <c r="M21" s="565"/>
      <c r="N21" s="4894"/>
      <c r="O21" s="567"/>
      <c r="P21" s="566"/>
      <c r="Q21" s="566"/>
      <c r="R21" s="4889"/>
      <c r="S21" s="4892"/>
    </row>
    <row r="22" spans="1:19" ht="12" customHeight="1">
      <c r="A22" s="4868"/>
      <c r="B22" s="5023"/>
      <c r="C22" s="5027"/>
      <c r="D22" s="5028"/>
      <c r="E22" s="565"/>
      <c r="F22" s="555"/>
      <c r="G22" s="568" t="s">
        <v>139</v>
      </c>
      <c r="H22" s="4877"/>
      <c r="I22" s="566"/>
      <c r="J22" s="566"/>
      <c r="K22" s="568" t="s">
        <v>139</v>
      </c>
      <c r="L22" s="568" t="s">
        <v>139</v>
      </c>
      <c r="M22" s="568" t="s">
        <v>139</v>
      </c>
      <c r="N22" s="4879" t="s">
        <v>3409</v>
      </c>
      <c r="O22" s="567" t="s">
        <v>139</v>
      </c>
      <c r="P22" s="566"/>
      <c r="Q22" s="568" t="s">
        <v>139</v>
      </c>
      <c r="R22" s="4889"/>
      <c r="S22" s="4892"/>
    </row>
    <row r="23" spans="1:19" ht="12" customHeight="1">
      <c r="A23" s="4868"/>
      <c r="B23" s="5023"/>
      <c r="C23" s="5027"/>
      <c r="D23" s="5028"/>
      <c r="E23" s="565"/>
      <c r="F23" s="555"/>
      <c r="G23" s="565"/>
      <c r="H23" s="4877"/>
      <c r="I23" s="566"/>
      <c r="J23" s="566"/>
      <c r="K23" s="566"/>
      <c r="L23" s="566"/>
      <c r="M23" s="565"/>
      <c r="N23" s="4879"/>
      <c r="O23" s="567"/>
      <c r="P23" s="566"/>
      <c r="Q23" s="566"/>
      <c r="R23" s="4889"/>
      <c r="S23" s="4892"/>
    </row>
    <row r="24" spans="1:19" ht="12" customHeight="1">
      <c r="A24" s="4868"/>
      <c r="B24" s="5023"/>
      <c r="C24" s="5027"/>
      <c r="D24" s="5028"/>
      <c r="E24" s="565"/>
      <c r="F24" s="555"/>
      <c r="G24" s="568" t="s">
        <v>139</v>
      </c>
      <c r="H24" s="4877"/>
      <c r="I24" s="566"/>
      <c r="J24" s="566"/>
      <c r="K24" s="568" t="s">
        <v>139</v>
      </c>
      <c r="L24" s="568" t="s">
        <v>139</v>
      </c>
      <c r="M24" s="568" t="s">
        <v>139</v>
      </c>
      <c r="N24" s="4879" t="s">
        <v>3414</v>
      </c>
      <c r="O24" s="567" t="s">
        <v>139</v>
      </c>
      <c r="P24" s="566"/>
      <c r="Q24" s="568" t="s">
        <v>139</v>
      </c>
      <c r="R24" s="4889"/>
      <c r="S24" s="4892"/>
    </row>
    <row r="25" spans="1:19" ht="12" customHeight="1">
      <c r="A25" s="4868"/>
      <c r="B25" s="5023"/>
      <c r="C25" s="5029"/>
      <c r="D25" s="5030"/>
      <c r="E25" s="558"/>
      <c r="F25" s="559"/>
      <c r="G25" s="558"/>
      <c r="H25" s="4895"/>
      <c r="I25" s="569"/>
      <c r="J25" s="569"/>
      <c r="K25" s="569"/>
      <c r="L25" s="569"/>
      <c r="M25" s="558"/>
      <c r="N25" s="4896"/>
      <c r="O25" s="560"/>
      <c r="P25" s="569"/>
      <c r="Q25" s="569"/>
      <c r="R25" s="4889"/>
      <c r="S25" s="4892"/>
    </row>
    <row r="26" spans="1:19" ht="12" customHeight="1">
      <c r="A26" s="4868"/>
      <c r="B26" s="5023"/>
      <c r="C26" s="5027" t="s">
        <v>3410</v>
      </c>
      <c r="D26" s="5028"/>
      <c r="E26" s="561" t="s">
        <v>139</v>
      </c>
      <c r="F26" s="562" t="s">
        <v>498</v>
      </c>
      <c r="G26" s="561" t="s">
        <v>139</v>
      </c>
      <c r="H26" s="4886" t="s">
        <v>3334</v>
      </c>
      <c r="I26" s="563"/>
      <c r="J26" s="563"/>
      <c r="K26" s="563" t="s">
        <v>139</v>
      </c>
      <c r="L26" s="563" t="s">
        <v>139</v>
      </c>
      <c r="M26" s="561" t="s">
        <v>139</v>
      </c>
      <c r="N26" s="4884" t="s">
        <v>3411</v>
      </c>
      <c r="O26" s="564" t="s">
        <v>139</v>
      </c>
      <c r="P26" s="563"/>
      <c r="Q26" s="563" t="s">
        <v>139</v>
      </c>
      <c r="R26" s="4889"/>
      <c r="S26" s="4892"/>
    </row>
    <row r="27" spans="1:19" ht="12" customHeight="1">
      <c r="A27" s="4868"/>
      <c r="B27" s="5023"/>
      <c r="C27" s="5027"/>
      <c r="D27" s="5028"/>
      <c r="E27" s="565"/>
      <c r="F27" s="555"/>
      <c r="G27" s="568"/>
      <c r="H27" s="4887"/>
      <c r="I27" s="566"/>
      <c r="J27" s="566"/>
      <c r="K27" s="566"/>
      <c r="L27" s="566"/>
      <c r="M27" s="565"/>
      <c r="N27" s="4879"/>
      <c r="O27" s="567"/>
      <c r="P27" s="566"/>
      <c r="Q27" s="566"/>
      <c r="R27" s="4889"/>
      <c r="S27" s="4892"/>
    </row>
    <row r="28" spans="1:19" ht="12" customHeight="1">
      <c r="A28" s="4868"/>
      <c r="B28" s="5023"/>
      <c r="C28" s="5027"/>
      <c r="D28" s="5028"/>
      <c r="E28" s="565"/>
      <c r="F28" s="555"/>
      <c r="G28" s="568" t="s">
        <v>139</v>
      </c>
      <c r="H28" s="4877" t="s">
        <v>3311</v>
      </c>
      <c r="I28" s="566"/>
      <c r="J28" s="566"/>
      <c r="K28" s="568" t="s">
        <v>139</v>
      </c>
      <c r="L28" s="568" t="s">
        <v>139</v>
      </c>
      <c r="M28" s="568" t="s">
        <v>139</v>
      </c>
      <c r="N28" s="4879" t="s">
        <v>3412</v>
      </c>
      <c r="O28" s="567" t="s">
        <v>139</v>
      </c>
      <c r="P28" s="566"/>
      <c r="Q28" s="568" t="s">
        <v>139</v>
      </c>
      <c r="R28" s="4889"/>
      <c r="S28" s="4892"/>
    </row>
    <row r="29" spans="1:19" ht="12" customHeight="1">
      <c r="A29" s="4868"/>
      <c r="B29" s="5024"/>
      <c r="C29" s="5029"/>
      <c r="D29" s="5030"/>
      <c r="E29" s="558"/>
      <c r="F29" s="559"/>
      <c r="G29" s="558"/>
      <c r="H29" s="4895"/>
      <c r="I29" s="569"/>
      <c r="J29" s="569"/>
      <c r="K29" s="569"/>
      <c r="L29" s="569"/>
      <c r="M29" s="558"/>
      <c r="N29" s="4896"/>
      <c r="O29" s="560"/>
      <c r="P29" s="569"/>
      <c r="Q29" s="569"/>
      <c r="R29" s="4890"/>
      <c r="S29" s="4893"/>
    </row>
    <row r="30" spans="1:19" ht="12" customHeight="1">
      <c r="A30" s="4868"/>
      <c r="B30" s="4880" t="s">
        <v>3415</v>
      </c>
      <c r="C30" s="5031" t="s">
        <v>3416</v>
      </c>
      <c r="D30" s="5032"/>
      <c r="E30" s="561" t="s">
        <v>139</v>
      </c>
      <c r="F30" s="562" t="s">
        <v>498</v>
      </c>
      <c r="G30" s="561" t="s">
        <v>139</v>
      </c>
      <c r="H30" s="4883" t="s">
        <v>3317</v>
      </c>
      <c r="I30" s="563"/>
      <c r="J30" s="563"/>
      <c r="K30" s="563" t="s">
        <v>139</v>
      </c>
      <c r="L30" s="563" t="s">
        <v>139</v>
      </c>
      <c r="M30" s="561" t="s">
        <v>139</v>
      </c>
      <c r="N30" s="4879" t="s">
        <v>3417</v>
      </c>
      <c r="O30" s="564" t="s">
        <v>139</v>
      </c>
      <c r="P30" s="563"/>
      <c r="Q30" s="563" t="s">
        <v>139</v>
      </c>
      <c r="R30" s="4897" t="s">
        <v>3309</v>
      </c>
      <c r="S30" s="4898" t="s">
        <v>3309</v>
      </c>
    </row>
    <row r="31" spans="1:19" ht="12" customHeight="1">
      <c r="A31" s="4868"/>
      <c r="B31" s="4881"/>
      <c r="C31" s="5027"/>
      <c r="D31" s="5028"/>
      <c r="E31" s="565"/>
      <c r="F31" s="555"/>
      <c r="G31" s="565"/>
      <c r="H31" s="4877"/>
      <c r="I31" s="566"/>
      <c r="J31" s="566"/>
      <c r="K31" s="566"/>
      <c r="L31" s="566"/>
      <c r="M31" s="565"/>
      <c r="N31" s="4879"/>
      <c r="O31" s="567"/>
      <c r="P31" s="566"/>
      <c r="Q31" s="566"/>
      <c r="R31" s="4889"/>
      <c r="S31" s="4892"/>
    </row>
    <row r="32" spans="1:19" ht="12" customHeight="1">
      <c r="A32" s="4868"/>
      <c r="B32" s="4881"/>
      <c r="C32" s="5027"/>
      <c r="D32" s="5028"/>
      <c r="E32" s="565"/>
      <c r="F32" s="555"/>
      <c r="G32" s="568" t="s">
        <v>139</v>
      </c>
      <c r="H32" s="4877"/>
      <c r="I32" s="566"/>
      <c r="J32" s="566"/>
      <c r="K32" s="568" t="s">
        <v>139</v>
      </c>
      <c r="L32" s="568" t="s">
        <v>139</v>
      </c>
      <c r="M32" s="568" t="s">
        <v>139</v>
      </c>
      <c r="N32" s="4879" t="s">
        <v>3418</v>
      </c>
      <c r="O32" s="567" t="s">
        <v>139</v>
      </c>
      <c r="P32" s="566"/>
      <c r="Q32" s="568" t="s">
        <v>139</v>
      </c>
      <c r="R32" s="4889"/>
      <c r="S32" s="4892"/>
    </row>
    <row r="33" spans="1:19" ht="12" customHeight="1">
      <c r="A33" s="4868"/>
      <c r="B33" s="4881"/>
      <c r="C33" s="5027"/>
      <c r="D33" s="5028"/>
      <c r="E33" s="565"/>
      <c r="F33" s="555"/>
      <c r="G33" s="565"/>
      <c r="H33" s="4877"/>
      <c r="I33" s="566"/>
      <c r="J33" s="566"/>
      <c r="K33" s="566"/>
      <c r="L33" s="566"/>
      <c r="M33" s="565"/>
      <c r="N33" s="4879"/>
      <c r="O33" s="567"/>
      <c r="P33" s="566"/>
      <c r="Q33" s="566"/>
      <c r="R33" s="4889"/>
      <c r="S33" s="4892"/>
    </row>
    <row r="34" spans="1:19" ht="12" customHeight="1">
      <c r="A34" s="4868"/>
      <c r="B34" s="4881"/>
      <c r="C34" s="5027"/>
      <c r="D34" s="5028"/>
      <c r="E34" s="565"/>
      <c r="F34" s="555"/>
      <c r="G34" s="568" t="s">
        <v>139</v>
      </c>
      <c r="H34" s="4877"/>
      <c r="I34" s="566"/>
      <c r="J34" s="566"/>
      <c r="K34" s="566"/>
      <c r="L34" s="568" t="s">
        <v>139</v>
      </c>
      <c r="M34" s="568" t="s">
        <v>139</v>
      </c>
      <c r="N34" s="4879" t="s">
        <v>3419</v>
      </c>
      <c r="O34" s="567" t="s">
        <v>139</v>
      </c>
      <c r="P34" s="566"/>
      <c r="Q34" s="568" t="s">
        <v>139</v>
      </c>
      <c r="R34" s="4889"/>
      <c r="S34" s="4892"/>
    </row>
    <row r="35" spans="1:19" ht="12" customHeight="1">
      <c r="A35" s="4868"/>
      <c r="B35" s="4881"/>
      <c r="C35" s="5027"/>
      <c r="D35" s="5028"/>
      <c r="E35" s="565"/>
      <c r="F35" s="555"/>
      <c r="G35" s="565"/>
      <c r="H35" s="4877"/>
      <c r="I35" s="566"/>
      <c r="J35" s="566"/>
      <c r="K35" s="566"/>
      <c r="L35" s="566"/>
      <c r="M35" s="565"/>
      <c r="N35" s="4879"/>
      <c r="O35" s="567"/>
      <c r="P35" s="566"/>
      <c r="Q35" s="566"/>
      <c r="R35" s="4889"/>
      <c r="S35" s="4892"/>
    </row>
    <row r="36" spans="1:19" ht="12" customHeight="1">
      <c r="A36" s="4868"/>
      <c r="B36" s="4881"/>
      <c r="C36" s="5027"/>
      <c r="D36" s="5028"/>
      <c r="E36" s="565"/>
      <c r="F36" s="555"/>
      <c r="G36" s="568" t="s">
        <v>139</v>
      </c>
      <c r="H36" s="4877"/>
      <c r="I36" s="566"/>
      <c r="J36" s="566"/>
      <c r="K36" s="566"/>
      <c r="L36" s="568" t="s">
        <v>139</v>
      </c>
      <c r="M36" s="568" t="s">
        <v>139</v>
      </c>
      <c r="N36" s="4879" t="s">
        <v>3420</v>
      </c>
      <c r="O36" s="567" t="s">
        <v>139</v>
      </c>
      <c r="P36" s="568" t="s">
        <v>139</v>
      </c>
      <c r="Q36" s="566"/>
      <c r="R36" s="4889"/>
      <c r="S36" s="4892"/>
    </row>
    <row r="37" spans="1:19" ht="12" customHeight="1">
      <c r="A37" s="4868"/>
      <c r="B37" s="4881"/>
      <c r="C37" s="5029"/>
      <c r="D37" s="5030"/>
      <c r="E37" s="558"/>
      <c r="F37" s="559"/>
      <c r="G37" s="558"/>
      <c r="H37" s="4895"/>
      <c r="I37" s="569"/>
      <c r="J37" s="569"/>
      <c r="K37" s="569"/>
      <c r="L37" s="569"/>
      <c r="M37" s="558"/>
      <c r="N37" s="4896"/>
      <c r="O37" s="560"/>
      <c r="P37" s="569"/>
      <c r="Q37" s="569"/>
      <c r="R37" s="4890"/>
      <c r="S37" s="4893"/>
    </row>
    <row r="38" spans="1:19" ht="12" customHeight="1">
      <c r="A38" s="4868"/>
      <c r="B38" s="4881"/>
      <c r="C38" s="5033" t="s">
        <v>3421</v>
      </c>
      <c r="D38" s="4915" t="s">
        <v>3422</v>
      </c>
      <c r="E38" s="561" t="s">
        <v>139</v>
      </c>
      <c r="F38" s="562" t="s">
        <v>498</v>
      </c>
      <c r="G38" s="561" t="s">
        <v>139</v>
      </c>
      <c r="H38" s="4883"/>
      <c r="I38" s="563"/>
      <c r="J38" s="563"/>
      <c r="K38" s="563"/>
      <c r="L38" s="563" t="s">
        <v>139</v>
      </c>
      <c r="M38" s="561" t="s">
        <v>139</v>
      </c>
      <c r="N38" s="658" t="s">
        <v>3423</v>
      </c>
      <c r="O38" s="564" t="s">
        <v>139</v>
      </c>
      <c r="P38" s="563"/>
      <c r="Q38" s="563"/>
      <c r="R38" s="4897" t="s">
        <v>3309</v>
      </c>
      <c r="S38" s="4898" t="s">
        <v>3309</v>
      </c>
    </row>
    <row r="39" spans="1:19" ht="12" customHeight="1">
      <c r="A39" s="4868"/>
      <c r="B39" s="4881"/>
      <c r="C39" s="5034"/>
      <c r="D39" s="5036"/>
      <c r="E39" s="558"/>
      <c r="F39" s="559"/>
      <c r="G39" s="558"/>
      <c r="H39" s="4895"/>
      <c r="I39" s="569"/>
      <c r="J39" s="569"/>
      <c r="K39" s="566"/>
      <c r="L39" s="569" t="s">
        <v>139</v>
      </c>
      <c r="M39" s="558" t="s">
        <v>139</v>
      </c>
      <c r="N39" s="659" t="s">
        <v>3424</v>
      </c>
      <c r="O39" s="555" t="s">
        <v>139</v>
      </c>
      <c r="P39" s="569"/>
      <c r="Q39" s="569"/>
      <c r="R39" s="4889"/>
      <c r="S39" s="4892"/>
    </row>
    <row r="40" spans="1:19" ht="12" customHeight="1">
      <c r="A40" s="4868"/>
      <c r="B40" s="4881"/>
      <c r="C40" s="5034"/>
      <c r="D40" s="4915" t="s">
        <v>3425</v>
      </c>
      <c r="E40" s="561" t="s">
        <v>139</v>
      </c>
      <c r="F40" s="562" t="s">
        <v>498</v>
      </c>
      <c r="G40" s="561" t="s">
        <v>139</v>
      </c>
      <c r="H40" s="4883"/>
      <c r="I40" s="563"/>
      <c r="J40" s="563"/>
      <c r="K40" s="563"/>
      <c r="L40" s="563" t="s">
        <v>139</v>
      </c>
      <c r="M40" s="561" t="s">
        <v>139</v>
      </c>
      <c r="N40" s="658" t="s">
        <v>3423</v>
      </c>
      <c r="O40" s="564" t="s">
        <v>139</v>
      </c>
      <c r="P40" s="563"/>
      <c r="Q40" s="563"/>
      <c r="R40" s="4889"/>
      <c r="S40" s="4892"/>
    </row>
    <row r="41" spans="1:19" ht="12" customHeight="1">
      <c r="A41" s="4868"/>
      <c r="B41" s="4881"/>
      <c r="C41" s="5034"/>
      <c r="D41" s="5036"/>
      <c r="E41" s="558"/>
      <c r="F41" s="559"/>
      <c r="G41" s="558"/>
      <c r="H41" s="4895"/>
      <c r="I41" s="569"/>
      <c r="J41" s="569"/>
      <c r="K41" s="569"/>
      <c r="L41" s="569" t="s">
        <v>139</v>
      </c>
      <c r="M41" s="558" t="s">
        <v>139</v>
      </c>
      <c r="N41" s="659" t="s">
        <v>3424</v>
      </c>
      <c r="O41" s="555" t="s">
        <v>139</v>
      </c>
      <c r="P41" s="569"/>
      <c r="Q41" s="569"/>
      <c r="R41" s="4889"/>
      <c r="S41" s="4892"/>
    </row>
    <row r="42" spans="1:19" ht="12" customHeight="1">
      <c r="A42" s="4868"/>
      <c r="B42" s="4881"/>
      <c r="C42" s="5034"/>
      <c r="D42" s="4873" t="s">
        <v>3426</v>
      </c>
      <c r="E42" s="561" t="s">
        <v>139</v>
      </c>
      <c r="F42" s="562" t="s">
        <v>498</v>
      </c>
      <c r="G42" s="561" t="s">
        <v>139</v>
      </c>
      <c r="H42" s="4883"/>
      <c r="I42" s="563"/>
      <c r="J42" s="563"/>
      <c r="K42" s="566"/>
      <c r="L42" s="563" t="s">
        <v>139</v>
      </c>
      <c r="M42" s="561" t="s">
        <v>139</v>
      </c>
      <c r="N42" s="658" t="s">
        <v>3423</v>
      </c>
      <c r="O42" s="564" t="s">
        <v>139</v>
      </c>
      <c r="P42" s="563"/>
      <c r="Q42" s="563"/>
      <c r="R42" s="4889"/>
      <c r="S42" s="4892"/>
    </row>
    <row r="43" spans="1:19" ht="12" customHeight="1" thickBot="1">
      <c r="A43" s="4905"/>
      <c r="B43" s="4906"/>
      <c r="C43" s="5035"/>
      <c r="D43" s="4932"/>
      <c r="E43" s="590"/>
      <c r="F43" s="591"/>
      <c r="G43" s="590"/>
      <c r="H43" s="5037"/>
      <c r="I43" s="594"/>
      <c r="J43" s="594"/>
      <c r="K43" s="594"/>
      <c r="L43" s="594" t="s">
        <v>139</v>
      </c>
      <c r="M43" s="590" t="s">
        <v>139</v>
      </c>
      <c r="N43" s="660" t="s">
        <v>3424</v>
      </c>
      <c r="O43" s="591" t="s">
        <v>139</v>
      </c>
      <c r="P43" s="594"/>
      <c r="Q43" s="594"/>
      <c r="R43" s="4913"/>
      <c r="S43" s="4916"/>
    </row>
    <row r="44" spans="1:19" ht="12" customHeight="1" thickTop="1">
      <c r="A44" s="4867" t="s">
        <v>3427</v>
      </c>
      <c r="B44" s="4870" t="s">
        <v>3188</v>
      </c>
      <c r="C44" s="5025" t="s">
        <v>3428</v>
      </c>
      <c r="D44" s="5026"/>
      <c r="E44" s="554" t="s">
        <v>139</v>
      </c>
      <c r="F44" s="574" t="s">
        <v>498</v>
      </c>
      <c r="G44" s="554" t="s">
        <v>139</v>
      </c>
      <c r="H44" s="4876"/>
      <c r="I44" s="556"/>
      <c r="J44" s="556"/>
      <c r="K44" s="556" t="s">
        <v>139</v>
      </c>
      <c r="L44" s="556" t="s">
        <v>139</v>
      </c>
      <c r="M44" s="554" t="s">
        <v>139</v>
      </c>
      <c r="N44" s="4884" t="s">
        <v>3429</v>
      </c>
      <c r="O44" s="557" t="s">
        <v>139</v>
      </c>
      <c r="P44" s="556"/>
      <c r="Q44" s="556"/>
      <c r="R44" s="4888" t="s">
        <v>3309</v>
      </c>
      <c r="S44" s="4891" t="s">
        <v>3309</v>
      </c>
    </row>
    <row r="45" spans="1:19" ht="12" customHeight="1">
      <c r="A45" s="4868"/>
      <c r="B45" s="5023"/>
      <c r="C45" s="5027"/>
      <c r="D45" s="5028"/>
      <c r="E45" s="565"/>
      <c r="F45" s="555"/>
      <c r="G45" s="565"/>
      <c r="H45" s="4877"/>
      <c r="I45" s="566"/>
      <c r="J45" s="566"/>
      <c r="K45" s="566"/>
      <c r="L45" s="566"/>
      <c r="M45" s="565"/>
      <c r="N45" s="4879"/>
      <c r="O45" s="567"/>
      <c r="P45" s="566"/>
      <c r="Q45" s="566"/>
      <c r="R45" s="4889"/>
      <c r="S45" s="4892"/>
    </row>
    <row r="46" spans="1:19" ht="12" customHeight="1">
      <c r="A46" s="4868"/>
      <c r="B46" s="5023"/>
      <c r="C46" s="5027"/>
      <c r="D46" s="5028"/>
      <c r="E46" s="565"/>
      <c r="F46" s="555"/>
      <c r="G46" s="565"/>
      <c r="H46" s="4877"/>
      <c r="I46" s="566"/>
      <c r="J46" s="566"/>
      <c r="K46" s="568" t="s">
        <v>139</v>
      </c>
      <c r="L46" s="568" t="s">
        <v>139</v>
      </c>
      <c r="M46" s="568" t="s">
        <v>139</v>
      </c>
      <c r="N46" s="4879" t="s">
        <v>3430</v>
      </c>
      <c r="O46" s="567" t="s">
        <v>139</v>
      </c>
      <c r="P46" s="568" t="s">
        <v>139</v>
      </c>
      <c r="Q46" s="568" t="s">
        <v>139</v>
      </c>
      <c r="R46" s="4889"/>
      <c r="S46" s="4892"/>
    </row>
    <row r="47" spans="1:19" ht="12" customHeight="1">
      <c r="A47" s="4868"/>
      <c r="B47" s="5024"/>
      <c r="C47" s="5029"/>
      <c r="D47" s="5030"/>
      <c r="E47" s="558"/>
      <c r="F47" s="559"/>
      <c r="G47" s="558"/>
      <c r="H47" s="4895"/>
      <c r="I47" s="569"/>
      <c r="J47" s="569"/>
      <c r="K47" s="569"/>
      <c r="L47" s="569"/>
      <c r="M47" s="558"/>
      <c r="N47" s="4896"/>
      <c r="O47" s="560"/>
      <c r="P47" s="569"/>
      <c r="Q47" s="569"/>
      <c r="R47" s="4890"/>
      <c r="S47" s="4893"/>
    </row>
    <row r="48" spans="1:19" ht="12" customHeight="1">
      <c r="A48" s="4868"/>
      <c r="B48" s="4881" t="s">
        <v>3190</v>
      </c>
      <c r="C48" s="5031" t="s">
        <v>3431</v>
      </c>
      <c r="D48" s="5032"/>
      <c r="E48" s="561" t="s">
        <v>139</v>
      </c>
      <c r="F48" s="562" t="s">
        <v>498</v>
      </c>
      <c r="G48" s="561" t="s">
        <v>139</v>
      </c>
      <c r="H48" s="4883"/>
      <c r="I48" s="563"/>
      <c r="J48" s="563"/>
      <c r="K48" s="563" t="s">
        <v>139</v>
      </c>
      <c r="L48" s="563" t="s">
        <v>139</v>
      </c>
      <c r="M48" s="561" t="s">
        <v>139</v>
      </c>
      <c r="N48" s="4879" t="s">
        <v>3429</v>
      </c>
      <c r="O48" s="564" t="s">
        <v>139</v>
      </c>
      <c r="P48" s="563"/>
      <c r="Q48" s="563"/>
      <c r="R48" s="4897" t="s">
        <v>3309</v>
      </c>
      <c r="S48" s="4898" t="s">
        <v>3309</v>
      </c>
    </row>
    <row r="49" spans="1:19" ht="12" customHeight="1">
      <c r="A49" s="4868"/>
      <c r="B49" s="4881"/>
      <c r="C49" s="5027"/>
      <c r="D49" s="5028"/>
      <c r="E49" s="565"/>
      <c r="F49" s="555"/>
      <c r="G49" s="565"/>
      <c r="H49" s="4877"/>
      <c r="I49" s="566"/>
      <c r="J49" s="566"/>
      <c r="K49" s="566"/>
      <c r="L49" s="566"/>
      <c r="M49" s="565"/>
      <c r="N49" s="4879"/>
      <c r="O49" s="567"/>
      <c r="P49" s="566"/>
      <c r="Q49" s="566"/>
      <c r="R49" s="4889"/>
      <c r="S49" s="4892"/>
    </row>
    <row r="50" spans="1:19" ht="12" customHeight="1">
      <c r="A50" s="4868"/>
      <c r="B50" s="4881"/>
      <c r="C50" s="5027"/>
      <c r="D50" s="5028"/>
      <c r="E50" s="565"/>
      <c r="F50" s="555"/>
      <c r="G50" s="565"/>
      <c r="H50" s="4877"/>
      <c r="I50" s="566"/>
      <c r="J50" s="566"/>
      <c r="K50" s="568" t="s">
        <v>139</v>
      </c>
      <c r="L50" s="568" t="s">
        <v>139</v>
      </c>
      <c r="M50" s="568" t="s">
        <v>139</v>
      </c>
      <c r="N50" s="4879" t="s">
        <v>3430</v>
      </c>
      <c r="O50" s="567" t="s">
        <v>139</v>
      </c>
      <c r="P50" s="568" t="s">
        <v>139</v>
      </c>
      <c r="Q50" s="568" t="s">
        <v>139</v>
      </c>
      <c r="R50" s="4889"/>
      <c r="S50" s="4892"/>
    </row>
    <row r="51" spans="1:19" ht="12" customHeight="1" thickBot="1">
      <c r="A51" s="4905"/>
      <c r="B51" s="4906"/>
      <c r="C51" s="5038"/>
      <c r="D51" s="5039"/>
      <c r="E51" s="590"/>
      <c r="F51" s="591"/>
      <c r="G51" s="590"/>
      <c r="H51" s="5037"/>
      <c r="I51" s="594"/>
      <c r="J51" s="594"/>
      <c r="K51" s="594"/>
      <c r="L51" s="594"/>
      <c r="M51" s="590"/>
      <c r="N51" s="5050"/>
      <c r="O51" s="596"/>
      <c r="P51" s="594"/>
      <c r="Q51" s="594"/>
      <c r="R51" s="4913"/>
      <c r="S51" s="4916"/>
    </row>
    <row r="52" spans="1:19" ht="12" customHeight="1" thickTop="1">
      <c r="A52" s="5040" t="s">
        <v>3432</v>
      </c>
      <c r="B52" s="4870" t="s">
        <v>3433</v>
      </c>
      <c r="C52" s="5025" t="s">
        <v>3434</v>
      </c>
      <c r="D52" s="5044"/>
      <c r="E52" s="554" t="s">
        <v>139</v>
      </c>
      <c r="F52" s="574" t="s">
        <v>498</v>
      </c>
      <c r="G52" s="554" t="s">
        <v>139</v>
      </c>
      <c r="H52" s="4876"/>
      <c r="I52" s="556"/>
      <c r="J52" s="556"/>
      <c r="K52" s="556"/>
      <c r="L52" s="556" t="s">
        <v>139</v>
      </c>
      <c r="M52" s="554" t="s">
        <v>139</v>
      </c>
      <c r="N52" s="4879" t="s">
        <v>3435</v>
      </c>
      <c r="O52" s="557" t="s">
        <v>139</v>
      </c>
      <c r="P52" s="556"/>
      <c r="Q52" s="556" t="s">
        <v>139</v>
      </c>
      <c r="R52" s="4888" t="s">
        <v>3309</v>
      </c>
      <c r="S52" s="4891" t="s">
        <v>3309</v>
      </c>
    </row>
    <row r="53" spans="1:19" ht="12" customHeight="1">
      <c r="A53" s="5041"/>
      <c r="B53" s="5023"/>
      <c r="C53" s="5045"/>
      <c r="D53" s="5046"/>
      <c r="E53" s="565"/>
      <c r="F53" s="555"/>
      <c r="G53" s="565"/>
      <c r="H53" s="4877"/>
      <c r="I53" s="566"/>
      <c r="J53" s="566"/>
      <c r="K53" s="566"/>
      <c r="L53" s="566"/>
      <c r="M53" s="565"/>
      <c r="N53" s="4879"/>
      <c r="O53" s="567"/>
      <c r="P53" s="566"/>
      <c r="Q53" s="566"/>
      <c r="R53" s="4889"/>
      <c r="S53" s="4892"/>
    </row>
    <row r="54" spans="1:19" ht="12" customHeight="1">
      <c r="A54" s="5041"/>
      <c r="B54" s="5023"/>
      <c r="C54" s="5045"/>
      <c r="D54" s="5046"/>
      <c r="E54" s="565"/>
      <c r="F54" s="555"/>
      <c r="G54" s="568" t="s">
        <v>139</v>
      </c>
      <c r="H54" s="4877"/>
      <c r="I54" s="566"/>
      <c r="J54" s="566"/>
      <c r="K54" s="566"/>
      <c r="L54" s="568" t="s">
        <v>139</v>
      </c>
      <c r="M54" s="568" t="s">
        <v>139</v>
      </c>
      <c r="N54" s="4879" t="s">
        <v>3436</v>
      </c>
      <c r="O54" s="567" t="s">
        <v>139</v>
      </c>
      <c r="P54" s="566"/>
      <c r="Q54" s="568" t="s">
        <v>139</v>
      </c>
      <c r="R54" s="4889"/>
      <c r="S54" s="4892"/>
    </row>
    <row r="55" spans="1:19" ht="12" customHeight="1" thickBot="1">
      <c r="A55" s="5042"/>
      <c r="B55" s="5043"/>
      <c r="C55" s="5047"/>
      <c r="D55" s="5048"/>
      <c r="E55" s="570"/>
      <c r="F55" s="571"/>
      <c r="G55" s="570"/>
      <c r="H55" s="4903"/>
      <c r="I55" s="572"/>
      <c r="J55" s="572"/>
      <c r="K55" s="572"/>
      <c r="L55" s="572"/>
      <c r="M55" s="570"/>
      <c r="N55" s="4904"/>
      <c r="O55" s="573"/>
      <c r="P55" s="572"/>
      <c r="Q55" s="572"/>
      <c r="R55" s="5049"/>
      <c r="S55" s="4902"/>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47" customWidth="1"/>
    <col min="2" max="2" width="14.125" style="547" customWidth="1"/>
    <col min="3" max="3" width="3.125" style="547" customWidth="1"/>
    <col min="4" max="4" width="5.875" style="547" customWidth="1"/>
    <col min="5" max="5" width="2.625" style="548" customWidth="1"/>
    <col min="6" max="6" width="3" style="547" customWidth="1"/>
    <col min="7" max="7" width="2.625" style="548" customWidth="1"/>
    <col min="8" max="8" width="8.375" style="577" customWidth="1"/>
    <col min="9" max="12" width="2.625" style="547" customWidth="1"/>
    <col min="13" max="13" width="2.125" style="547" customWidth="1"/>
    <col min="14" max="14" width="12.125" style="549" customWidth="1"/>
    <col min="15" max="17" width="2.625" style="548" customWidth="1"/>
    <col min="18" max="19" width="10.625" style="548" customWidth="1"/>
    <col min="20" max="20" width="9" style="547" customWidth="1"/>
    <col min="21" max="16384" width="9" style="547"/>
  </cols>
  <sheetData>
    <row r="1" spans="1:19" s="540" customFormat="1" ht="21" customHeight="1">
      <c r="A1" s="543" t="s">
        <v>3261</v>
      </c>
      <c r="B1" s="543"/>
      <c r="C1" s="543"/>
      <c r="D1" s="543"/>
      <c r="E1" s="544"/>
      <c r="F1" s="543"/>
      <c r="G1" s="544"/>
      <c r="H1" s="576"/>
      <c r="I1" s="543"/>
      <c r="J1" s="543"/>
      <c r="K1" s="543"/>
      <c r="L1" s="543"/>
      <c r="M1" s="543"/>
      <c r="N1" s="545"/>
      <c r="O1" s="541"/>
      <c r="P1" s="541"/>
      <c r="Q1" s="541"/>
      <c r="R1" s="541"/>
      <c r="S1" s="546" t="s">
        <v>3437</v>
      </c>
    </row>
    <row r="2" spans="1:19" s="540" customFormat="1" ht="15" customHeight="1">
      <c r="A2" s="543"/>
      <c r="B2" s="543"/>
      <c r="C2" s="543"/>
      <c r="D2" s="543"/>
      <c r="E2" s="544"/>
      <c r="F2" s="543"/>
      <c r="G2" s="544"/>
      <c r="H2" s="576"/>
      <c r="I2" s="543"/>
      <c r="J2" s="543"/>
      <c r="K2" s="4844" t="s">
        <v>3294</v>
      </c>
      <c r="L2" s="4844"/>
      <c r="M2" s="4844"/>
      <c r="N2" s="4844"/>
      <c r="O2" s="4844"/>
      <c r="P2" s="4844"/>
      <c r="Q2" s="4844"/>
      <c r="R2" s="4844"/>
      <c r="S2" s="4844"/>
    </row>
    <row r="3" spans="1:19" s="540" customFormat="1" ht="15" customHeight="1">
      <c r="A3" s="543"/>
      <c r="B3" s="543"/>
      <c r="C3" s="543"/>
      <c r="D3" s="543"/>
      <c r="E3" s="544"/>
      <c r="F3" s="543"/>
      <c r="G3" s="544"/>
      <c r="H3" s="576"/>
      <c r="I3" s="543"/>
      <c r="J3" s="543"/>
      <c r="K3" s="4845" t="s">
        <v>3295</v>
      </c>
      <c r="L3" s="4845"/>
      <c r="M3" s="4845"/>
      <c r="N3" s="4845"/>
      <c r="O3" s="4845"/>
      <c r="P3" s="4845"/>
      <c r="Q3" s="4845"/>
      <c r="R3" s="4845"/>
      <c r="S3" s="4845"/>
    </row>
    <row r="4" spans="1:19" ht="12" thickBot="1"/>
    <row r="5" spans="1:19" s="550" customFormat="1" ht="13.5" customHeight="1">
      <c r="A5" s="4846"/>
      <c r="B5" s="4849" t="s">
        <v>3296</v>
      </c>
      <c r="C5" s="5019" t="s">
        <v>3297</v>
      </c>
      <c r="D5" s="5020"/>
      <c r="E5" s="4849" t="s">
        <v>3298</v>
      </c>
      <c r="F5" s="4849"/>
      <c r="G5" s="4849"/>
      <c r="H5" s="4849"/>
      <c r="I5" s="4849"/>
      <c r="J5" s="4849"/>
      <c r="K5" s="4849"/>
      <c r="L5" s="4849"/>
      <c r="M5" s="4849"/>
      <c r="N5" s="4852"/>
      <c r="O5" s="4853" t="s">
        <v>3312</v>
      </c>
      <c r="P5" s="4853"/>
      <c r="Q5" s="4853"/>
      <c r="R5" s="4853"/>
      <c r="S5" s="4854"/>
    </row>
    <row r="6" spans="1:19" s="550" customFormat="1" ht="13.5" customHeight="1">
      <c r="A6" s="4847"/>
      <c r="B6" s="4850"/>
      <c r="C6" s="5021"/>
      <c r="D6" s="5022"/>
      <c r="E6" s="4855" t="s">
        <v>3299</v>
      </c>
      <c r="F6" s="4856"/>
      <c r="G6" s="4859" t="s">
        <v>3300</v>
      </c>
      <c r="H6" s="4860"/>
      <c r="I6" s="4850" t="s">
        <v>3301</v>
      </c>
      <c r="J6" s="4850"/>
      <c r="K6" s="4850"/>
      <c r="L6" s="4850"/>
      <c r="M6" s="4859" t="s">
        <v>528</v>
      </c>
      <c r="N6" s="4863"/>
      <c r="O6" s="4865" t="s">
        <v>3302</v>
      </c>
      <c r="P6" s="4850"/>
      <c r="Q6" s="4850"/>
      <c r="R6" s="4850" t="s">
        <v>3303</v>
      </c>
      <c r="S6" s="4866"/>
    </row>
    <row r="7" spans="1:19" s="550" customFormat="1" ht="13.5" customHeight="1" thickBot="1">
      <c r="A7" s="4848"/>
      <c r="B7" s="4851"/>
      <c r="C7" s="4861"/>
      <c r="D7" s="4862"/>
      <c r="E7" s="4857"/>
      <c r="F7" s="4858"/>
      <c r="G7" s="4861"/>
      <c r="H7" s="4862"/>
      <c r="I7" s="551">
        <v>1</v>
      </c>
      <c r="J7" s="551">
        <v>2</v>
      </c>
      <c r="K7" s="551">
        <v>3</v>
      </c>
      <c r="L7" s="551">
        <v>4</v>
      </c>
      <c r="M7" s="4861"/>
      <c r="N7" s="4864"/>
      <c r="O7" s="552" t="s">
        <v>3304</v>
      </c>
      <c r="P7" s="551" t="s">
        <v>3305</v>
      </c>
      <c r="Q7" s="551" t="s">
        <v>3306</v>
      </c>
      <c r="R7" s="551" t="s">
        <v>3307</v>
      </c>
      <c r="S7" s="553" t="s">
        <v>3308</v>
      </c>
    </row>
    <row r="8" spans="1:19" s="548" customFormat="1" ht="12" customHeight="1" thickTop="1">
      <c r="A8" s="4867" t="s">
        <v>3438</v>
      </c>
      <c r="B8" s="4870" t="s">
        <v>3439</v>
      </c>
      <c r="C8" s="5025" t="s">
        <v>3440</v>
      </c>
      <c r="D8" s="5044"/>
      <c r="E8" s="554" t="s">
        <v>139</v>
      </c>
      <c r="F8" s="574" t="s">
        <v>498</v>
      </c>
      <c r="G8" s="554" t="s">
        <v>139</v>
      </c>
      <c r="H8" s="4876"/>
      <c r="I8" s="556"/>
      <c r="J8" s="556"/>
      <c r="K8" s="556"/>
      <c r="L8" s="556" t="s">
        <v>139</v>
      </c>
      <c r="M8" s="554" t="s">
        <v>139</v>
      </c>
      <c r="N8" s="4878" t="s">
        <v>3441</v>
      </c>
      <c r="O8" s="557" t="s">
        <v>139</v>
      </c>
      <c r="P8" s="556"/>
      <c r="Q8" s="556"/>
      <c r="R8" s="4888" t="s">
        <v>3309</v>
      </c>
      <c r="S8" s="4891" t="s">
        <v>3309</v>
      </c>
    </row>
    <row r="9" spans="1:19" s="548" customFormat="1" ht="12" customHeight="1">
      <c r="A9" s="4868"/>
      <c r="B9" s="5023"/>
      <c r="C9" s="5045"/>
      <c r="D9" s="5046"/>
      <c r="E9" s="565"/>
      <c r="F9" s="555"/>
      <c r="G9" s="565"/>
      <c r="H9" s="4877"/>
      <c r="I9" s="566"/>
      <c r="J9" s="566"/>
      <c r="K9" s="566"/>
      <c r="L9" s="566"/>
      <c r="M9" s="565"/>
      <c r="N9" s="4879"/>
      <c r="O9" s="567"/>
      <c r="P9" s="566"/>
      <c r="Q9" s="566"/>
      <c r="R9" s="4889"/>
      <c r="S9" s="4892"/>
    </row>
    <row r="10" spans="1:19" ht="12" customHeight="1">
      <c r="A10" s="4868"/>
      <c r="B10" s="5023"/>
      <c r="C10" s="5045"/>
      <c r="D10" s="5046"/>
      <c r="E10" s="565"/>
      <c r="F10" s="555"/>
      <c r="G10" s="568" t="s">
        <v>139</v>
      </c>
      <c r="H10" s="4877"/>
      <c r="I10" s="566"/>
      <c r="J10" s="566"/>
      <c r="K10" s="566"/>
      <c r="L10" s="568" t="s">
        <v>139</v>
      </c>
      <c r="M10" s="568" t="s">
        <v>139</v>
      </c>
      <c r="N10" s="4879" t="s">
        <v>3442</v>
      </c>
      <c r="O10" s="567" t="s">
        <v>139</v>
      </c>
      <c r="P10" s="568" t="s">
        <v>139</v>
      </c>
      <c r="Q10" s="566"/>
      <c r="R10" s="4889"/>
      <c r="S10" s="4892"/>
    </row>
    <row r="11" spans="1:19" ht="12" customHeight="1">
      <c r="A11" s="4868"/>
      <c r="B11" s="5023"/>
      <c r="C11" s="5051"/>
      <c r="D11" s="5052"/>
      <c r="E11" s="558"/>
      <c r="F11" s="559"/>
      <c r="G11" s="558"/>
      <c r="H11" s="4895"/>
      <c r="I11" s="569"/>
      <c r="J11" s="569"/>
      <c r="K11" s="569"/>
      <c r="L11" s="569"/>
      <c r="M11" s="558"/>
      <c r="N11" s="4896"/>
      <c r="O11" s="560"/>
      <c r="P11" s="569"/>
      <c r="Q11" s="569"/>
      <c r="R11" s="4890"/>
      <c r="S11" s="4893"/>
    </row>
    <row r="12" spans="1:19" ht="12" customHeight="1">
      <c r="A12" s="4868"/>
      <c r="B12" s="5023"/>
      <c r="C12" s="5031" t="s">
        <v>3443</v>
      </c>
      <c r="D12" s="5032"/>
      <c r="E12" s="561" t="s">
        <v>139</v>
      </c>
      <c r="F12" s="562" t="s">
        <v>498</v>
      </c>
      <c r="G12" s="561" t="s">
        <v>139</v>
      </c>
      <c r="H12" s="4883"/>
      <c r="I12" s="563"/>
      <c r="J12" s="563"/>
      <c r="K12" s="563"/>
      <c r="L12" s="563" t="s">
        <v>139</v>
      </c>
      <c r="M12" s="561" t="s">
        <v>139</v>
      </c>
      <c r="N12" s="4884" t="s">
        <v>3444</v>
      </c>
      <c r="O12" s="564" t="s">
        <v>139</v>
      </c>
      <c r="P12" s="563" t="s">
        <v>139</v>
      </c>
      <c r="Q12" s="563"/>
      <c r="R12" s="4897" t="s">
        <v>3309</v>
      </c>
      <c r="S12" s="4898" t="s">
        <v>3309</v>
      </c>
    </row>
    <row r="13" spans="1:19" ht="12" customHeight="1">
      <c r="A13" s="4868"/>
      <c r="B13" s="5023"/>
      <c r="C13" s="5027"/>
      <c r="D13" s="5028"/>
      <c r="E13" s="565"/>
      <c r="F13" s="555"/>
      <c r="G13" s="565"/>
      <c r="H13" s="4877"/>
      <c r="I13" s="566"/>
      <c r="J13" s="566"/>
      <c r="K13" s="566"/>
      <c r="L13" s="566"/>
      <c r="M13" s="565"/>
      <c r="N13" s="4879"/>
      <c r="O13" s="567"/>
      <c r="P13" s="566"/>
      <c r="Q13" s="566"/>
      <c r="R13" s="4889"/>
      <c r="S13" s="4892"/>
    </row>
    <row r="14" spans="1:19" ht="12" customHeight="1">
      <c r="A14" s="4868"/>
      <c r="B14" s="5023"/>
      <c r="C14" s="5027"/>
      <c r="D14" s="5028"/>
      <c r="E14" s="565"/>
      <c r="F14" s="555"/>
      <c r="G14" s="568" t="s">
        <v>139</v>
      </c>
      <c r="H14" s="4877"/>
      <c r="I14" s="566"/>
      <c r="J14" s="566"/>
      <c r="K14" s="566"/>
      <c r="L14" s="568" t="s">
        <v>139</v>
      </c>
      <c r="M14" s="568" t="s">
        <v>139</v>
      </c>
      <c r="N14" s="4879" t="s">
        <v>3445</v>
      </c>
      <c r="O14" s="567" t="s">
        <v>139</v>
      </c>
      <c r="P14" s="568" t="s">
        <v>139</v>
      </c>
      <c r="Q14" s="566"/>
      <c r="R14" s="4889"/>
      <c r="S14" s="4892"/>
    </row>
    <row r="15" spans="1:19" ht="12" customHeight="1">
      <c r="A15" s="4868"/>
      <c r="B15" s="5023"/>
      <c r="C15" s="5027"/>
      <c r="D15" s="5028"/>
      <c r="E15" s="565"/>
      <c r="F15" s="555"/>
      <c r="G15" s="565"/>
      <c r="H15" s="4877"/>
      <c r="I15" s="566"/>
      <c r="J15" s="566"/>
      <c r="K15" s="566"/>
      <c r="L15" s="566"/>
      <c r="M15" s="565"/>
      <c r="N15" s="4879"/>
      <c r="O15" s="567"/>
      <c r="P15" s="566"/>
      <c r="Q15" s="566"/>
      <c r="R15" s="4889"/>
      <c r="S15" s="4892"/>
    </row>
    <row r="16" spans="1:19" ht="12" customHeight="1">
      <c r="A16" s="4868"/>
      <c r="B16" s="5023"/>
      <c r="C16" s="5027"/>
      <c r="D16" s="5028"/>
      <c r="E16" s="565"/>
      <c r="F16" s="555"/>
      <c r="G16" s="568" t="s">
        <v>139</v>
      </c>
      <c r="H16" s="4877"/>
      <c r="I16" s="566"/>
      <c r="J16" s="566"/>
      <c r="K16" s="568" t="s">
        <v>139</v>
      </c>
      <c r="L16" s="568" t="s">
        <v>139</v>
      </c>
      <c r="M16" s="568" t="s">
        <v>139</v>
      </c>
      <c r="N16" s="4879" t="s">
        <v>3446</v>
      </c>
      <c r="O16" s="567" t="s">
        <v>139</v>
      </c>
      <c r="P16" s="568" t="s">
        <v>139</v>
      </c>
      <c r="Q16" s="566"/>
      <c r="R16" s="4889"/>
      <c r="S16" s="4892"/>
    </row>
    <row r="17" spans="1:19" ht="12" customHeight="1">
      <c r="A17" s="4868"/>
      <c r="B17" s="5023"/>
      <c r="C17" s="5027"/>
      <c r="D17" s="5028"/>
      <c r="E17" s="565"/>
      <c r="F17" s="555"/>
      <c r="G17" s="565"/>
      <c r="H17" s="4877"/>
      <c r="I17" s="566"/>
      <c r="J17" s="566"/>
      <c r="K17" s="566"/>
      <c r="L17" s="566"/>
      <c r="M17" s="565"/>
      <c r="N17" s="4879"/>
      <c r="O17" s="567"/>
      <c r="P17" s="566"/>
      <c r="Q17" s="566"/>
      <c r="R17" s="4889"/>
      <c r="S17" s="4892"/>
    </row>
    <row r="18" spans="1:19" ht="12" customHeight="1">
      <c r="A18" s="4868"/>
      <c r="B18" s="5023"/>
      <c r="C18" s="5045"/>
      <c r="D18" s="5046"/>
      <c r="E18" s="565"/>
      <c r="F18" s="555"/>
      <c r="G18" s="565"/>
      <c r="H18" s="4877"/>
      <c r="I18" s="566"/>
      <c r="J18" s="566"/>
      <c r="K18" s="568" t="s">
        <v>139</v>
      </c>
      <c r="L18" s="568" t="s">
        <v>139</v>
      </c>
      <c r="M18" s="568" t="s">
        <v>139</v>
      </c>
      <c r="N18" s="4879" t="s">
        <v>3447</v>
      </c>
      <c r="O18" s="567" t="s">
        <v>139</v>
      </c>
      <c r="P18" s="568" t="s">
        <v>139</v>
      </c>
      <c r="Q18" s="566"/>
      <c r="R18" s="4889"/>
      <c r="S18" s="4892"/>
    </row>
    <row r="19" spans="1:19" ht="12" customHeight="1">
      <c r="A19" s="4868"/>
      <c r="B19" s="5023"/>
      <c r="C19" s="5045"/>
      <c r="D19" s="5046"/>
      <c r="E19" s="565"/>
      <c r="F19" s="555"/>
      <c r="G19" s="565"/>
      <c r="H19" s="4877"/>
      <c r="I19" s="566"/>
      <c r="J19" s="566"/>
      <c r="K19" s="566"/>
      <c r="L19" s="566"/>
      <c r="M19" s="565"/>
      <c r="N19" s="4879"/>
      <c r="O19" s="567"/>
      <c r="P19" s="566"/>
      <c r="Q19" s="566"/>
      <c r="R19" s="4889"/>
      <c r="S19" s="4892"/>
    </row>
    <row r="20" spans="1:19" ht="12" customHeight="1">
      <c r="A20" s="4868"/>
      <c r="B20" s="5023"/>
      <c r="C20" s="5045"/>
      <c r="D20" s="5046"/>
      <c r="E20" s="565"/>
      <c r="F20" s="555"/>
      <c r="G20" s="565"/>
      <c r="H20" s="4877"/>
      <c r="I20" s="566"/>
      <c r="J20" s="566"/>
      <c r="K20" s="566"/>
      <c r="L20" s="568" t="s">
        <v>139</v>
      </c>
      <c r="M20" s="568" t="s">
        <v>139</v>
      </c>
      <c r="N20" s="4879" t="s">
        <v>3448</v>
      </c>
      <c r="O20" s="567" t="s">
        <v>139</v>
      </c>
      <c r="P20" s="568" t="s">
        <v>139</v>
      </c>
      <c r="Q20" s="566"/>
      <c r="R20" s="4889"/>
      <c r="S20" s="4892"/>
    </row>
    <row r="21" spans="1:19" ht="12" customHeight="1">
      <c r="A21" s="4868"/>
      <c r="B21" s="5023"/>
      <c r="C21" s="5045"/>
      <c r="D21" s="5046"/>
      <c r="E21" s="565"/>
      <c r="F21" s="555"/>
      <c r="G21" s="565"/>
      <c r="H21" s="4877"/>
      <c r="I21" s="566"/>
      <c r="J21" s="566"/>
      <c r="K21" s="566"/>
      <c r="L21" s="566"/>
      <c r="M21" s="565"/>
      <c r="N21" s="4879"/>
      <c r="O21" s="567"/>
      <c r="P21" s="566"/>
      <c r="Q21" s="566"/>
      <c r="R21" s="4889"/>
      <c r="S21" s="4892"/>
    </row>
    <row r="22" spans="1:19" ht="12" customHeight="1">
      <c r="A22" s="4868"/>
      <c r="B22" s="5023"/>
      <c r="C22" s="5045"/>
      <c r="D22" s="5046"/>
      <c r="E22" s="565"/>
      <c r="F22" s="555"/>
      <c r="G22" s="565"/>
      <c r="H22" s="4877"/>
      <c r="I22" s="566"/>
      <c r="J22" s="566"/>
      <c r="K22" s="566"/>
      <c r="L22" s="568" t="s">
        <v>139</v>
      </c>
      <c r="M22" s="568" t="s">
        <v>139</v>
      </c>
      <c r="N22" s="4879" t="s">
        <v>3449</v>
      </c>
      <c r="O22" s="567" t="s">
        <v>139</v>
      </c>
      <c r="P22" s="566"/>
      <c r="Q22" s="566"/>
      <c r="R22" s="4889"/>
      <c r="S22" s="4892"/>
    </row>
    <row r="23" spans="1:19" ht="12" customHeight="1">
      <c r="A23" s="4868"/>
      <c r="B23" s="5023"/>
      <c r="C23" s="5045"/>
      <c r="D23" s="5046"/>
      <c r="E23" s="565"/>
      <c r="F23" s="555"/>
      <c r="G23" s="565"/>
      <c r="H23" s="4877"/>
      <c r="I23" s="566"/>
      <c r="J23" s="566"/>
      <c r="K23" s="566"/>
      <c r="L23" s="566"/>
      <c r="M23" s="565"/>
      <c r="N23" s="4879"/>
      <c r="O23" s="567"/>
      <c r="P23" s="566"/>
      <c r="Q23" s="566"/>
      <c r="R23" s="4889"/>
      <c r="S23" s="4892"/>
    </row>
    <row r="24" spans="1:19" ht="12" customHeight="1">
      <c r="A24" s="4868"/>
      <c r="B24" s="5023"/>
      <c r="C24" s="5045"/>
      <c r="D24" s="5046"/>
      <c r="E24" s="565"/>
      <c r="F24" s="555"/>
      <c r="G24" s="565"/>
      <c r="H24" s="4877"/>
      <c r="I24" s="566"/>
      <c r="J24" s="566"/>
      <c r="K24" s="566"/>
      <c r="L24" s="568" t="s">
        <v>139</v>
      </c>
      <c r="M24" s="568" t="s">
        <v>139</v>
      </c>
      <c r="N24" s="4879" t="s">
        <v>3450</v>
      </c>
      <c r="O24" s="567" t="s">
        <v>139</v>
      </c>
      <c r="P24" s="568" t="s">
        <v>139</v>
      </c>
      <c r="Q24" s="566"/>
      <c r="R24" s="4889"/>
      <c r="S24" s="4892"/>
    </row>
    <row r="25" spans="1:19" ht="12" customHeight="1">
      <c r="A25" s="4868"/>
      <c r="B25" s="5023"/>
      <c r="C25" s="5051"/>
      <c r="D25" s="5052"/>
      <c r="E25" s="558"/>
      <c r="F25" s="559"/>
      <c r="G25" s="558"/>
      <c r="H25" s="4895"/>
      <c r="I25" s="569"/>
      <c r="J25" s="569"/>
      <c r="K25" s="569"/>
      <c r="L25" s="569"/>
      <c r="M25" s="558"/>
      <c r="N25" s="4896"/>
      <c r="O25" s="560"/>
      <c r="P25" s="569"/>
      <c r="Q25" s="569"/>
      <c r="R25" s="4890"/>
      <c r="S25" s="4893"/>
    </row>
    <row r="26" spans="1:19" ht="12" customHeight="1">
      <c r="A26" s="4868"/>
      <c r="B26" s="5023"/>
      <c r="C26" s="5031" t="s">
        <v>3451</v>
      </c>
      <c r="D26" s="5032"/>
      <c r="E26" s="561" t="s">
        <v>139</v>
      </c>
      <c r="F26" s="562" t="s">
        <v>498</v>
      </c>
      <c r="G26" s="561" t="s">
        <v>139</v>
      </c>
      <c r="H26" s="4883"/>
      <c r="I26" s="563"/>
      <c r="J26" s="563"/>
      <c r="K26" s="563"/>
      <c r="L26" s="563" t="s">
        <v>139</v>
      </c>
      <c r="M26" s="561" t="s">
        <v>139</v>
      </c>
      <c r="N26" s="4884" t="s">
        <v>3452</v>
      </c>
      <c r="O26" s="564" t="s">
        <v>139</v>
      </c>
      <c r="P26" s="563" t="s">
        <v>139</v>
      </c>
      <c r="Q26" s="563"/>
      <c r="R26" s="4897" t="s">
        <v>3309</v>
      </c>
      <c r="S26" s="4898" t="s">
        <v>3309</v>
      </c>
    </row>
    <row r="27" spans="1:19" ht="12" customHeight="1">
      <c r="A27" s="4868"/>
      <c r="B27" s="5023"/>
      <c r="C27" s="5027"/>
      <c r="D27" s="5028"/>
      <c r="E27" s="565"/>
      <c r="F27" s="555"/>
      <c r="G27" s="565"/>
      <c r="H27" s="4877"/>
      <c r="I27" s="566"/>
      <c r="J27" s="566"/>
      <c r="K27" s="566"/>
      <c r="L27" s="566"/>
      <c r="M27" s="565"/>
      <c r="N27" s="4879"/>
      <c r="O27" s="567"/>
      <c r="P27" s="566"/>
      <c r="Q27" s="566"/>
      <c r="R27" s="4889"/>
      <c r="S27" s="4892"/>
    </row>
    <row r="28" spans="1:19" ht="12" customHeight="1">
      <c r="A28" s="4868"/>
      <c r="B28" s="5023"/>
      <c r="C28" s="5027"/>
      <c r="D28" s="5028"/>
      <c r="E28" s="565"/>
      <c r="F28" s="555"/>
      <c r="G28" s="568" t="s">
        <v>139</v>
      </c>
      <c r="H28" s="4877"/>
      <c r="I28" s="566"/>
      <c r="J28" s="566"/>
      <c r="K28" s="566"/>
      <c r="L28" s="568" t="s">
        <v>139</v>
      </c>
      <c r="M28" s="568" t="s">
        <v>139</v>
      </c>
      <c r="N28" s="4879" t="s">
        <v>3453</v>
      </c>
      <c r="O28" s="567" t="s">
        <v>139</v>
      </c>
      <c r="P28" s="568" t="s">
        <v>139</v>
      </c>
      <c r="Q28" s="566"/>
      <c r="R28" s="4889"/>
      <c r="S28" s="4892"/>
    </row>
    <row r="29" spans="1:19" ht="12" customHeight="1">
      <c r="A29" s="4868"/>
      <c r="B29" s="5023"/>
      <c r="C29" s="5027"/>
      <c r="D29" s="5028"/>
      <c r="E29" s="565"/>
      <c r="F29" s="555"/>
      <c r="G29" s="565"/>
      <c r="H29" s="4877"/>
      <c r="I29" s="566"/>
      <c r="J29" s="566"/>
      <c r="K29" s="566"/>
      <c r="L29" s="566"/>
      <c r="M29" s="565"/>
      <c r="N29" s="4879"/>
      <c r="O29" s="567"/>
      <c r="P29" s="566"/>
      <c r="Q29" s="566"/>
      <c r="R29" s="4889"/>
      <c r="S29" s="4892"/>
    </row>
    <row r="30" spans="1:19" ht="12" customHeight="1">
      <c r="A30" s="4868"/>
      <c r="B30" s="5023"/>
      <c r="C30" s="5045"/>
      <c r="D30" s="5046"/>
      <c r="E30" s="565"/>
      <c r="F30" s="555"/>
      <c r="G30" s="568" t="s">
        <v>139</v>
      </c>
      <c r="H30" s="4877"/>
      <c r="I30" s="566"/>
      <c r="J30" s="566"/>
      <c r="K30" s="566"/>
      <c r="L30" s="568" t="s">
        <v>139</v>
      </c>
      <c r="M30" s="568" t="s">
        <v>139</v>
      </c>
      <c r="N30" s="4879" t="s">
        <v>3454</v>
      </c>
      <c r="O30" s="567" t="s">
        <v>139</v>
      </c>
      <c r="P30" s="566"/>
      <c r="Q30" s="566"/>
      <c r="R30" s="4889"/>
      <c r="S30" s="4892"/>
    </row>
    <row r="31" spans="1:19" ht="12" customHeight="1">
      <c r="A31" s="4868"/>
      <c r="B31" s="5023"/>
      <c r="C31" s="5045"/>
      <c r="D31" s="5046"/>
      <c r="E31" s="565"/>
      <c r="F31" s="555"/>
      <c r="G31" s="565"/>
      <c r="H31" s="4877"/>
      <c r="I31" s="566"/>
      <c r="J31" s="566"/>
      <c r="K31" s="566"/>
      <c r="L31" s="566"/>
      <c r="M31" s="565"/>
      <c r="N31" s="4879"/>
      <c r="O31" s="567"/>
      <c r="P31" s="566"/>
      <c r="Q31" s="566"/>
      <c r="R31" s="4889"/>
      <c r="S31" s="4892"/>
    </row>
    <row r="32" spans="1:19" ht="12" customHeight="1">
      <c r="A32" s="4868"/>
      <c r="B32" s="5023"/>
      <c r="C32" s="5045"/>
      <c r="D32" s="5046"/>
      <c r="E32" s="565"/>
      <c r="F32" s="555"/>
      <c r="G32" s="565"/>
      <c r="H32" s="4877"/>
      <c r="I32" s="566"/>
      <c r="J32" s="566"/>
      <c r="K32" s="566"/>
      <c r="L32" s="568" t="s">
        <v>139</v>
      </c>
      <c r="M32" s="568" t="s">
        <v>139</v>
      </c>
      <c r="N32" s="4879" t="s">
        <v>3455</v>
      </c>
      <c r="O32" s="567" t="s">
        <v>139</v>
      </c>
      <c r="P32" s="566"/>
      <c r="Q32" s="566"/>
      <c r="R32" s="4889"/>
      <c r="S32" s="4892"/>
    </row>
    <row r="33" spans="1:19" ht="12" customHeight="1">
      <c r="A33" s="4868"/>
      <c r="B33" s="5023"/>
      <c r="C33" s="5051"/>
      <c r="D33" s="5052"/>
      <c r="E33" s="558"/>
      <c r="F33" s="559"/>
      <c r="G33" s="558"/>
      <c r="H33" s="4895"/>
      <c r="I33" s="569"/>
      <c r="J33" s="569"/>
      <c r="K33" s="569"/>
      <c r="L33" s="569"/>
      <c r="M33" s="558"/>
      <c r="N33" s="4896"/>
      <c r="O33" s="560"/>
      <c r="P33" s="569"/>
      <c r="Q33" s="569"/>
      <c r="R33" s="4890"/>
      <c r="S33" s="4893"/>
    </row>
    <row r="34" spans="1:19" ht="12" customHeight="1">
      <c r="A34" s="4868"/>
      <c r="B34" s="5023"/>
      <c r="C34" s="5031" t="s">
        <v>3456</v>
      </c>
      <c r="D34" s="5053"/>
      <c r="E34" s="561" t="s">
        <v>139</v>
      </c>
      <c r="F34" s="562" t="s">
        <v>498</v>
      </c>
      <c r="G34" s="561" t="s">
        <v>139</v>
      </c>
      <c r="H34" s="4883" t="s">
        <v>3311</v>
      </c>
      <c r="I34" s="563"/>
      <c r="J34" s="563"/>
      <c r="K34" s="563"/>
      <c r="L34" s="563" t="s">
        <v>139</v>
      </c>
      <c r="M34" s="561" t="s">
        <v>139</v>
      </c>
      <c r="N34" s="4884" t="s">
        <v>3457</v>
      </c>
      <c r="O34" s="564" t="s">
        <v>139</v>
      </c>
      <c r="P34" s="563"/>
      <c r="Q34" s="563"/>
      <c r="R34" s="4897" t="s">
        <v>3309</v>
      </c>
      <c r="S34" s="4898" t="s">
        <v>3309</v>
      </c>
    </row>
    <row r="35" spans="1:19" ht="12" customHeight="1">
      <c r="A35" s="4868"/>
      <c r="B35" s="5023"/>
      <c r="C35" s="5045"/>
      <c r="D35" s="5046"/>
      <c r="E35" s="565"/>
      <c r="F35" s="555"/>
      <c r="G35" s="565"/>
      <c r="H35" s="4877"/>
      <c r="I35" s="566"/>
      <c r="J35" s="566"/>
      <c r="K35" s="566"/>
      <c r="L35" s="566"/>
      <c r="M35" s="565"/>
      <c r="N35" s="4879"/>
      <c r="O35" s="567"/>
      <c r="P35" s="566"/>
      <c r="Q35" s="566"/>
      <c r="R35" s="4889"/>
      <c r="S35" s="4892"/>
    </row>
    <row r="36" spans="1:19" ht="12" customHeight="1">
      <c r="A36" s="4868"/>
      <c r="B36" s="5023"/>
      <c r="C36" s="5045"/>
      <c r="D36" s="5046"/>
      <c r="E36" s="565"/>
      <c r="F36" s="555"/>
      <c r="G36" s="568" t="s">
        <v>139</v>
      </c>
      <c r="H36" s="4877"/>
      <c r="I36" s="566"/>
      <c r="J36" s="566"/>
      <c r="K36" s="566"/>
      <c r="L36" s="568" t="s">
        <v>139</v>
      </c>
      <c r="M36" s="568" t="s">
        <v>139</v>
      </c>
      <c r="N36" s="4879" t="s">
        <v>3458</v>
      </c>
      <c r="O36" s="567" t="s">
        <v>139</v>
      </c>
      <c r="P36" s="566"/>
      <c r="Q36" s="566"/>
      <c r="R36" s="4889"/>
      <c r="S36" s="4892"/>
    </row>
    <row r="37" spans="1:19" ht="12" customHeight="1">
      <c r="A37" s="4868"/>
      <c r="B37" s="5023"/>
      <c r="C37" s="5045"/>
      <c r="D37" s="5046"/>
      <c r="E37" s="565"/>
      <c r="F37" s="555"/>
      <c r="G37" s="565"/>
      <c r="H37" s="4877"/>
      <c r="I37" s="566"/>
      <c r="J37" s="566"/>
      <c r="K37" s="566"/>
      <c r="L37" s="566"/>
      <c r="M37" s="565"/>
      <c r="N37" s="4879"/>
      <c r="O37" s="567"/>
      <c r="P37" s="566"/>
      <c r="Q37" s="566"/>
      <c r="R37" s="4889"/>
      <c r="S37" s="4892"/>
    </row>
    <row r="38" spans="1:19" ht="12" customHeight="1">
      <c r="A38" s="4868"/>
      <c r="B38" s="5023"/>
      <c r="C38" s="5045"/>
      <c r="D38" s="5046"/>
      <c r="E38" s="565"/>
      <c r="F38" s="555"/>
      <c r="G38" s="568" t="s">
        <v>139</v>
      </c>
      <c r="H38" s="4877"/>
      <c r="I38" s="566"/>
      <c r="J38" s="566"/>
      <c r="K38" s="568" t="s">
        <v>139</v>
      </c>
      <c r="L38" s="568" t="s">
        <v>139</v>
      </c>
      <c r="M38" s="568" t="s">
        <v>139</v>
      </c>
      <c r="N38" s="4879" t="s">
        <v>3459</v>
      </c>
      <c r="O38" s="567" t="s">
        <v>139</v>
      </c>
      <c r="P38" s="566"/>
      <c r="Q38" s="566"/>
      <c r="R38" s="4889"/>
      <c r="S38" s="4892"/>
    </row>
    <row r="39" spans="1:19" ht="12" customHeight="1">
      <c r="A39" s="4868"/>
      <c r="B39" s="5023"/>
      <c r="C39" s="5045"/>
      <c r="D39" s="5046"/>
      <c r="E39" s="565"/>
      <c r="F39" s="555"/>
      <c r="G39" s="565"/>
      <c r="H39" s="4877"/>
      <c r="I39" s="566"/>
      <c r="J39" s="566"/>
      <c r="K39" s="566"/>
      <c r="L39" s="566"/>
      <c r="M39" s="565"/>
      <c r="N39" s="4879"/>
      <c r="O39" s="567"/>
      <c r="P39" s="566"/>
      <c r="Q39" s="566"/>
      <c r="R39" s="4889"/>
      <c r="S39" s="4892"/>
    </row>
    <row r="40" spans="1:19" ht="12" customHeight="1">
      <c r="A40" s="4868"/>
      <c r="B40" s="5023"/>
      <c r="C40" s="5045"/>
      <c r="D40" s="5046"/>
      <c r="E40" s="565"/>
      <c r="F40" s="555"/>
      <c r="G40" s="565"/>
      <c r="H40" s="4877"/>
      <c r="I40" s="566"/>
      <c r="J40" s="566"/>
      <c r="K40" s="568" t="s">
        <v>139</v>
      </c>
      <c r="L40" s="568" t="s">
        <v>139</v>
      </c>
      <c r="M40" s="568" t="s">
        <v>139</v>
      </c>
      <c r="N40" s="4879" t="s">
        <v>3460</v>
      </c>
      <c r="O40" s="567" t="s">
        <v>139</v>
      </c>
      <c r="P40" s="566"/>
      <c r="Q40" s="568" t="s">
        <v>139</v>
      </c>
      <c r="R40" s="4889"/>
      <c r="S40" s="4892"/>
    </row>
    <row r="41" spans="1:19" ht="12" customHeight="1">
      <c r="A41" s="4868"/>
      <c r="B41" s="5023"/>
      <c r="C41" s="5045"/>
      <c r="D41" s="5046"/>
      <c r="E41" s="565"/>
      <c r="F41" s="555"/>
      <c r="G41" s="565"/>
      <c r="H41" s="4877"/>
      <c r="I41" s="566"/>
      <c r="J41" s="566"/>
      <c r="K41" s="566"/>
      <c r="L41" s="566"/>
      <c r="M41" s="565"/>
      <c r="N41" s="4879"/>
      <c r="O41" s="567"/>
      <c r="P41" s="566"/>
      <c r="Q41" s="566"/>
      <c r="R41" s="4889"/>
      <c r="S41" s="4892"/>
    </row>
    <row r="42" spans="1:19" ht="12" customHeight="1">
      <c r="A42" s="4868"/>
      <c r="B42" s="5023"/>
      <c r="C42" s="5045"/>
      <c r="D42" s="5046"/>
      <c r="E42" s="565"/>
      <c r="F42" s="555"/>
      <c r="G42" s="565"/>
      <c r="H42" s="4877"/>
      <c r="I42" s="566"/>
      <c r="J42" s="566"/>
      <c r="K42" s="566"/>
      <c r="L42" s="568" t="s">
        <v>139</v>
      </c>
      <c r="M42" s="568" t="s">
        <v>139</v>
      </c>
      <c r="N42" s="4879" t="s">
        <v>3461</v>
      </c>
      <c r="O42" s="567" t="s">
        <v>139</v>
      </c>
      <c r="P42" s="566"/>
      <c r="Q42" s="566"/>
      <c r="R42" s="4889"/>
      <c r="S42" s="4892"/>
    </row>
    <row r="43" spans="1:19" ht="12" customHeight="1">
      <c r="A43" s="4868"/>
      <c r="B43" s="5023"/>
      <c r="C43" s="5045"/>
      <c r="D43" s="5046"/>
      <c r="E43" s="565"/>
      <c r="F43" s="555"/>
      <c r="G43" s="565"/>
      <c r="H43" s="4877"/>
      <c r="I43" s="566"/>
      <c r="J43" s="566"/>
      <c r="K43" s="566"/>
      <c r="L43" s="566"/>
      <c r="M43" s="565"/>
      <c r="N43" s="4879"/>
      <c r="O43" s="567"/>
      <c r="P43" s="566"/>
      <c r="Q43" s="566"/>
      <c r="R43" s="4889"/>
      <c r="S43" s="4892"/>
    </row>
    <row r="44" spans="1:19" ht="12" customHeight="1">
      <c r="A44" s="4868"/>
      <c r="B44" s="5023"/>
      <c r="C44" s="5045"/>
      <c r="D44" s="5046"/>
      <c r="E44" s="565"/>
      <c r="F44" s="555"/>
      <c r="G44" s="565"/>
      <c r="H44" s="4877"/>
      <c r="I44" s="566"/>
      <c r="J44" s="566"/>
      <c r="K44" s="566"/>
      <c r="L44" s="568" t="s">
        <v>139</v>
      </c>
      <c r="M44" s="568" t="s">
        <v>139</v>
      </c>
      <c r="N44" s="4879" t="s">
        <v>3462</v>
      </c>
      <c r="O44" s="567" t="s">
        <v>139</v>
      </c>
      <c r="P44" s="568" t="s">
        <v>139</v>
      </c>
      <c r="Q44" s="566"/>
      <c r="R44" s="4889"/>
      <c r="S44" s="4892"/>
    </row>
    <row r="45" spans="1:19" ht="12" customHeight="1">
      <c r="A45" s="4868"/>
      <c r="B45" s="5023"/>
      <c r="C45" s="5045"/>
      <c r="D45" s="5046"/>
      <c r="E45" s="565"/>
      <c r="F45" s="555"/>
      <c r="G45" s="565"/>
      <c r="H45" s="4877"/>
      <c r="I45" s="566"/>
      <c r="J45" s="566"/>
      <c r="K45" s="566"/>
      <c r="L45" s="566"/>
      <c r="M45" s="565"/>
      <c r="N45" s="4879"/>
      <c r="O45" s="567"/>
      <c r="P45" s="566"/>
      <c r="Q45" s="566"/>
      <c r="R45" s="4889"/>
      <c r="S45" s="4892"/>
    </row>
    <row r="46" spans="1:19" ht="12" customHeight="1">
      <c r="A46" s="4868"/>
      <c r="B46" s="5023"/>
      <c r="C46" s="5045"/>
      <c r="D46" s="5046"/>
      <c r="E46" s="565"/>
      <c r="F46" s="555"/>
      <c r="G46" s="565"/>
      <c r="H46" s="4877"/>
      <c r="I46" s="566"/>
      <c r="J46" s="566"/>
      <c r="K46" s="566"/>
      <c r="L46" s="568" t="s">
        <v>139</v>
      </c>
      <c r="M46" s="568" t="s">
        <v>139</v>
      </c>
      <c r="N46" s="4879" t="s">
        <v>3463</v>
      </c>
      <c r="O46" s="567" t="s">
        <v>139</v>
      </c>
      <c r="P46" s="568" t="s">
        <v>139</v>
      </c>
      <c r="Q46" s="566"/>
      <c r="R46" s="4889"/>
      <c r="S46" s="4892"/>
    </row>
    <row r="47" spans="1:19" ht="12" customHeight="1">
      <c r="A47" s="4868"/>
      <c r="B47" s="5023"/>
      <c r="C47" s="5045"/>
      <c r="D47" s="5046"/>
      <c r="E47" s="565"/>
      <c r="F47" s="555"/>
      <c r="G47" s="565"/>
      <c r="H47" s="4877"/>
      <c r="I47" s="566"/>
      <c r="J47" s="566"/>
      <c r="K47" s="566"/>
      <c r="L47" s="566"/>
      <c r="M47" s="565"/>
      <c r="N47" s="4879"/>
      <c r="O47" s="567"/>
      <c r="P47" s="566"/>
      <c r="Q47" s="566"/>
      <c r="R47" s="4889"/>
      <c r="S47" s="4892"/>
    </row>
    <row r="48" spans="1:19" ht="12" customHeight="1">
      <c r="A48" s="4868"/>
      <c r="B48" s="5023"/>
      <c r="C48" s="5045"/>
      <c r="D48" s="5046"/>
      <c r="E48" s="565"/>
      <c r="F48" s="555"/>
      <c r="G48" s="565"/>
      <c r="H48" s="4877"/>
      <c r="I48" s="566"/>
      <c r="J48" s="566"/>
      <c r="K48" s="566"/>
      <c r="L48" s="568" t="s">
        <v>139</v>
      </c>
      <c r="M48" s="568" t="s">
        <v>139</v>
      </c>
      <c r="N48" s="4879" t="s">
        <v>3464</v>
      </c>
      <c r="O48" s="567" t="s">
        <v>139</v>
      </c>
      <c r="P48" s="568" t="s">
        <v>139</v>
      </c>
      <c r="Q48" s="566"/>
      <c r="R48" s="4889"/>
      <c r="S48" s="4892"/>
    </row>
    <row r="49" spans="1:19" ht="12" customHeight="1">
      <c r="A49" s="4868"/>
      <c r="B49" s="5023"/>
      <c r="C49" s="5051"/>
      <c r="D49" s="5052"/>
      <c r="E49" s="558"/>
      <c r="F49" s="559"/>
      <c r="G49" s="558"/>
      <c r="H49" s="4895"/>
      <c r="I49" s="569"/>
      <c r="J49" s="569"/>
      <c r="K49" s="569"/>
      <c r="L49" s="569"/>
      <c r="M49" s="558"/>
      <c r="N49" s="4896"/>
      <c r="O49" s="560"/>
      <c r="P49" s="569"/>
      <c r="Q49" s="569"/>
      <c r="R49" s="4890"/>
      <c r="S49" s="4893"/>
    </row>
    <row r="50" spans="1:19" ht="12" customHeight="1">
      <c r="A50" s="4868"/>
      <c r="B50" s="5023"/>
      <c r="C50" s="5031" t="s">
        <v>3465</v>
      </c>
      <c r="D50" s="5053"/>
      <c r="E50" s="561" t="s">
        <v>139</v>
      </c>
      <c r="F50" s="562" t="s">
        <v>498</v>
      </c>
      <c r="G50" s="561" t="s">
        <v>139</v>
      </c>
      <c r="H50" s="4883"/>
      <c r="I50" s="563"/>
      <c r="J50" s="563"/>
      <c r="K50" s="563"/>
      <c r="L50" s="563" t="s">
        <v>139</v>
      </c>
      <c r="M50" s="561" t="s">
        <v>139</v>
      </c>
      <c r="N50" s="4879" t="s">
        <v>3466</v>
      </c>
      <c r="O50" s="564" t="s">
        <v>139</v>
      </c>
      <c r="P50" s="563" t="s">
        <v>139</v>
      </c>
      <c r="Q50" s="563"/>
      <c r="R50" s="4897" t="s">
        <v>3309</v>
      </c>
      <c r="S50" s="4898" t="s">
        <v>3309</v>
      </c>
    </row>
    <row r="51" spans="1:19" ht="12" customHeight="1">
      <c r="A51" s="4868"/>
      <c r="B51" s="5023"/>
      <c r="C51" s="5045"/>
      <c r="D51" s="5046"/>
      <c r="E51" s="565"/>
      <c r="F51" s="555"/>
      <c r="G51" s="565"/>
      <c r="H51" s="4877"/>
      <c r="I51" s="566"/>
      <c r="J51" s="566"/>
      <c r="K51" s="566"/>
      <c r="L51" s="566"/>
      <c r="M51" s="565"/>
      <c r="N51" s="4879"/>
      <c r="O51" s="567"/>
      <c r="P51" s="566"/>
      <c r="Q51" s="566"/>
      <c r="R51" s="4889"/>
      <c r="S51" s="4892"/>
    </row>
    <row r="52" spans="1:19" ht="12" customHeight="1">
      <c r="A52" s="4868"/>
      <c r="B52" s="5023"/>
      <c r="C52" s="5045"/>
      <c r="D52" s="5046"/>
      <c r="E52" s="565"/>
      <c r="F52" s="555"/>
      <c r="G52" s="568" t="s">
        <v>139</v>
      </c>
      <c r="H52" s="4877"/>
      <c r="I52" s="566"/>
      <c r="J52" s="566"/>
      <c r="K52" s="566"/>
      <c r="L52" s="568" t="s">
        <v>139</v>
      </c>
      <c r="M52" s="568" t="s">
        <v>139</v>
      </c>
      <c r="N52" s="4879" t="s">
        <v>3467</v>
      </c>
      <c r="O52" s="567" t="s">
        <v>139</v>
      </c>
      <c r="P52" s="568" t="s">
        <v>139</v>
      </c>
      <c r="Q52" s="566"/>
      <c r="R52" s="4889"/>
      <c r="S52" s="4892"/>
    </row>
    <row r="53" spans="1:19" ht="12" customHeight="1">
      <c r="A53" s="4868"/>
      <c r="B53" s="5023"/>
      <c r="C53" s="5045"/>
      <c r="D53" s="5046"/>
      <c r="E53" s="565"/>
      <c r="F53" s="555"/>
      <c r="G53" s="565"/>
      <c r="H53" s="4877"/>
      <c r="I53" s="566"/>
      <c r="J53" s="566"/>
      <c r="K53" s="566"/>
      <c r="L53" s="566"/>
      <c r="M53" s="565"/>
      <c r="N53" s="4879"/>
      <c r="O53" s="567"/>
      <c r="P53" s="566"/>
      <c r="Q53" s="566"/>
      <c r="R53" s="4889"/>
      <c r="S53" s="4892"/>
    </row>
    <row r="54" spans="1:19" ht="12" customHeight="1">
      <c r="A54" s="4868"/>
      <c r="B54" s="5023"/>
      <c r="C54" s="5045"/>
      <c r="D54" s="5046"/>
      <c r="E54" s="565"/>
      <c r="F54" s="555"/>
      <c r="G54" s="568" t="s">
        <v>139</v>
      </c>
      <c r="H54" s="4877"/>
      <c r="I54" s="566"/>
      <c r="J54" s="566"/>
      <c r="K54" s="566"/>
      <c r="L54" s="568" t="s">
        <v>139</v>
      </c>
      <c r="M54" s="568" t="s">
        <v>139</v>
      </c>
      <c r="N54" s="4879" t="s">
        <v>3468</v>
      </c>
      <c r="O54" s="567" t="s">
        <v>139</v>
      </c>
      <c r="P54" s="568" t="s">
        <v>139</v>
      </c>
      <c r="Q54" s="566"/>
      <c r="R54" s="4889"/>
      <c r="S54" s="4892"/>
    </row>
    <row r="55" spans="1:19" ht="12" customHeight="1">
      <c r="A55" s="4868"/>
      <c r="B55" s="5023"/>
      <c r="C55" s="5045"/>
      <c r="D55" s="5046"/>
      <c r="E55" s="565"/>
      <c r="F55" s="555"/>
      <c r="G55" s="565"/>
      <c r="H55" s="4877"/>
      <c r="I55" s="566"/>
      <c r="J55" s="566"/>
      <c r="K55" s="566"/>
      <c r="L55" s="566"/>
      <c r="M55" s="565"/>
      <c r="N55" s="4879"/>
      <c r="O55" s="567"/>
      <c r="P55" s="566"/>
      <c r="Q55" s="566"/>
      <c r="R55" s="4889"/>
      <c r="S55" s="4892"/>
    </row>
    <row r="56" spans="1:19" ht="12" customHeight="1">
      <c r="A56" s="4868"/>
      <c r="B56" s="5023"/>
      <c r="C56" s="5045"/>
      <c r="D56" s="5046"/>
      <c r="E56" s="565"/>
      <c r="F56" s="555"/>
      <c r="G56" s="565"/>
      <c r="H56" s="4877"/>
      <c r="I56" s="566"/>
      <c r="J56" s="566"/>
      <c r="K56" s="566"/>
      <c r="L56" s="568" t="s">
        <v>139</v>
      </c>
      <c r="M56" s="568" t="s">
        <v>139</v>
      </c>
      <c r="N56" s="4879" t="s">
        <v>3469</v>
      </c>
      <c r="O56" s="567" t="s">
        <v>139</v>
      </c>
      <c r="P56" s="568" t="s">
        <v>139</v>
      </c>
      <c r="Q56" s="568" t="s">
        <v>139</v>
      </c>
      <c r="R56" s="4889"/>
      <c r="S56" s="4892"/>
    </row>
    <row r="57" spans="1:19" ht="12" customHeight="1">
      <c r="A57" s="4868"/>
      <c r="B57" s="5023"/>
      <c r="C57" s="5051"/>
      <c r="D57" s="5052"/>
      <c r="E57" s="558"/>
      <c r="F57" s="559"/>
      <c r="G57" s="558"/>
      <c r="H57" s="4895"/>
      <c r="I57" s="569"/>
      <c r="J57" s="569"/>
      <c r="K57" s="569"/>
      <c r="L57" s="569"/>
      <c r="M57" s="558"/>
      <c r="N57" s="4896"/>
      <c r="O57" s="560"/>
      <c r="P57" s="569"/>
      <c r="Q57" s="569"/>
      <c r="R57" s="4890"/>
      <c r="S57" s="4893"/>
    </row>
    <row r="58" spans="1:19" ht="12" customHeight="1">
      <c r="A58" s="4868"/>
      <c r="B58" s="5023"/>
      <c r="C58" s="5031" t="s">
        <v>3470</v>
      </c>
      <c r="D58" s="5032"/>
      <c r="E58" s="561" t="s">
        <v>139</v>
      </c>
      <c r="F58" s="562" t="s">
        <v>498</v>
      </c>
      <c r="G58" s="561" t="s">
        <v>139</v>
      </c>
      <c r="H58" s="4883"/>
      <c r="I58" s="563"/>
      <c r="J58" s="563"/>
      <c r="K58" s="563"/>
      <c r="L58" s="563" t="s">
        <v>139</v>
      </c>
      <c r="M58" s="561" t="s">
        <v>139</v>
      </c>
      <c r="N58" s="4879" t="s">
        <v>3471</v>
      </c>
      <c r="O58" s="564" t="s">
        <v>139</v>
      </c>
      <c r="P58" s="563" t="s">
        <v>139</v>
      </c>
      <c r="Q58" s="563"/>
      <c r="R58" s="4897" t="s">
        <v>3309</v>
      </c>
      <c r="S58" s="4898" t="s">
        <v>3309</v>
      </c>
    </row>
    <row r="59" spans="1:19" ht="12" customHeight="1">
      <c r="A59" s="4868"/>
      <c r="B59" s="5023"/>
      <c r="C59" s="5027"/>
      <c r="D59" s="5028"/>
      <c r="E59" s="565"/>
      <c r="F59" s="555"/>
      <c r="G59" s="565"/>
      <c r="H59" s="4877"/>
      <c r="I59" s="566"/>
      <c r="J59" s="566"/>
      <c r="K59" s="566"/>
      <c r="L59" s="566"/>
      <c r="M59" s="565"/>
      <c r="N59" s="4879"/>
      <c r="O59" s="567"/>
      <c r="P59" s="566"/>
      <c r="Q59" s="566"/>
      <c r="R59" s="4889"/>
      <c r="S59" s="4892"/>
    </row>
    <row r="60" spans="1:19" ht="12" customHeight="1">
      <c r="A60" s="4868"/>
      <c r="B60" s="5023"/>
      <c r="C60" s="5045"/>
      <c r="D60" s="5046"/>
      <c r="E60" s="565"/>
      <c r="F60" s="555"/>
      <c r="G60" s="568" t="s">
        <v>139</v>
      </c>
      <c r="H60" s="4877"/>
      <c r="I60" s="566"/>
      <c r="J60" s="566"/>
      <c r="K60" s="566"/>
      <c r="L60" s="568" t="s">
        <v>139</v>
      </c>
      <c r="M60" s="568" t="s">
        <v>139</v>
      </c>
      <c r="N60" s="4879" t="s">
        <v>3472</v>
      </c>
      <c r="O60" s="567" t="s">
        <v>139</v>
      </c>
      <c r="P60" s="568" t="s">
        <v>139</v>
      </c>
      <c r="Q60" s="568" t="s">
        <v>139</v>
      </c>
      <c r="R60" s="4889"/>
      <c r="S60" s="4892"/>
    </row>
    <row r="61" spans="1:19" ht="12" customHeight="1">
      <c r="A61" s="4868"/>
      <c r="B61" s="5023"/>
      <c r="C61" s="5045"/>
      <c r="D61" s="5046"/>
      <c r="E61" s="565"/>
      <c r="F61" s="555"/>
      <c r="G61" s="565"/>
      <c r="H61" s="4877"/>
      <c r="I61" s="566"/>
      <c r="J61" s="566"/>
      <c r="K61" s="566"/>
      <c r="L61" s="566"/>
      <c r="M61" s="565"/>
      <c r="N61" s="4879"/>
      <c r="O61" s="567"/>
      <c r="P61" s="566"/>
      <c r="Q61" s="566"/>
      <c r="R61" s="4889"/>
      <c r="S61" s="4892"/>
    </row>
    <row r="62" spans="1:19" ht="12" customHeight="1">
      <c r="A62" s="4868"/>
      <c r="B62" s="5023"/>
      <c r="C62" s="5045"/>
      <c r="D62" s="5046"/>
      <c r="E62" s="565"/>
      <c r="F62" s="555"/>
      <c r="G62" s="565"/>
      <c r="H62" s="4877"/>
      <c r="I62" s="566"/>
      <c r="J62" s="566"/>
      <c r="K62" s="566"/>
      <c r="L62" s="568" t="s">
        <v>139</v>
      </c>
      <c r="M62" s="568" t="s">
        <v>139</v>
      </c>
      <c r="N62" s="4879" t="s">
        <v>3473</v>
      </c>
      <c r="O62" s="567" t="s">
        <v>139</v>
      </c>
      <c r="P62" s="568" t="s">
        <v>139</v>
      </c>
      <c r="Q62" s="566"/>
      <c r="R62" s="4889"/>
      <c r="S62" s="4892"/>
    </row>
    <row r="63" spans="1:19" ht="12" customHeight="1" thickBot="1">
      <c r="A63" s="4869"/>
      <c r="B63" s="5043"/>
      <c r="C63" s="5047"/>
      <c r="D63" s="5048"/>
      <c r="E63" s="570"/>
      <c r="F63" s="571"/>
      <c r="G63" s="570"/>
      <c r="H63" s="4903"/>
      <c r="I63" s="572"/>
      <c r="J63" s="572"/>
      <c r="K63" s="572"/>
      <c r="L63" s="572"/>
      <c r="M63" s="570"/>
      <c r="N63" s="4904"/>
      <c r="O63" s="573"/>
      <c r="P63" s="572"/>
      <c r="Q63" s="572"/>
      <c r="R63" s="5049"/>
      <c r="S63" s="4902"/>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47" customWidth="1"/>
    <col min="2" max="2" width="2.125" style="547" customWidth="1"/>
    <col min="3" max="3" width="3.125" style="547" customWidth="1"/>
    <col min="4" max="4" width="8.625" style="547" customWidth="1"/>
    <col min="5" max="5" width="5.875" style="547" customWidth="1"/>
    <col min="6" max="6" width="2.875" style="547" customWidth="1"/>
    <col min="7" max="7" width="2.625" style="547" customWidth="1"/>
    <col min="8" max="8" width="3" style="547" customWidth="1"/>
    <col min="9" max="9" width="2.625" style="548" customWidth="1"/>
    <col min="10" max="10" width="8.375" style="547" customWidth="1"/>
    <col min="11" max="14" width="2.625" style="547" customWidth="1"/>
    <col min="15" max="15" width="2.125" style="547" customWidth="1"/>
    <col min="16" max="16" width="12.125" style="549" customWidth="1"/>
    <col min="17" max="19" width="2.625" style="548" customWidth="1"/>
    <col min="20" max="21" width="10.625" style="548" customWidth="1"/>
    <col min="22" max="22" width="9" style="547" customWidth="1"/>
    <col min="23" max="16384" width="9" style="547"/>
  </cols>
  <sheetData>
    <row r="1" spans="1:21" s="540" customFormat="1" ht="21" customHeight="1">
      <c r="A1" s="543" t="s">
        <v>3261</v>
      </c>
      <c r="B1" s="543"/>
      <c r="C1" s="543"/>
      <c r="D1" s="543"/>
      <c r="E1" s="543"/>
      <c r="F1" s="543"/>
      <c r="G1" s="543"/>
      <c r="H1" s="543"/>
      <c r="I1" s="544"/>
      <c r="J1" s="543"/>
      <c r="K1" s="543"/>
      <c r="L1" s="543"/>
      <c r="M1" s="543"/>
      <c r="N1" s="543"/>
      <c r="O1" s="543"/>
      <c r="P1" s="545"/>
      <c r="Q1" s="541"/>
      <c r="R1" s="541"/>
      <c r="S1" s="541"/>
      <c r="T1" s="541"/>
      <c r="U1" s="546" t="s">
        <v>3474</v>
      </c>
    </row>
    <row r="2" spans="1:21" s="540" customFormat="1" ht="15" customHeight="1">
      <c r="A2" s="543"/>
      <c r="B2" s="543"/>
      <c r="C2" s="543"/>
      <c r="D2" s="543"/>
      <c r="E2" s="543"/>
      <c r="F2" s="543"/>
      <c r="G2" s="543"/>
      <c r="H2" s="543"/>
      <c r="I2" s="544"/>
      <c r="J2" s="543"/>
      <c r="K2" s="543"/>
      <c r="L2" s="543"/>
      <c r="M2" s="4844" t="s">
        <v>3294</v>
      </c>
      <c r="N2" s="4844"/>
      <c r="O2" s="4844"/>
      <c r="P2" s="4844"/>
      <c r="Q2" s="4844"/>
      <c r="R2" s="4844"/>
      <c r="S2" s="4844"/>
      <c r="T2" s="4844"/>
      <c r="U2" s="4844"/>
    </row>
    <row r="3" spans="1:21" s="540" customFormat="1" ht="15" customHeight="1">
      <c r="A3" s="543"/>
      <c r="B3" s="543"/>
      <c r="C3" s="543"/>
      <c r="D3" s="543"/>
      <c r="E3" s="543"/>
      <c r="F3" s="543"/>
      <c r="G3" s="543"/>
      <c r="H3" s="543"/>
      <c r="I3" s="544"/>
      <c r="J3" s="543"/>
      <c r="K3" s="543"/>
      <c r="L3" s="543"/>
      <c r="M3" s="4845" t="s">
        <v>3295</v>
      </c>
      <c r="N3" s="4845"/>
      <c r="O3" s="4845"/>
      <c r="P3" s="4845"/>
      <c r="Q3" s="4845"/>
      <c r="R3" s="4845"/>
      <c r="S3" s="4845"/>
      <c r="T3" s="4845"/>
      <c r="U3" s="4845"/>
    </row>
    <row r="4" spans="1:21" ht="12" thickBot="1"/>
    <row r="5" spans="1:21" s="550" customFormat="1" ht="13.5" customHeight="1">
      <c r="A5" s="4846"/>
      <c r="B5" s="5019" t="s">
        <v>3296</v>
      </c>
      <c r="C5" s="5054"/>
      <c r="D5" s="5020"/>
      <c r="E5" s="5019" t="s">
        <v>3297</v>
      </c>
      <c r="F5" s="5020"/>
      <c r="G5" s="4849" t="s">
        <v>3298</v>
      </c>
      <c r="H5" s="4849"/>
      <c r="I5" s="4849"/>
      <c r="J5" s="4849"/>
      <c r="K5" s="4849"/>
      <c r="L5" s="4849"/>
      <c r="M5" s="4849"/>
      <c r="N5" s="4849"/>
      <c r="O5" s="4849"/>
      <c r="P5" s="4852"/>
      <c r="Q5" s="4853" t="s">
        <v>3312</v>
      </c>
      <c r="R5" s="4853"/>
      <c r="S5" s="4853"/>
      <c r="T5" s="4853"/>
      <c r="U5" s="4854"/>
    </row>
    <row r="6" spans="1:21" s="550" customFormat="1" ht="13.5" customHeight="1">
      <c r="A6" s="4847"/>
      <c r="B6" s="5021"/>
      <c r="C6" s="5055"/>
      <c r="D6" s="5022"/>
      <c r="E6" s="5021"/>
      <c r="F6" s="5022"/>
      <c r="G6" s="4855" t="s">
        <v>3299</v>
      </c>
      <c r="H6" s="4856"/>
      <c r="I6" s="4859" t="s">
        <v>3300</v>
      </c>
      <c r="J6" s="4860"/>
      <c r="K6" s="4850" t="s">
        <v>3301</v>
      </c>
      <c r="L6" s="4850"/>
      <c r="M6" s="4850"/>
      <c r="N6" s="4850"/>
      <c r="O6" s="4859" t="s">
        <v>528</v>
      </c>
      <c r="P6" s="4863"/>
      <c r="Q6" s="4865" t="s">
        <v>3302</v>
      </c>
      <c r="R6" s="4850"/>
      <c r="S6" s="4850"/>
      <c r="T6" s="4850" t="s">
        <v>3303</v>
      </c>
      <c r="U6" s="4866"/>
    </row>
    <row r="7" spans="1:21" s="550" customFormat="1" ht="13.5" customHeight="1" thickBot="1">
      <c r="A7" s="4848"/>
      <c r="B7" s="4861"/>
      <c r="C7" s="5056"/>
      <c r="D7" s="4862"/>
      <c r="E7" s="4861"/>
      <c r="F7" s="4862"/>
      <c r="G7" s="4857"/>
      <c r="H7" s="4858"/>
      <c r="I7" s="4861"/>
      <c r="J7" s="4862"/>
      <c r="K7" s="551">
        <v>1</v>
      </c>
      <c r="L7" s="551">
        <v>2</v>
      </c>
      <c r="M7" s="551">
        <v>3</v>
      </c>
      <c r="N7" s="551">
        <v>4</v>
      </c>
      <c r="O7" s="4861"/>
      <c r="P7" s="4864"/>
      <c r="Q7" s="552" t="s">
        <v>3304</v>
      </c>
      <c r="R7" s="551" t="s">
        <v>3305</v>
      </c>
      <c r="S7" s="551" t="s">
        <v>3306</v>
      </c>
      <c r="T7" s="551" t="s">
        <v>3307</v>
      </c>
      <c r="U7" s="553" t="s">
        <v>3308</v>
      </c>
    </row>
    <row r="8" spans="1:21" s="548" customFormat="1" ht="12" customHeight="1" thickTop="1">
      <c r="A8" s="4867" t="s">
        <v>3475</v>
      </c>
      <c r="B8" s="5025" t="s">
        <v>3476</v>
      </c>
      <c r="C8" s="5068"/>
      <c r="D8" s="5026"/>
      <c r="E8" s="5025" t="s">
        <v>3477</v>
      </c>
      <c r="F8" s="5044"/>
      <c r="G8" s="554" t="s">
        <v>139</v>
      </c>
      <c r="H8" s="574" t="s">
        <v>498</v>
      </c>
      <c r="I8" s="554" t="s">
        <v>139</v>
      </c>
      <c r="J8" s="5069"/>
      <c r="K8" s="556"/>
      <c r="L8" s="556"/>
      <c r="M8" s="556"/>
      <c r="N8" s="556" t="s">
        <v>139</v>
      </c>
      <c r="O8" s="554" t="s">
        <v>139</v>
      </c>
      <c r="P8" s="4878" t="s">
        <v>3478</v>
      </c>
      <c r="Q8" s="557" t="s">
        <v>139</v>
      </c>
      <c r="R8" s="556"/>
      <c r="S8" s="556" t="s">
        <v>139</v>
      </c>
      <c r="T8" s="4888" t="s">
        <v>3309</v>
      </c>
      <c r="U8" s="4891" t="s">
        <v>3309</v>
      </c>
    </row>
    <row r="9" spans="1:21" s="548" customFormat="1" ht="12" customHeight="1">
      <c r="A9" s="4868"/>
      <c r="B9" s="5027"/>
      <c r="C9" s="4911"/>
      <c r="D9" s="5028"/>
      <c r="E9" s="5045"/>
      <c r="F9" s="5046"/>
      <c r="G9" s="565"/>
      <c r="H9" s="555"/>
      <c r="I9" s="565"/>
      <c r="J9" s="5058"/>
      <c r="K9" s="566"/>
      <c r="L9" s="566"/>
      <c r="M9" s="566"/>
      <c r="N9" s="566"/>
      <c r="O9" s="565"/>
      <c r="P9" s="4879"/>
      <c r="Q9" s="567"/>
      <c r="R9" s="566"/>
      <c r="S9" s="566"/>
      <c r="T9" s="4889"/>
      <c r="U9" s="4892"/>
    </row>
    <row r="10" spans="1:21" ht="12" customHeight="1">
      <c r="A10" s="4868"/>
      <c r="B10" s="5027"/>
      <c r="C10" s="4911"/>
      <c r="D10" s="5028"/>
      <c r="E10" s="5045"/>
      <c r="F10" s="5046"/>
      <c r="G10" s="565"/>
      <c r="H10" s="555"/>
      <c r="I10" s="568" t="s">
        <v>139</v>
      </c>
      <c r="J10" s="5058"/>
      <c r="K10" s="566"/>
      <c r="L10" s="566"/>
      <c r="M10" s="566"/>
      <c r="N10" s="568" t="s">
        <v>139</v>
      </c>
      <c r="O10" s="568" t="s">
        <v>139</v>
      </c>
      <c r="P10" s="4879" t="s">
        <v>3479</v>
      </c>
      <c r="Q10" s="567" t="s">
        <v>139</v>
      </c>
      <c r="R10" s="566"/>
      <c r="S10" s="568" t="s">
        <v>139</v>
      </c>
      <c r="T10" s="4889"/>
      <c r="U10" s="4892"/>
    </row>
    <row r="11" spans="1:21" ht="12" customHeight="1">
      <c r="A11" s="4868"/>
      <c r="B11" s="5027"/>
      <c r="C11" s="4911"/>
      <c r="D11" s="5028"/>
      <c r="E11" s="5045"/>
      <c r="F11" s="5046"/>
      <c r="G11" s="565"/>
      <c r="H11" s="555"/>
      <c r="I11" s="565"/>
      <c r="J11" s="5058"/>
      <c r="K11" s="566"/>
      <c r="L11" s="566"/>
      <c r="M11" s="566"/>
      <c r="N11" s="566"/>
      <c r="O11" s="565"/>
      <c r="P11" s="4879"/>
      <c r="Q11" s="567"/>
      <c r="R11" s="566"/>
      <c r="S11" s="566"/>
      <c r="T11" s="4889"/>
      <c r="U11" s="4892"/>
    </row>
    <row r="12" spans="1:21" ht="12" customHeight="1">
      <c r="A12" s="4868"/>
      <c r="B12" s="568" t="s">
        <v>525</v>
      </c>
      <c r="C12" s="580"/>
      <c r="D12" s="580" t="s">
        <v>3480</v>
      </c>
      <c r="E12" s="5070"/>
      <c r="F12" s="5071"/>
      <c r="G12" s="565"/>
      <c r="H12" s="555"/>
      <c r="I12" s="565"/>
      <c r="J12" s="5058"/>
      <c r="K12" s="566"/>
      <c r="L12" s="566"/>
      <c r="M12" s="566"/>
      <c r="N12" s="568" t="s">
        <v>139</v>
      </c>
      <c r="O12" s="568" t="s">
        <v>139</v>
      </c>
      <c r="P12" s="4879" t="s">
        <v>3481</v>
      </c>
      <c r="Q12" s="567" t="s">
        <v>139</v>
      </c>
      <c r="R12" s="566"/>
      <c r="S12" s="568" t="s">
        <v>139</v>
      </c>
      <c r="T12" s="4889"/>
      <c r="U12" s="4892"/>
    </row>
    <row r="13" spans="1:21" ht="12" customHeight="1">
      <c r="A13" s="4868"/>
      <c r="B13" s="599"/>
      <c r="C13" s="580"/>
      <c r="D13" s="580"/>
      <c r="E13" s="5072"/>
      <c r="F13" s="5073"/>
      <c r="G13" s="558"/>
      <c r="H13" s="559"/>
      <c r="I13" s="558"/>
      <c r="J13" s="5060"/>
      <c r="K13" s="569"/>
      <c r="L13" s="569"/>
      <c r="M13" s="569"/>
      <c r="N13" s="569"/>
      <c r="O13" s="558"/>
      <c r="P13" s="4896"/>
      <c r="Q13" s="560"/>
      <c r="R13" s="569"/>
      <c r="S13" s="569"/>
      <c r="T13" s="4890"/>
      <c r="U13" s="4893"/>
    </row>
    <row r="14" spans="1:21" ht="12" customHeight="1">
      <c r="A14" s="4868"/>
      <c r="B14" s="599"/>
      <c r="C14" s="580"/>
      <c r="D14" s="580"/>
      <c r="E14" s="5031" t="s">
        <v>3482</v>
      </c>
      <c r="F14" s="5057" t="s">
        <v>3483</v>
      </c>
      <c r="G14" s="561" t="s">
        <v>139</v>
      </c>
      <c r="H14" s="562" t="s">
        <v>498</v>
      </c>
      <c r="I14" s="561" t="s">
        <v>139</v>
      </c>
      <c r="J14" s="5059"/>
      <c r="K14" s="563"/>
      <c r="L14" s="563"/>
      <c r="M14" s="563"/>
      <c r="N14" s="563" t="s">
        <v>139</v>
      </c>
      <c r="O14" s="561" t="s">
        <v>139</v>
      </c>
      <c r="P14" s="4884" t="s">
        <v>3484</v>
      </c>
      <c r="Q14" s="564" t="s">
        <v>139</v>
      </c>
      <c r="R14" s="563"/>
      <c r="S14" s="563" t="s">
        <v>139</v>
      </c>
      <c r="T14" s="4889" t="s">
        <v>3309</v>
      </c>
      <c r="U14" s="4892" t="s">
        <v>3309</v>
      </c>
    </row>
    <row r="15" spans="1:21" ht="12" customHeight="1">
      <c r="A15" s="4868"/>
      <c r="B15" s="599"/>
      <c r="C15" s="580"/>
      <c r="D15" s="580"/>
      <c r="E15" s="5027"/>
      <c r="F15" s="5057"/>
      <c r="G15" s="565"/>
      <c r="H15" s="555"/>
      <c r="I15" s="565"/>
      <c r="J15" s="5058"/>
      <c r="K15" s="566"/>
      <c r="L15" s="566"/>
      <c r="M15" s="566"/>
      <c r="N15" s="566"/>
      <c r="O15" s="565"/>
      <c r="P15" s="4879"/>
      <c r="Q15" s="567"/>
      <c r="R15" s="566"/>
      <c r="S15" s="566"/>
      <c r="T15" s="4889"/>
      <c r="U15" s="4892"/>
    </row>
    <row r="16" spans="1:21" ht="12" customHeight="1">
      <c r="A16" s="4868"/>
      <c r="B16" s="599"/>
      <c r="C16" s="580"/>
      <c r="D16" s="580"/>
      <c r="E16" s="5027"/>
      <c r="F16" s="5057"/>
      <c r="G16" s="565"/>
      <c r="H16" s="555"/>
      <c r="I16" s="568" t="s">
        <v>139</v>
      </c>
      <c r="J16" s="5058"/>
      <c r="K16" s="566"/>
      <c r="L16" s="566"/>
      <c r="M16" s="566"/>
      <c r="N16" s="568" t="s">
        <v>139</v>
      </c>
      <c r="O16" s="568" t="s">
        <v>139</v>
      </c>
      <c r="P16" s="4879" t="s">
        <v>3485</v>
      </c>
      <c r="Q16" s="567" t="s">
        <v>139</v>
      </c>
      <c r="R16" s="566"/>
      <c r="S16" s="568" t="s">
        <v>139</v>
      </c>
      <c r="T16" s="4889"/>
      <c r="U16" s="4892"/>
    </row>
    <row r="17" spans="1:21" ht="12" customHeight="1">
      <c r="A17" s="4868"/>
      <c r="B17" s="599"/>
      <c r="C17" s="580"/>
      <c r="D17" s="580"/>
      <c r="E17" s="5027"/>
      <c r="F17" s="5057"/>
      <c r="G17" s="565"/>
      <c r="H17" s="555"/>
      <c r="I17" s="565"/>
      <c r="J17" s="5058"/>
      <c r="K17" s="566"/>
      <c r="L17" s="566"/>
      <c r="M17" s="566"/>
      <c r="N17" s="566"/>
      <c r="O17" s="565"/>
      <c r="P17" s="4879"/>
      <c r="Q17" s="567"/>
      <c r="R17" s="566"/>
      <c r="S17" s="566"/>
      <c r="T17" s="4889"/>
      <c r="U17" s="4892"/>
    </row>
    <row r="18" spans="1:21" ht="12" customHeight="1">
      <c r="A18" s="4868"/>
      <c r="B18" s="599"/>
      <c r="C18" s="580"/>
      <c r="D18" s="580"/>
      <c r="E18" s="5027"/>
      <c r="F18" s="5057"/>
      <c r="G18" s="565"/>
      <c r="H18" s="555"/>
      <c r="I18" s="568" t="s">
        <v>139</v>
      </c>
      <c r="J18" s="5058"/>
      <c r="K18" s="566"/>
      <c r="L18" s="566"/>
      <c r="M18" s="566"/>
      <c r="N18" s="568" t="s">
        <v>139</v>
      </c>
      <c r="O18" s="568" t="s">
        <v>139</v>
      </c>
      <c r="P18" s="4879" t="s">
        <v>3486</v>
      </c>
      <c r="Q18" s="567" t="s">
        <v>139</v>
      </c>
      <c r="R18" s="566"/>
      <c r="S18" s="568" t="s">
        <v>139</v>
      </c>
      <c r="T18" s="4889"/>
      <c r="U18" s="4892"/>
    </row>
    <row r="19" spans="1:21" ht="12" customHeight="1">
      <c r="A19" s="4868"/>
      <c r="B19" s="599"/>
      <c r="C19" s="580"/>
      <c r="D19" s="580"/>
      <c r="E19" s="5027"/>
      <c r="F19" s="5057"/>
      <c r="G19" s="565"/>
      <c r="H19" s="555"/>
      <c r="I19" s="565"/>
      <c r="J19" s="5058"/>
      <c r="K19" s="566"/>
      <c r="L19" s="566"/>
      <c r="M19" s="566"/>
      <c r="N19" s="566"/>
      <c r="O19" s="565"/>
      <c r="P19" s="4879"/>
      <c r="Q19" s="567"/>
      <c r="R19" s="566"/>
      <c r="S19" s="566"/>
      <c r="T19" s="4889"/>
      <c r="U19" s="4892"/>
    </row>
    <row r="20" spans="1:21" ht="12" customHeight="1">
      <c r="A20" s="4868"/>
      <c r="B20" s="599"/>
      <c r="C20" s="580"/>
      <c r="D20" s="580"/>
      <c r="E20" s="5027"/>
      <c r="F20" s="5057"/>
      <c r="G20" s="565"/>
      <c r="H20" s="555"/>
      <c r="I20" s="565"/>
      <c r="J20" s="5058"/>
      <c r="K20" s="566"/>
      <c r="L20" s="566"/>
      <c r="M20" s="566"/>
      <c r="N20" s="568" t="s">
        <v>139</v>
      </c>
      <c r="O20" s="568" t="s">
        <v>139</v>
      </c>
      <c r="P20" s="4879" t="s">
        <v>3478</v>
      </c>
      <c r="Q20" s="567" t="s">
        <v>139</v>
      </c>
      <c r="R20" s="566"/>
      <c r="S20" s="568" t="s">
        <v>139</v>
      </c>
      <c r="T20" s="4889"/>
      <c r="U20" s="4892"/>
    </row>
    <row r="21" spans="1:21" ht="12" customHeight="1">
      <c r="A21" s="4868"/>
      <c r="B21" s="599"/>
      <c r="C21" s="580"/>
      <c r="D21" s="580"/>
      <c r="E21" s="5027"/>
      <c r="F21" s="5057"/>
      <c r="G21" s="565"/>
      <c r="H21" s="555"/>
      <c r="I21" s="565"/>
      <c r="J21" s="5058"/>
      <c r="K21" s="566"/>
      <c r="L21" s="566"/>
      <c r="M21" s="566"/>
      <c r="N21" s="566"/>
      <c r="O21" s="565"/>
      <c r="P21" s="4879"/>
      <c r="Q21" s="567"/>
      <c r="R21" s="566"/>
      <c r="S21" s="566"/>
      <c r="T21" s="4889"/>
      <c r="U21" s="4892"/>
    </row>
    <row r="22" spans="1:21" ht="12" customHeight="1">
      <c r="A22" s="4868"/>
      <c r="B22" s="599"/>
      <c r="C22" s="580"/>
      <c r="D22" s="580"/>
      <c r="E22" s="5027"/>
      <c r="F22" s="5057"/>
      <c r="G22" s="565"/>
      <c r="H22" s="555"/>
      <c r="I22" s="565"/>
      <c r="J22" s="5058"/>
      <c r="K22" s="566"/>
      <c r="L22" s="566"/>
      <c r="M22" s="566"/>
      <c r="N22" s="568" t="s">
        <v>139</v>
      </c>
      <c r="O22" s="568" t="s">
        <v>139</v>
      </c>
      <c r="P22" s="4879" t="s">
        <v>3479</v>
      </c>
      <c r="Q22" s="567" t="s">
        <v>139</v>
      </c>
      <c r="R22" s="566"/>
      <c r="S22" s="568" t="s">
        <v>139</v>
      </c>
      <c r="T22" s="4889"/>
      <c r="U22" s="4892"/>
    </row>
    <row r="23" spans="1:21" ht="12" customHeight="1">
      <c r="A23" s="4868"/>
      <c r="B23" s="599"/>
      <c r="C23" s="580"/>
      <c r="D23" s="580"/>
      <c r="E23" s="5027"/>
      <c r="F23" s="5057"/>
      <c r="G23" s="565"/>
      <c r="H23" s="555"/>
      <c r="I23" s="565"/>
      <c r="J23" s="5058"/>
      <c r="K23" s="566"/>
      <c r="L23" s="566"/>
      <c r="M23" s="566"/>
      <c r="N23" s="566"/>
      <c r="O23" s="565"/>
      <c r="P23" s="4879"/>
      <c r="Q23" s="567"/>
      <c r="R23" s="566"/>
      <c r="S23" s="566"/>
      <c r="T23" s="4889"/>
      <c r="U23" s="4892"/>
    </row>
    <row r="24" spans="1:21" ht="12" customHeight="1">
      <c r="A24" s="4868"/>
      <c r="B24" s="599"/>
      <c r="C24" s="580"/>
      <c r="D24" s="580"/>
      <c r="E24" s="5027"/>
      <c r="F24" s="5057"/>
      <c r="G24" s="565"/>
      <c r="H24" s="555"/>
      <c r="I24" s="565"/>
      <c r="J24" s="5058"/>
      <c r="K24" s="566"/>
      <c r="L24" s="566"/>
      <c r="M24" s="566"/>
      <c r="N24" s="568" t="s">
        <v>139</v>
      </c>
      <c r="O24" s="568" t="s">
        <v>139</v>
      </c>
      <c r="P24" s="4879" t="s">
        <v>3481</v>
      </c>
      <c r="Q24" s="567" t="s">
        <v>139</v>
      </c>
      <c r="R24" s="566"/>
      <c r="S24" s="568" t="s">
        <v>139</v>
      </c>
      <c r="T24" s="4889"/>
      <c r="U24" s="4892"/>
    </row>
    <row r="25" spans="1:21" ht="12" customHeight="1">
      <c r="A25" s="4868"/>
      <c r="B25" s="599"/>
      <c r="C25" s="580"/>
      <c r="D25" s="580"/>
      <c r="E25" s="5027"/>
      <c r="F25" s="5057"/>
      <c r="G25" s="558"/>
      <c r="H25" s="559"/>
      <c r="I25" s="558"/>
      <c r="J25" s="5060"/>
      <c r="K25" s="569"/>
      <c r="L25" s="569"/>
      <c r="M25" s="569"/>
      <c r="N25" s="569"/>
      <c r="O25" s="558"/>
      <c r="P25" s="4896"/>
      <c r="Q25" s="560"/>
      <c r="R25" s="569"/>
      <c r="S25" s="569"/>
      <c r="T25" s="4889"/>
      <c r="U25" s="4892"/>
    </row>
    <row r="26" spans="1:21" ht="12" customHeight="1">
      <c r="A26" s="4868"/>
      <c r="B26" s="599"/>
      <c r="C26" s="580"/>
      <c r="D26" s="580"/>
      <c r="E26" s="5027"/>
      <c r="F26" s="5057" t="s">
        <v>3487</v>
      </c>
      <c r="G26" s="561" t="s">
        <v>139</v>
      </c>
      <c r="H26" s="562" t="s">
        <v>498</v>
      </c>
      <c r="I26" s="561" t="s">
        <v>139</v>
      </c>
      <c r="J26" s="5059"/>
      <c r="K26" s="563"/>
      <c r="L26" s="563"/>
      <c r="M26" s="563"/>
      <c r="N26" s="563" t="s">
        <v>139</v>
      </c>
      <c r="O26" s="561" t="s">
        <v>139</v>
      </c>
      <c r="P26" s="5061" t="s">
        <v>3484</v>
      </c>
      <c r="Q26" s="564" t="s">
        <v>139</v>
      </c>
      <c r="R26" s="563"/>
      <c r="S26" s="563" t="s">
        <v>139</v>
      </c>
      <c r="T26" s="4889"/>
      <c r="U26" s="4892"/>
    </row>
    <row r="27" spans="1:21" ht="12" customHeight="1">
      <c r="A27" s="4868"/>
      <c r="B27" s="599"/>
      <c r="C27" s="580"/>
      <c r="D27" s="580"/>
      <c r="E27" s="5027"/>
      <c r="F27" s="5057"/>
      <c r="G27" s="565"/>
      <c r="H27" s="555"/>
      <c r="I27" s="565"/>
      <c r="J27" s="5058"/>
      <c r="K27" s="566"/>
      <c r="L27" s="566"/>
      <c r="M27" s="566"/>
      <c r="N27" s="566"/>
      <c r="O27" s="565"/>
      <c r="P27" s="5062"/>
      <c r="Q27" s="567"/>
      <c r="R27" s="566"/>
      <c r="S27" s="566"/>
      <c r="T27" s="4889"/>
      <c r="U27" s="4892"/>
    </row>
    <row r="28" spans="1:21" ht="12" customHeight="1">
      <c r="A28" s="4868"/>
      <c r="B28" s="599"/>
      <c r="C28" s="580"/>
      <c r="D28" s="580"/>
      <c r="E28" s="5027"/>
      <c r="F28" s="5057"/>
      <c r="G28" s="565"/>
      <c r="H28" s="555"/>
      <c r="I28" s="568" t="s">
        <v>139</v>
      </c>
      <c r="J28" s="5058"/>
      <c r="K28" s="566"/>
      <c r="L28" s="566"/>
      <c r="M28" s="566"/>
      <c r="N28" s="568" t="s">
        <v>139</v>
      </c>
      <c r="O28" s="568" t="s">
        <v>139</v>
      </c>
      <c r="P28" s="5063" t="s">
        <v>3486</v>
      </c>
      <c r="Q28" s="567" t="s">
        <v>139</v>
      </c>
      <c r="R28" s="566"/>
      <c r="S28" s="568" t="s">
        <v>139</v>
      </c>
      <c r="T28" s="4889"/>
      <c r="U28" s="4892"/>
    </row>
    <row r="29" spans="1:21" ht="12" customHeight="1">
      <c r="A29" s="4868"/>
      <c r="B29" s="599"/>
      <c r="C29" s="580"/>
      <c r="D29" s="580"/>
      <c r="E29" s="5027"/>
      <c r="F29" s="5057"/>
      <c r="G29" s="565"/>
      <c r="H29" s="555"/>
      <c r="I29" s="565"/>
      <c r="J29" s="5058"/>
      <c r="K29" s="566"/>
      <c r="L29" s="566"/>
      <c r="M29" s="566"/>
      <c r="N29" s="566"/>
      <c r="O29" s="565"/>
      <c r="P29" s="5062"/>
      <c r="Q29" s="567"/>
      <c r="R29" s="566"/>
      <c r="S29" s="566"/>
      <c r="T29" s="4889"/>
      <c r="U29" s="4892"/>
    </row>
    <row r="30" spans="1:21" ht="12" customHeight="1">
      <c r="A30" s="4868"/>
      <c r="B30" s="599"/>
      <c r="C30" s="580"/>
      <c r="D30" s="580"/>
      <c r="E30" s="5027"/>
      <c r="F30" s="5057"/>
      <c r="G30" s="565"/>
      <c r="H30" s="555"/>
      <c r="I30" s="565"/>
      <c r="J30" s="5058"/>
      <c r="K30" s="566"/>
      <c r="L30" s="566"/>
      <c r="M30" s="566"/>
      <c r="N30" s="568" t="s">
        <v>139</v>
      </c>
      <c r="O30" s="568" t="s">
        <v>139</v>
      </c>
      <c r="P30" s="4879" t="s">
        <v>3481</v>
      </c>
      <c r="Q30" s="567" t="s">
        <v>139</v>
      </c>
      <c r="R30" s="566"/>
      <c r="S30" s="568" t="s">
        <v>139</v>
      </c>
      <c r="T30" s="4889"/>
      <c r="U30" s="4892"/>
    </row>
    <row r="31" spans="1:21" ht="12" customHeight="1">
      <c r="A31" s="4868"/>
      <c r="B31" s="599"/>
      <c r="C31" s="580"/>
      <c r="D31" s="580"/>
      <c r="E31" s="5029"/>
      <c r="F31" s="5057"/>
      <c r="G31" s="558"/>
      <c r="H31" s="559"/>
      <c r="I31" s="558"/>
      <c r="J31" s="5060"/>
      <c r="K31" s="569"/>
      <c r="L31" s="569"/>
      <c r="M31" s="569"/>
      <c r="N31" s="569"/>
      <c r="O31" s="558"/>
      <c r="P31" s="4896"/>
      <c r="Q31" s="560"/>
      <c r="R31" s="569"/>
      <c r="S31" s="569"/>
      <c r="T31" s="4890"/>
      <c r="U31" s="4893"/>
    </row>
    <row r="32" spans="1:21" ht="12" customHeight="1">
      <c r="A32" s="4868"/>
      <c r="B32" s="599"/>
      <c r="C32" s="580"/>
      <c r="D32" s="580"/>
      <c r="E32" s="5031" t="s">
        <v>3716</v>
      </c>
      <c r="F32" s="5057" t="s">
        <v>3483</v>
      </c>
      <c r="G32" s="561" t="s">
        <v>139</v>
      </c>
      <c r="H32" s="562" t="s">
        <v>498</v>
      </c>
      <c r="I32" s="561" t="s">
        <v>139</v>
      </c>
      <c r="J32" s="5059"/>
      <c r="K32" s="563"/>
      <c r="L32" s="563"/>
      <c r="M32" s="563"/>
      <c r="N32" s="563" t="s">
        <v>139</v>
      </c>
      <c r="O32" s="561" t="s">
        <v>139</v>
      </c>
      <c r="P32" s="4884" t="s">
        <v>3484</v>
      </c>
      <c r="Q32" s="564" t="s">
        <v>139</v>
      </c>
      <c r="R32" s="563"/>
      <c r="S32" s="563" t="s">
        <v>139</v>
      </c>
      <c r="T32" s="4889" t="s">
        <v>3309</v>
      </c>
      <c r="U32" s="4892" t="s">
        <v>3309</v>
      </c>
    </row>
    <row r="33" spans="1:21" ht="12" customHeight="1">
      <c r="A33" s="4868"/>
      <c r="B33" s="599"/>
      <c r="C33" s="580"/>
      <c r="D33" s="580"/>
      <c r="E33" s="5027"/>
      <c r="F33" s="5057"/>
      <c r="G33" s="565"/>
      <c r="H33" s="555"/>
      <c r="I33" s="565"/>
      <c r="J33" s="5058"/>
      <c r="K33" s="566"/>
      <c r="L33" s="566"/>
      <c r="M33" s="566"/>
      <c r="N33" s="566"/>
      <c r="O33" s="565"/>
      <c r="P33" s="4879"/>
      <c r="Q33" s="567"/>
      <c r="R33" s="566"/>
      <c r="S33" s="566"/>
      <c r="T33" s="4889"/>
      <c r="U33" s="4892"/>
    </row>
    <row r="34" spans="1:21" ht="12" customHeight="1">
      <c r="A34" s="4868"/>
      <c r="B34" s="599"/>
      <c r="C34" s="580"/>
      <c r="D34" s="580"/>
      <c r="E34" s="5027"/>
      <c r="F34" s="5057"/>
      <c r="G34" s="565"/>
      <c r="H34" s="555"/>
      <c r="I34" s="568" t="s">
        <v>139</v>
      </c>
      <c r="J34" s="5058"/>
      <c r="K34" s="566"/>
      <c r="L34" s="566"/>
      <c r="M34" s="566"/>
      <c r="N34" s="568" t="s">
        <v>139</v>
      </c>
      <c r="O34" s="568" t="s">
        <v>139</v>
      </c>
      <c r="P34" s="4879" t="s">
        <v>3485</v>
      </c>
      <c r="Q34" s="567" t="s">
        <v>139</v>
      </c>
      <c r="R34" s="566"/>
      <c r="S34" s="568" t="s">
        <v>139</v>
      </c>
      <c r="T34" s="4889"/>
      <c r="U34" s="4892"/>
    </row>
    <row r="35" spans="1:21" ht="12" customHeight="1">
      <c r="A35" s="4868"/>
      <c r="B35" s="599"/>
      <c r="C35" s="580"/>
      <c r="D35" s="580"/>
      <c r="E35" s="5027"/>
      <c r="F35" s="5057"/>
      <c r="G35" s="565"/>
      <c r="H35" s="555"/>
      <c r="I35" s="565"/>
      <c r="J35" s="5058"/>
      <c r="K35" s="566"/>
      <c r="L35" s="566"/>
      <c r="M35" s="566"/>
      <c r="N35" s="566"/>
      <c r="O35" s="565"/>
      <c r="P35" s="4879"/>
      <c r="Q35" s="567"/>
      <c r="R35" s="566"/>
      <c r="S35" s="566"/>
      <c r="T35" s="4889"/>
      <c r="U35" s="4892"/>
    </row>
    <row r="36" spans="1:21" ht="12" customHeight="1">
      <c r="A36" s="4868"/>
      <c r="B36" s="599"/>
      <c r="C36" s="580"/>
      <c r="D36" s="580"/>
      <c r="E36" s="5027"/>
      <c r="F36" s="5057"/>
      <c r="G36" s="565"/>
      <c r="H36" s="555"/>
      <c r="I36" s="568" t="s">
        <v>139</v>
      </c>
      <c r="J36" s="5058"/>
      <c r="K36" s="566"/>
      <c r="L36" s="566"/>
      <c r="M36" s="566"/>
      <c r="N36" s="568" t="s">
        <v>139</v>
      </c>
      <c r="O36" s="568" t="s">
        <v>139</v>
      </c>
      <c r="P36" s="4879" t="s">
        <v>3486</v>
      </c>
      <c r="Q36" s="567" t="s">
        <v>139</v>
      </c>
      <c r="R36" s="566"/>
      <c r="S36" s="568" t="s">
        <v>139</v>
      </c>
      <c r="T36" s="4889"/>
      <c r="U36" s="4892"/>
    </row>
    <row r="37" spans="1:21" ht="12" customHeight="1">
      <c r="A37" s="4868"/>
      <c r="B37" s="599"/>
      <c r="C37" s="580"/>
      <c r="D37" s="580"/>
      <c r="E37" s="5027"/>
      <c r="F37" s="5057"/>
      <c r="G37" s="565"/>
      <c r="H37" s="555"/>
      <c r="I37" s="565"/>
      <c r="J37" s="5058"/>
      <c r="K37" s="566"/>
      <c r="L37" s="566"/>
      <c r="M37" s="566"/>
      <c r="N37" s="566"/>
      <c r="O37" s="565"/>
      <c r="P37" s="4879"/>
      <c r="Q37" s="567"/>
      <c r="R37" s="566"/>
      <c r="S37" s="566"/>
      <c r="T37" s="4889"/>
      <c r="U37" s="4892"/>
    </row>
    <row r="38" spans="1:21" ht="12" customHeight="1">
      <c r="A38" s="4868"/>
      <c r="B38" s="599"/>
      <c r="C38" s="580"/>
      <c r="D38" s="580"/>
      <c r="E38" s="5027"/>
      <c r="F38" s="5057"/>
      <c r="G38" s="565"/>
      <c r="H38" s="555"/>
      <c r="I38" s="565"/>
      <c r="J38" s="5058"/>
      <c r="K38" s="566"/>
      <c r="L38" s="566"/>
      <c r="M38" s="566"/>
      <c r="N38" s="568" t="s">
        <v>139</v>
      </c>
      <c r="O38" s="568" t="s">
        <v>139</v>
      </c>
      <c r="P38" s="4879" t="s">
        <v>3478</v>
      </c>
      <c r="Q38" s="567" t="s">
        <v>139</v>
      </c>
      <c r="R38" s="566"/>
      <c r="S38" s="568" t="s">
        <v>139</v>
      </c>
      <c r="T38" s="4889"/>
      <c r="U38" s="4892"/>
    </row>
    <row r="39" spans="1:21" ht="12" customHeight="1">
      <c r="A39" s="4868"/>
      <c r="B39" s="599"/>
      <c r="C39" s="580"/>
      <c r="D39" s="580"/>
      <c r="E39" s="5027"/>
      <c r="F39" s="5057"/>
      <c r="G39" s="565"/>
      <c r="H39" s="555"/>
      <c r="I39" s="565"/>
      <c r="J39" s="5058"/>
      <c r="K39" s="566"/>
      <c r="L39" s="566"/>
      <c r="M39" s="566"/>
      <c r="N39" s="566"/>
      <c r="O39" s="565"/>
      <c r="P39" s="4879"/>
      <c r="Q39" s="567"/>
      <c r="R39" s="566"/>
      <c r="S39" s="566"/>
      <c r="T39" s="4889"/>
      <c r="U39" s="4892"/>
    </row>
    <row r="40" spans="1:21" ht="12" customHeight="1">
      <c r="A40" s="4868"/>
      <c r="B40" s="599"/>
      <c r="C40" s="580"/>
      <c r="D40" s="580"/>
      <c r="E40" s="5027"/>
      <c r="F40" s="5057"/>
      <c r="G40" s="565"/>
      <c r="H40" s="555"/>
      <c r="I40" s="565"/>
      <c r="J40" s="5058"/>
      <c r="K40" s="566"/>
      <c r="L40" s="566"/>
      <c r="M40" s="566"/>
      <c r="N40" s="568" t="s">
        <v>139</v>
      </c>
      <c r="O40" s="568" t="s">
        <v>139</v>
      </c>
      <c r="P40" s="4879" t="s">
        <v>3479</v>
      </c>
      <c r="Q40" s="567" t="s">
        <v>139</v>
      </c>
      <c r="R40" s="566"/>
      <c r="S40" s="568" t="s">
        <v>139</v>
      </c>
      <c r="T40" s="4889"/>
      <c r="U40" s="4892"/>
    </row>
    <row r="41" spans="1:21" ht="12" customHeight="1">
      <c r="A41" s="4868"/>
      <c r="B41" s="599"/>
      <c r="C41" s="580"/>
      <c r="D41" s="580"/>
      <c r="E41" s="5027"/>
      <c r="F41" s="5057"/>
      <c r="G41" s="565"/>
      <c r="H41" s="555"/>
      <c r="I41" s="565"/>
      <c r="J41" s="5058"/>
      <c r="K41" s="566"/>
      <c r="L41" s="566"/>
      <c r="M41" s="566"/>
      <c r="N41" s="566"/>
      <c r="O41" s="565"/>
      <c r="P41" s="4879"/>
      <c r="Q41" s="567"/>
      <c r="R41" s="566"/>
      <c r="S41" s="566"/>
      <c r="T41" s="4889"/>
      <c r="U41" s="4892"/>
    </row>
    <row r="42" spans="1:21" ht="12" customHeight="1">
      <c r="A42" s="4868"/>
      <c r="B42" s="599"/>
      <c r="C42" s="580"/>
      <c r="D42" s="580"/>
      <c r="E42" s="5027"/>
      <c r="F42" s="5057"/>
      <c r="G42" s="565"/>
      <c r="H42" s="555"/>
      <c r="I42" s="565"/>
      <c r="J42" s="5058"/>
      <c r="K42" s="566"/>
      <c r="L42" s="566"/>
      <c r="M42" s="566"/>
      <c r="N42" s="568" t="s">
        <v>139</v>
      </c>
      <c r="O42" s="568" t="s">
        <v>139</v>
      </c>
      <c r="P42" s="4879" t="s">
        <v>3481</v>
      </c>
      <c r="Q42" s="567" t="s">
        <v>139</v>
      </c>
      <c r="R42" s="566"/>
      <c r="S42" s="568" t="s">
        <v>139</v>
      </c>
      <c r="T42" s="4889"/>
      <c r="U42" s="4892"/>
    </row>
    <row r="43" spans="1:21" ht="12" customHeight="1">
      <c r="A43" s="4868"/>
      <c r="B43" s="599"/>
      <c r="C43" s="580"/>
      <c r="D43" s="580"/>
      <c r="E43" s="5027"/>
      <c r="F43" s="5057"/>
      <c r="G43" s="558"/>
      <c r="H43" s="559"/>
      <c r="I43" s="558"/>
      <c r="J43" s="5060"/>
      <c r="K43" s="569"/>
      <c r="L43" s="569"/>
      <c r="M43" s="569"/>
      <c r="N43" s="569"/>
      <c r="O43" s="558"/>
      <c r="P43" s="4896"/>
      <c r="Q43" s="560"/>
      <c r="R43" s="569"/>
      <c r="S43" s="569"/>
      <c r="T43" s="4889"/>
      <c r="U43" s="4892"/>
    </row>
    <row r="44" spans="1:21" ht="12" customHeight="1">
      <c r="A44" s="4868"/>
      <c r="B44" s="599"/>
      <c r="C44" s="580"/>
      <c r="D44" s="580"/>
      <c r="E44" s="5027"/>
      <c r="F44" s="5057" t="s">
        <v>3487</v>
      </c>
      <c r="G44" s="561" t="s">
        <v>139</v>
      </c>
      <c r="H44" s="562" t="s">
        <v>498</v>
      </c>
      <c r="I44" s="561" t="s">
        <v>139</v>
      </c>
      <c r="J44" s="5059"/>
      <c r="K44" s="563"/>
      <c r="L44" s="563"/>
      <c r="M44" s="563"/>
      <c r="N44" s="563" t="s">
        <v>139</v>
      </c>
      <c r="O44" s="561" t="s">
        <v>139</v>
      </c>
      <c r="P44" s="5061" t="s">
        <v>3484</v>
      </c>
      <c r="Q44" s="564" t="s">
        <v>139</v>
      </c>
      <c r="R44" s="563"/>
      <c r="S44" s="563" t="s">
        <v>139</v>
      </c>
      <c r="T44" s="4889"/>
      <c r="U44" s="4892"/>
    </row>
    <row r="45" spans="1:21" ht="12" customHeight="1">
      <c r="A45" s="4868"/>
      <c r="B45" s="599"/>
      <c r="C45" s="580"/>
      <c r="D45" s="580"/>
      <c r="E45" s="5027"/>
      <c r="F45" s="5057"/>
      <c r="G45" s="565"/>
      <c r="H45" s="555"/>
      <c r="I45" s="565"/>
      <c r="J45" s="5058"/>
      <c r="K45" s="566"/>
      <c r="L45" s="566"/>
      <c r="M45" s="566"/>
      <c r="N45" s="566"/>
      <c r="O45" s="565"/>
      <c r="P45" s="5062"/>
      <c r="Q45" s="567"/>
      <c r="R45" s="566"/>
      <c r="S45" s="566"/>
      <c r="T45" s="4889"/>
      <c r="U45" s="4892"/>
    </row>
    <row r="46" spans="1:21" ht="12" customHeight="1">
      <c r="A46" s="4868"/>
      <c r="B46" s="599"/>
      <c r="C46" s="580"/>
      <c r="D46" s="580"/>
      <c r="E46" s="5027"/>
      <c r="F46" s="5057"/>
      <c r="G46" s="565"/>
      <c r="H46" s="555"/>
      <c r="I46" s="568" t="s">
        <v>139</v>
      </c>
      <c r="J46" s="5058"/>
      <c r="K46" s="566"/>
      <c r="L46" s="566"/>
      <c r="M46" s="566"/>
      <c r="N46" s="568" t="s">
        <v>139</v>
      </c>
      <c r="O46" s="568" t="s">
        <v>139</v>
      </c>
      <c r="P46" s="5063" t="s">
        <v>3486</v>
      </c>
      <c r="Q46" s="567" t="s">
        <v>139</v>
      </c>
      <c r="R46" s="566"/>
      <c r="S46" s="568" t="s">
        <v>139</v>
      </c>
      <c r="T46" s="4889"/>
      <c r="U46" s="4892"/>
    </row>
    <row r="47" spans="1:21" ht="12" customHeight="1">
      <c r="A47" s="4868"/>
      <c r="B47" s="599"/>
      <c r="C47" s="580"/>
      <c r="D47" s="580"/>
      <c r="E47" s="5027"/>
      <c r="F47" s="5057"/>
      <c r="G47" s="565"/>
      <c r="H47" s="555"/>
      <c r="I47" s="565"/>
      <c r="J47" s="5058"/>
      <c r="K47" s="566"/>
      <c r="L47" s="566"/>
      <c r="M47" s="566"/>
      <c r="N47" s="566"/>
      <c r="O47" s="565"/>
      <c r="P47" s="5062"/>
      <c r="Q47" s="567"/>
      <c r="R47" s="566"/>
      <c r="S47" s="566"/>
      <c r="T47" s="4889"/>
      <c r="U47" s="4892"/>
    </row>
    <row r="48" spans="1:21" ht="12" customHeight="1">
      <c r="A48" s="4868"/>
      <c r="B48" s="599"/>
      <c r="C48" s="580"/>
      <c r="D48" s="580"/>
      <c r="E48" s="5027"/>
      <c r="F48" s="5057"/>
      <c r="G48" s="565"/>
      <c r="H48" s="555"/>
      <c r="I48" s="565"/>
      <c r="J48" s="5058"/>
      <c r="K48" s="566"/>
      <c r="L48" s="566"/>
      <c r="M48" s="566"/>
      <c r="N48" s="568" t="s">
        <v>139</v>
      </c>
      <c r="O48" s="568" t="s">
        <v>139</v>
      </c>
      <c r="P48" s="4879" t="s">
        <v>3481</v>
      </c>
      <c r="Q48" s="567" t="s">
        <v>139</v>
      </c>
      <c r="R48" s="566"/>
      <c r="S48" s="568" t="s">
        <v>139</v>
      </c>
      <c r="T48" s="4889"/>
      <c r="U48" s="4892"/>
    </row>
    <row r="49" spans="1:21" ht="12" customHeight="1" thickBot="1">
      <c r="A49" s="4869"/>
      <c r="B49" s="607"/>
      <c r="C49" s="661"/>
      <c r="D49" s="661"/>
      <c r="E49" s="5067"/>
      <c r="F49" s="5065"/>
      <c r="G49" s="570"/>
      <c r="H49" s="571"/>
      <c r="I49" s="570"/>
      <c r="J49" s="5066"/>
      <c r="K49" s="572"/>
      <c r="L49" s="572"/>
      <c r="M49" s="572"/>
      <c r="N49" s="572"/>
      <c r="O49" s="570"/>
      <c r="P49" s="4904"/>
      <c r="Q49" s="573"/>
      <c r="R49" s="572"/>
      <c r="S49" s="572"/>
      <c r="T49" s="5049"/>
      <c r="U49" s="4902"/>
    </row>
    <row r="51" spans="1:21" ht="18" customHeight="1">
      <c r="A51" s="5064" t="s">
        <v>3489</v>
      </c>
      <c r="B51" s="5064"/>
      <c r="C51" s="5064"/>
      <c r="D51" s="5064"/>
      <c r="E51" s="5064"/>
      <c r="F51" s="5064"/>
      <c r="G51" s="5064"/>
      <c r="H51" s="5064"/>
      <c r="I51" s="5064"/>
      <c r="J51" s="5064"/>
      <c r="K51" s="5064"/>
      <c r="L51" s="5064"/>
      <c r="M51" s="5064"/>
      <c r="N51" s="5064"/>
      <c r="O51" s="5064"/>
      <c r="P51" s="5064"/>
      <c r="Q51" s="5064"/>
      <c r="R51" s="5064"/>
      <c r="S51" s="5064"/>
      <c r="T51" s="5064"/>
      <c r="U51" s="5064"/>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62" customWidth="1"/>
    <col min="2" max="2" width="11.625" style="662" customWidth="1"/>
    <col min="3" max="4" width="9.625" style="662" customWidth="1"/>
    <col min="5" max="6" width="8.125" style="662" customWidth="1"/>
    <col min="7" max="10" width="10.375" style="662" customWidth="1"/>
    <col min="11" max="11" width="9" style="662" customWidth="1"/>
    <col min="12" max="16384" width="9" style="662"/>
  </cols>
  <sheetData>
    <row r="1" spans="1:10">
      <c r="J1" s="663"/>
    </row>
    <row r="2" spans="1:10" ht="21" customHeight="1">
      <c r="A2" s="5074" t="s">
        <v>3490</v>
      </c>
      <c r="B2" s="5074"/>
      <c r="C2" s="5074"/>
      <c r="D2" s="5074"/>
      <c r="E2" s="5074"/>
      <c r="F2" s="5074"/>
      <c r="G2" s="5074"/>
      <c r="H2" s="5074"/>
      <c r="I2" s="5074"/>
      <c r="J2" s="5074"/>
    </row>
    <row r="4" spans="1:10" ht="41.25" customHeight="1">
      <c r="A4" s="5075" t="s">
        <v>3262</v>
      </c>
      <c r="B4" s="5075"/>
      <c r="C4" s="5075"/>
      <c r="D4" s="5075"/>
      <c r="E4" s="5075"/>
      <c r="F4" s="5075"/>
      <c r="G4" s="5075"/>
      <c r="H4" s="5075"/>
      <c r="I4" s="5075"/>
      <c r="J4" s="5075"/>
    </row>
    <row r="6" spans="1:10" ht="36" customHeight="1">
      <c r="A6" s="5076" t="s">
        <v>3263</v>
      </c>
      <c r="B6" s="5076"/>
      <c r="C6" s="5076"/>
      <c r="D6" s="5077"/>
      <c r="E6" s="5077"/>
      <c r="F6" s="5077"/>
      <c r="G6" s="5077"/>
      <c r="H6" s="5077"/>
      <c r="I6" s="5077"/>
      <c r="J6" s="5077"/>
    </row>
    <row r="7" spans="1:10" ht="36" customHeight="1">
      <c r="A7" s="5076" t="s">
        <v>3264</v>
      </c>
      <c r="B7" s="5076"/>
      <c r="C7" s="5076"/>
      <c r="D7" s="5077"/>
      <c r="E7" s="5077"/>
      <c r="F7" s="5077"/>
      <c r="G7" s="5077"/>
      <c r="H7" s="5077"/>
      <c r="I7" s="5077"/>
      <c r="J7" s="5077"/>
    </row>
    <row r="8" spans="1:10" ht="27" customHeight="1">
      <c r="A8" s="5078" t="s">
        <v>3265</v>
      </c>
      <c r="B8" s="5078"/>
      <c r="C8" s="5078"/>
      <c r="D8" s="5079" t="s">
        <v>19</v>
      </c>
      <c r="E8" s="5080"/>
      <c r="F8" s="5080"/>
      <c r="G8" s="5080"/>
      <c r="H8" s="5080"/>
      <c r="I8" s="5080"/>
      <c r="J8" s="5083"/>
    </row>
    <row r="9" spans="1:10" ht="27" customHeight="1">
      <c r="A9" s="5078"/>
      <c r="B9" s="5078"/>
      <c r="C9" s="5078"/>
      <c r="D9" s="5081"/>
      <c r="E9" s="5082"/>
      <c r="F9" s="5082"/>
      <c r="G9" s="5082"/>
      <c r="H9" s="5082"/>
      <c r="I9" s="5082"/>
      <c r="J9" s="5084"/>
    </row>
    <row r="10" spans="1:10" ht="27" customHeight="1">
      <c r="A10" s="5078"/>
      <c r="B10" s="5078"/>
      <c r="C10" s="5078"/>
      <c r="D10" s="5081" t="s">
        <v>2563</v>
      </c>
      <c r="E10" s="5082"/>
      <c r="F10" s="5082"/>
      <c r="G10" s="5082"/>
      <c r="H10" s="5082"/>
      <c r="I10" s="5082"/>
      <c r="J10" s="5084"/>
    </row>
    <row r="11" spans="1:10" ht="27" customHeight="1">
      <c r="A11" s="5078"/>
      <c r="B11" s="5078"/>
      <c r="C11" s="5078"/>
      <c r="D11" s="5081"/>
      <c r="E11" s="5082"/>
      <c r="F11" s="5082"/>
      <c r="G11" s="5082"/>
      <c r="H11" s="5082"/>
      <c r="I11" s="5082"/>
      <c r="J11" s="5084"/>
    </row>
    <row r="12" spans="1:10" ht="36" customHeight="1">
      <c r="A12" s="5078"/>
      <c r="B12" s="5078"/>
      <c r="C12" s="5078"/>
      <c r="D12" s="5085" t="s">
        <v>3007</v>
      </c>
      <c r="E12" s="5086"/>
      <c r="F12" s="5086" t="s">
        <v>3266</v>
      </c>
      <c r="G12" s="5086"/>
      <c r="H12" s="5086"/>
      <c r="I12" s="5086"/>
      <c r="J12" s="5087"/>
    </row>
    <row r="13" spans="1:10" ht="24" customHeight="1"/>
    <row r="14" spans="1:10" ht="33" customHeight="1">
      <c r="A14" s="5077"/>
      <c r="B14" s="5077"/>
      <c r="C14" s="5077" t="s">
        <v>3267</v>
      </c>
      <c r="D14" s="5077"/>
      <c r="E14" s="5077" t="s">
        <v>3268</v>
      </c>
      <c r="F14" s="5077"/>
      <c r="G14" s="5077" t="s">
        <v>3269</v>
      </c>
      <c r="H14" s="5077"/>
      <c r="I14" s="5077" t="s">
        <v>3270</v>
      </c>
      <c r="J14" s="5077"/>
    </row>
    <row r="15" spans="1:10" ht="40.5" customHeight="1">
      <c r="A15" s="5077" t="s">
        <v>3271</v>
      </c>
      <c r="B15" s="5077"/>
      <c r="C15" s="5088" t="s">
        <v>3272</v>
      </c>
      <c r="D15" s="5077"/>
      <c r="E15" s="5077"/>
      <c r="F15" s="5077"/>
      <c r="G15" s="5077"/>
      <c r="H15" s="5077"/>
      <c r="I15" s="5077"/>
      <c r="J15" s="5077"/>
    </row>
    <row r="16" spans="1:10" ht="40.5" customHeight="1">
      <c r="A16" s="5077" t="s">
        <v>3273</v>
      </c>
      <c r="B16" s="5077"/>
      <c r="C16" s="5077" t="s">
        <v>3274</v>
      </c>
      <c r="D16" s="5077"/>
      <c r="E16" s="5077"/>
      <c r="F16" s="5077"/>
      <c r="G16" s="5077"/>
      <c r="H16" s="5077"/>
      <c r="I16" s="5077"/>
      <c r="J16" s="5077"/>
    </row>
    <row r="17" spans="1:10" ht="40.5" customHeight="1">
      <c r="A17" s="5077" t="s">
        <v>3275</v>
      </c>
      <c r="B17" s="5077"/>
      <c r="C17" s="5088" t="s">
        <v>3276</v>
      </c>
      <c r="D17" s="5077"/>
      <c r="E17" s="5077"/>
      <c r="F17" s="5077"/>
      <c r="G17" s="5077"/>
      <c r="H17" s="5077"/>
      <c r="I17" s="5077"/>
      <c r="J17" s="5077"/>
    </row>
    <row r="18" spans="1:10" ht="40.5" customHeight="1">
      <c r="A18" s="5077" t="s">
        <v>3277</v>
      </c>
      <c r="B18" s="5077"/>
      <c r="C18" s="5077" t="s">
        <v>3278</v>
      </c>
      <c r="D18" s="5077"/>
      <c r="E18" s="5077"/>
      <c r="F18" s="5077"/>
      <c r="G18" s="5077"/>
      <c r="H18" s="5077"/>
      <c r="I18" s="5077"/>
      <c r="J18" s="5077"/>
    </row>
    <row r="19" spans="1:10" ht="24" customHeight="1"/>
    <row r="20" spans="1:10" s="664" customFormat="1">
      <c r="A20" s="5089" t="s">
        <v>3279</v>
      </c>
      <c r="B20" s="5089"/>
    </row>
    <row r="21" spans="1:10" s="664" customFormat="1" ht="21.75" customHeight="1">
      <c r="A21" s="665" t="s">
        <v>1298</v>
      </c>
      <c r="B21" s="5089" t="s">
        <v>3280</v>
      </c>
      <c r="C21" s="5089"/>
      <c r="D21" s="5089"/>
      <c r="E21" s="5089"/>
      <c r="F21" s="5089"/>
      <c r="G21" s="5089"/>
      <c r="H21" s="5089"/>
      <c r="I21" s="5089"/>
      <c r="J21" s="5089"/>
    </row>
    <row r="22" spans="1:10" s="664" customFormat="1" ht="33" customHeight="1">
      <c r="A22" s="665" t="s">
        <v>1305</v>
      </c>
      <c r="B22" s="5090" t="s">
        <v>3281</v>
      </c>
      <c r="C22" s="5090"/>
      <c r="D22" s="5090"/>
      <c r="E22" s="5090"/>
      <c r="F22" s="5090"/>
      <c r="G22" s="5090"/>
      <c r="H22" s="5090"/>
      <c r="I22" s="5090"/>
      <c r="J22" s="5090"/>
    </row>
    <row r="23" spans="1:10" s="664" customFormat="1" ht="33" customHeight="1">
      <c r="A23" s="665" t="s">
        <v>1309</v>
      </c>
      <c r="B23" s="5090" t="s">
        <v>3282</v>
      </c>
      <c r="C23" s="5090"/>
      <c r="D23" s="5090"/>
      <c r="E23" s="5090"/>
      <c r="F23" s="5090"/>
      <c r="G23" s="5090"/>
      <c r="H23" s="5090"/>
      <c r="I23" s="5090"/>
      <c r="J23" s="5090"/>
    </row>
    <row r="24" spans="1:10" s="664" customFormat="1" ht="33" customHeight="1">
      <c r="A24" s="665" t="s">
        <v>2484</v>
      </c>
      <c r="B24" s="5090" t="s">
        <v>3283</v>
      </c>
      <c r="C24" s="5090"/>
      <c r="D24" s="5090"/>
      <c r="E24" s="5090"/>
      <c r="F24" s="5090"/>
      <c r="G24" s="5090"/>
      <c r="H24" s="5090"/>
      <c r="I24" s="5090"/>
      <c r="J24" s="5090"/>
    </row>
    <row r="25" spans="1:10" s="664" customFormat="1" ht="33" customHeight="1">
      <c r="A25" s="665" t="s">
        <v>3284</v>
      </c>
      <c r="B25" s="5090" t="s">
        <v>3285</v>
      </c>
      <c r="C25" s="5090"/>
      <c r="D25" s="5090"/>
      <c r="E25" s="5090"/>
      <c r="F25" s="5090"/>
      <c r="G25" s="5090"/>
      <c r="H25" s="5090"/>
      <c r="I25" s="5090"/>
      <c r="J25" s="5090"/>
    </row>
    <row r="26" spans="1:10" s="664" customFormat="1" ht="21.75" customHeight="1">
      <c r="A26" s="665" t="s">
        <v>3286</v>
      </c>
      <c r="B26" s="5089" t="s">
        <v>3287</v>
      </c>
      <c r="C26" s="5089"/>
      <c r="D26" s="5089"/>
      <c r="E26" s="5089"/>
      <c r="F26" s="5089"/>
      <c r="G26" s="5089"/>
      <c r="H26" s="5089"/>
      <c r="I26" s="5089"/>
      <c r="J26" s="5089"/>
    </row>
    <row r="27" spans="1:10" s="664" customFormat="1" ht="21.75" customHeight="1">
      <c r="A27" s="665" t="s">
        <v>3288</v>
      </c>
      <c r="B27" s="5089" t="s">
        <v>3289</v>
      </c>
      <c r="C27" s="5089"/>
      <c r="D27" s="5089"/>
      <c r="E27" s="5089"/>
      <c r="F27" s="5089"/>
      <c r="G27" s="5089"/>
      <c r="H27" s="5089"/>
      <c r="I27" s="5089"/>
      <c r="J27" s="5089"/>
    </row>
    <row r="28" spans="1:10" s="664" customFormat="1" ht="21.75" customHeight="1">
      <c r="A28" s="665" t="s">
        <v>3290</v>
      </c>
      <c r="B28" s="5089" t="s">
        <v>3291</v>
      </c>
      <c r="C28" s="5089"/>
      <c r="D28" s="5089"/>
      <c r="E28" s="5089"/>
      <c r="F28" s="5089"/>
      <c r="G28" s="5089"/>
      <c r="H28" s="5089"/>
      <c r="I28" s="5089"/>
      <c r="J28" s="5089"/>
    </row>
    <row r="29" spans="1:10" s="664" customFormat="1" ht="21.75" customHeight="1">
      <c r="A29" s="665" t="s">
        <v>3292</v>
      </c>
      <c r="B29" s="5089" t="s">
        <v>3293</v>
      </c>
      <c r="C29" s="5089"/>
      <c r="D29" s="5089"/>
      <c r="E29" s="5089"/>
      <c r="F29" s="5089"/>
      <c r="G29" s="5089"/>
      <c r="H29" s="5089"/>
      <c r="I29" s="5089"/>
      <c r="J29" s="5089"/>
    </row>
    <row r="30" spans="1:10" s="664" customFormat="1">
      <c r="A30" s="665"/>
      <c r="B30" s="666"/>
      <c r="C30" s="666"/>
      <c r="D30" s="666"/>
      <c r="E30" s="666"/>
      <c r="F30" s="666"/>
      <c r="G30" s="666"/>
      <c r="H30" s="666"/>
      <c r="I30" s="666"/>
      <c r="J30" s="666"/>
    </row>
    <row r="31" spans="1:10" s="664" customFormat="1">
      <c r="A31" s="665"/>
    </row>
    <row r="32" spans="1:10" s="664" customFormat="1"/>
    <row r="33" s="664" customFormat="1"/>
    <row r="34" s="664"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6"/>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31" customWidth="1"/>
    <col min="2" max="2" width="14.125" style="1031" customWidth="1"/>
    <col min="3" max="3" width="8.375" style="1031" customWidth="1"/>
    <col min="4" max="4" width="2.75" style="1039" customWidth="1"/>
    <col min="5" max="5" width="2.875" style="1031" customWidth="1"/>
    <col min="6" max="6" width="2.625" style="1039" customWidth="1"/>
    <col min="7" max="7" width="8.125"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9"/>
      <c r="E1" s="988"/>
      <c r="F1" s="989"/>
      <c r="G1" s="990"/>
      <c r="H1" s="988"/>
      <c r="I1" s="988"/>
      <c r="J1" s="988"/>
      <c r="K1" s="988"/>
      <c r="L1" s="988"/>
      <c r="M1" s="991"/>
      <c r="N1" s="992"/>
      <c r="O1" s="992"/>
      <c r="P1" s="992"/>
      <c r="Q1" s="992"/>
      <c r="R1" s="993" t="s">
        <v>3826</v>
      </c>
    </row>
    <row r="2" spans="1:18" s="994" customFormat="1" ht="15" customHeight="1">
      <c r="A2" s="988"/>
      <c r="B2" s="988"/>
      <c r="C2" s="988"/>
      <c r="D2" s="989"/>
      <c r="E2" s="988"/>
      <c r="F2" s="989"/>
      <c r="G2" s="990"/>
      <c r="H2" s="988"/>
      <c r="I2" s="988"/>
      <c r="J2" s="5093" t="s">
        <v>3294</v>
      </c>
      <c r="K2" s="5093"/>
      <c r="L2" s="5093"/>
      <c r="M2" s="5093"/>
      <c r="N2" s="5093"/>
      <c r="O2" s="5093"/>
      <c r="P2" s="5093"/>
      <c r="Q2" s="5093"/>
      <c r="R2" s="5093"/>
    </row>
    <row r="3" spans="1:18" s="994" customFormat="1" ht="15" customHeight="1">
      <c r="A3" s="988"/>
      <c r="B3" s="988"/>
      <c r="C3" s="988"/>
      <c r="D3" s="989"/>
      <c r="E3" s="988"/>
      <c r="F3" s="989"/>
      <c r="G3" s="990"/>
      <c r="H3" s="988"/>
      <c r="I3" s="988"/>
      <c r="J3" s="5094" t="s">
        <v>3295</v>
      </c>
      <c r="K3" s="5094"/>
      <c r="L3" s="5094"/>
      <c r="M3" s="5094"/>
      <c r="N3" s="5094"/>
      <c r="O3" s="5094"/>
      <c r="P3" s="5094"/>
      <c r="Q3" s="5094"/>
      <c r="R3" s="5094"/>
    </row>
    <row r="5" spans="1:18" s="995" customFormat="1" ht="13.5" customHeight="1">
      <c r="A5" s="5095"/>
      <c r="B5" s="5098" t="s">
        <v>3296</v>
      </c>
      <c r="C5" s="5098" t="s">
        <v>3297</v>
      </c>
      <c r="D5" s="5098" t="s">
        <v>3298</v>
      </c>
      <c r="E5" s="5098"/>
      <c r="F5" s="5098"/>
      <c r="G5" s="5098"/>
      <c r="H5" s="5098"/>
      <c r="I5" s="5098"/>
      <c r="J5" s="5098"/>
      <c r="K5" s="5098"/>
      <c r="L5" s="5098"/>
      <c r="M5" s="5101"/>
      <c r="N5" s="5102" t="s">
        <v>3312</v>
      </c>
      <c r="O5" s="5102"/>
      <c r="P5" s="5102"/>
      <c r="Q5" s="5102"/>
      <c r="R5" s="5103"/>
    </row>
    <row r="6" spans="1:18" s="995" customFormat="1" ht="13.5" customHeight="1">
      <c r="A6" s="5096"/>
      <c r="B6" s="5099"/>
      <c r="C6" s="5099"/>
      <c r="D6" s="5104" t="s">
        <v>3299</v>
      </c>
      <c r="E6" s="5105"/>
      <c r="F6" s="5108" t="s">
        <v>3300</v>
      </c>
      <c r="G6" s="5109"/>
      <c r="H6" s="5099" t="s">
        <v>3301</v>
      </c>
      <c r="I6" s="5099"/>
      <c r="J6" s="5099"/>
      <c r="K6" s="5099"/>
      <c r="L6" s="5108" t="s">
        <v>528</v>
      </c>
      <c r="M6" s="5112"/>
      <c r="N6" s="5114" t="s">
        <v>3302</v>
      </c>
      <c r="O6" s="5099"/>
      <c r="P6" s="5099"/>
      <c r="Q6" s="5099" t="s">
        <v>3303</v>
      </c>
      <c r="R6" s="5115"/>
    </row>
    <row r="7" spans="1:18" s="995" customFormat="1" ht="13.5" customHeight="1" thickBot="1">
      <c r="A7" s="5097"/>
      <c r="B7" s="5100"/>
      <c r="C7" s="5100"/>
      <c r="D7" s="5106"/>
      <c r="E7" s="5107"/>
      <c r="F7" s="5110"/>
      <c r="G7" s="5111"/>
      <c r="H7" s="996">
        <v>1</v>
      </c>
      <c r="I7" s="996">
        <v>2</v>
      </c>
      <c r="J7" s="996">
        <v>3</v>
      </c>
      <c r="K7" s="996">
        <v>4</v>
      </c>
      <c r="L7" s="5110"/>
      <c r="M7" s="5113"/>
      <c r="N7" s="997" t="s">
        <v>3304</v>
      </c>
      <c r="O7" s="996" t="s">
        <v>3305</v>
      </c>
      <c r="P7" s="996" t="s">
        <v>3306</v>
      </c>
      <c r="Q7" s="996" t="s">
        <v>3307</v>
      </c>
      <c r="R7" s="998" t="s">
        <v>3308</v>
      </c>
    </row>
    <row r="8" spans="1:18" s="995" customFormat="1" ht="13.5" customHeight="1" thickTop="1">
      <c r="A8" s="5116" t="s">
        <v>3827</v>
      </c>
      <c r="B8" s="5119" t="s">
        <v>3828</v>
      </c>
      <c r="C8" s="5122" t="s">
        <v>3829</v>
      </c>
      <c r="D8" s="999" t="s">
        <v>139</v>
      </c>
      <c r="E8" s="1000" t="s">
        <v>498</v>
      </c>
      <c r="F8" s="1001" t="s">
        <v>3830</v>
      </c>
      <c r="G8" s="5124" t="s">
        <v>3831</v>
      </c>
      <c r="H8" s="1002" t="s">
        <v>139</v>
      </c>
      <c r="I8" s="1002"/>
      <c r="J8" s="1002"/>
      <c r="K8" s="1002"/>
      <c r="L8" s="999" t="s">
        <v>139</v>
      </c>
      <c r="M8" s="5091" t="s">
        <v>3832</v>
      </c>
      <c r="N8" s="1003" t="s">
        <v>139</v>
      </c>
      <c r="O8" s="1002"/>
      <c r="P8" s="1002" t="s">
        <v>139</v>
      </c>
      <c r="Q8" s="5126" t="s">
        <v>3309</v>
      </c>
      <c r="R8" s="5128" t="s">
        <v>3309</v>
      </c>
    </row>
    <row r="9" spans="1:18" s="995" customFormat="1" ht="13.5" customHeight="1">
      <c r="A9" s="5117"/>
      <c r="B9" s="5120"/>
      <c r="C9" s="5123"/>
      <c r="D9" s="1004"/>
      <c r="E9" s="1005"/>
      <c r="F9" s="1006"/>
      <c r="G9" s="5125"/>
      <c r="H9" s="1007"/>
      <c r="I9" s="1007"/>
      <c r="J9" s="1007"/>
      <c r="K9" s="1007"/>
      <c r="L9" s="1004"/>
      <c r="M9" s="5092"/>
      <c r="N9" s="1009"/>
      <c r="O9" s="1007"/>
      <c r="P9" s="1007"/>
      <c r="Q9" s="5127"/>
      <c r="R9" s="5129"/>
    </row>
    <row r="10" spans="1:18" s="995" customFormat="1" ht="13.5" customHeight="1">
      <c r="A10" s="5117"/>
      <c r="B10" s="5120"/>
      <c r="C10" s="5123"/>
      <c r="D10" s="1004"/>
      <c r="E10" s="1005"/>
      <c r="F10" s="1006" t="s">
        <v>139</v>
      </c>
      <c r="G10" s="5125" t="s">
        <v>3833</v>
      </c>
      <c r="H10" s="1006" t="s">
        <v>139</v>
      </c>
      <c r="I10" s="1007"/>
      <c r="J10" s="1007"/>
      <c r="K10" s="1007"/>
      <c r="L10" s="1004" t="s">
        <v>139</v>
      </c>
      <c r="M10" s="1008" t="s">
        <v>3834</v>
      </c>
      <c r="N10" s="1009" t="s">
        <v>139</v>
      </c>
      <c r="O10" s="1007"/>
      <c r="P10" s="1006" t="s">
        <v>139</v>
      </c>
      <c r="Q10" s="5127"/>
      <c r="R10" s="5129"/>
    </row>
    <row r="11" spans="1:18" s="995" customFormat="1" ht="13.5" customHeight="1">
      <c r="A11" s="5117"/>
      <c r="B11" s="5120"/>
      <c r="C11" s="5123"/>
      <c r="D11" s="1004"/>
      <c r="E11" s="1005"/>
      <c r="F11" s="1006"/>
      <c r="G11" s="5125"/>
      <c r="H11" s="1007"/>
      <c r="I11" s="1007"/>
      <c r="J11" s="1007"/>
      <c r="K11" s="1007"/>
      <c r="L11" s="1004"/>
      <c r="M11" s="1008"/>
      <c r="N11" s="1009"/>
      <c r="O11" s="1007"/>
      <c r="P11" s="1007"/>
      <c r="Q11" s="5127"/>
      <c r="R11" s="5129"/>
    </row>
    <row r="12" spans="1:18" s="995" customFormat="1" ht="13.5" customHeight="1">
      <c r="A12" s="5117"/>
      <c r="B12" s="5120"/>
      <c r="C12" s="1010"/>
      <c r="D12" s="1004"/>
      <c r="E12" s="1005"/>
      <c r="F12" s="1006" t="s">
        <v>139</v>
      </c>
      <c r="G12" s="1011"/>
      <c r="H12" s="1007"/>
      <c r="I12" s="1007"/>
      <c r="J12" s="1007"/>
      <c r="K12" s="1007"/>
      <c r="L12" s="1004"/>
      <c r="M12" s="1012"/>
      <c r="N12" s="1009"/>
      <c r="O12" s="1007"/>
      <c r="P12" s="1007"/>
      <c r="Q12" s="1007"/>
      <c r="R12" s="1013"/>
    </row>
    <row r="13" spans="1:18" s="995" customFormat="1" ht="13.5" customHeight="1">
      <c r="A13" s="5117"/>
      <c r="B13" s="5120"/>
      <c r="C13" s="1010"/>
      <c r="D13" s="1014"/>
      <c r="E13" s="1015"/>
      <c r="F13" s="1006" t="s">
        <v>139</v>
      </c>
      <c r="G13" s="1011"/>
      <c r="H13" s="1016"/>
      <c r="I13" s="1016"/>
      <c r="J13" s="1016"/>
      <c r="K13" s="1016"/>
      <c r="L13" s="1014"/>
      <c r="M13" s="1012"/>
      <c r="N13" s="1017"/>
      <c r="O13" s="1016"/>
      <c r="P13" s="1016"/>
      <c r="Q13" s="1007"/>
      <c r="R13" s="1013"/>
    </row>
    <row r="14" spans="1:18" s="995" customFormat="1" ht="13.5" customHeight="1">
      <c r="A14" s="5117"/>
      <c r="B14" s="5120"/>
      <c r="C14" s="1018" t="s">
        <v>3835</v>
      </c>
      <c r="D14" s="1019" t="s">
        <v>139</v>
      </c>
      <c r="E14" s="1020" t="s">
        <v>498</v>
      </c>
      <c r="F14" s="1019" t="s">
        <v>139</v>
      </c>
      <c r="G14" s="5130" t="s">
        <v>3836</v>
      </c>
      <c r="H14" s="1021" t="s">
        <v>139</v>
      </c>
      <c r="I14" s="1021"/>
      <c r="J14" s="1021"/>
      <c r="K14" s="1021"/>
      <c r="L14" s="1019" t="s">
        <v>139</v>
      </c>
      <c r="M14" s="1022" t="s">
        <v>3837</v>
      </c>
      <c r="N14" s="1023"/>
      <c r="O14" s="1021"/>
      <c r="P14" s="1021" t="s">
        <v>139</v>
      </c>
      <c r="Q14" s="5126" t="s">
        <v>3309</v>
      </c>
      <c r="R14" s="5128" t="s">
        <v>3309</v>
      </c>
    </row>
    <row r="15" spans="1:18" s="995" customFormat="1" ht="13.5" customHeight="1">
      <c r="A15" s="5117"/>
      <c r="B15" s="5120"/>
      <c r="C15" s="1024" t="s">
        <v>3838</v>
      </c>
      <c r="D15" s="1004"/>
      <c r="E15" s="1025"/>
      <c r="F15" s="1006"/>
      <c r="G15" s="5125"/>
      <c r="H15" s="1007"/>
      <c r="I15" s="1007"/>
      <c r="J15" s="1007"/>
      <c r="K15" s="1007"/>
      <c r="L15" s="1004"/>
      <c r="M15" s="1012"/>
      <c r="N15" s="1009"/>
      <c r="O15" s="1007"/>
      <c r="P15" s="1007"/>
      <c r="Q15" s="5127"/>
      <c r="R15" s="5129"/>
    </row>
    <row r="16" spans="1:18" s="995" customFormat="1" ht="13.5" customHeight="1">
      <c r="A16" s="5117"/>
      <c r="B16" s="5120"/>
      <c r="C16" s="1010"/>
      <c r="D16" s="1004"/>
      <c r="E16" s="1025"/>
      <c r="F16" s="1006" t="s">
        <v>139</v>
      </c>
      <c r="G16" s="1011" t="s">
        <v>3311</v>
      </c>
      <c r="H16" s="1006" t="s">
        <v>139</v>
      </c>
      <c r="I16" s="1007"/>
      <c r="J16" s="1007"/>
      <c r="K16" s="1007"/>
      <c r="L16" s="1004" t="s">
        <v>139</v>
      </c>
      <c r="M16" s="1008" t="s">
        <v>3839</v>
      </c>
      <c r="N16" s="1009"/>
      <c r="O16" s="1007"/>
      <c r="P16" s="1006" t="s">
        <v>139</v>
      </c>
      <c r="Q16" s="5127"/>
      <c r="R16" s="5129"/>
    </row>
    <row r="17" spans="1:18" s="995" customFormat="1" ht="13.5" customHeight="1">
      <c r="A17" s="5117"/>
      <c r="B17" s="5120"/>
      <c r="C17" s="1010"/>
      <c r="D17" s="1004"/>
      <c r="E17" s="1025"/>
      <c r="F17" s="1006" t="s">
        <v>139</v>
      </c>
      <c r="G17" s="1011"/>
      <c r="H17" s="1007"/>
      <c r="I17" s="1007"/>
      <c r="J17" s="1007"/>
      <c r="K17" s="1007"/>
      <c r="L17" s="1004"/>
      <c r="M17" s="1008"/>
      <c r="N17" s="1009"/>
      <c r="O17" s="1007"/>
      <c r="P17" s="1007"/>
      <c r="Q17" s="5127"/>
      <c r="R17" s="5129"/>
    </row>
    <row r="18" spans="1:18" s="995" customFormat="1" ht="13.5" customHeight="1">
      <c r="A18" s="5117"/>
      <c r="B18" s="5120"/>
      <c r="C18" s="1010"/>
      <c r="D18" s="1004"/>
      <c r="E18" s="1025"/>
      <c r="F18" s="1006"/>
      <c r="G18" s="1011"/>
      <c r="H18" s="1006" t="s">
        <v>139</v>
      </c>
      <c r="I18" s="1007"/>
      <c r="J18" s="1007"/>
      <c r="K18" s="1007"/>
      <c r="L18" s="1004" t="s">
        <v>139</v>
      </c>
      <c r="M18" s="1008" t="s">
        <v>3840</v>
      </c>
      <c r="N18" s="1009"/>
      <c r="O18" s="1007"/>
      <c r="P18" s="1006" t="s">
        <v>139</v>
      </c>
      <c r="Q18" s="5127"/>
      <c r="R18" s="5129"/>
    </row>
    <row r="19" spans="1:18" s="995" customFormat="1" ht="13.5" customHeight="1">
      <c r="A19" s="5117"/>
      <c r="B19" s="5120"/>
      <c r="C19" s="1010"/>
      <c r="D19" s="1004"/>
      <c r="E19" s="1025"/>
      <c r="F19" s="1006"/>
      <c r="G19" s="1011"/>
      <c r="H19" s="1007"/>
      <c r="I19" s="1007"/>
      <c r="J19" s="1007"/>
      <c r="K19" s="1007"/>
      <c r="L19" s="1004"/>
      <c r="M19" s="1008" t="s">
        <v>3841</v>
      </c>
      <c r="N19" s="1009"/>
      <c r="O19" s="1007"/>
      <c r="P19" s="1007"/>
      <c r="Q19" s="5127"/>
      <c r="R19" s="5129"/>
    </row>
    <row r="20" spans="1:18" s="995" customFormat="1" ht="13.5" customHeight="1">
      <c r="A20" s="5117"/>
      <c r="B20" s="5120"/>
      <c r="C20" s="1010"/>
      <c r="D20" s="1004"/>
      <c r="E20" s="1025"/>
      <c r="F20" s="1006"/>
      <c r="G20" s="1011"/>
      <c r="H20" s="1006" t="s">
        <v>139</v>
      </c>
      <c r="I20" s="1007"/>
      <c r="J20" s="1007"/>
      <c r="K20" s="1007"/>
      <c r="L20" s="1004" t="s">
        <v>139</v>
      </c>
      <c r="M20" s="1008" t="s">
        <v>3842</v>
      </c>
      <c r="N20" s="1009"/>
      <c r="O20" s="1007"/>
      <c r="P20" s="1006" t="s">
        <v>139</v>
      </c>
      <c r="Q20" s="1007"/>
      <c r="R20" s="1013"/>
    </row>
    <row r="21" spans="1:18" s="995" customFormat="1" ht="13.5" customHeight="1">
      <c r="A21" s="5117"/>
      <c r="B21" s="5120"/>
      <c r="C21" s="1010"/>
      <c r="D21" s="1004"/>
      <c r="E21" s="1025"/>
      <c r="F21" s="1006"/>
      <c r="G21" s="1011"/>
      <c r="H21" s="1007"/>
      <c r="I21" s="1007"/>
      <c r="J21" s="1007"/>
      <c r="K21" s="1007"/>
      <c r="L21" s="1004"/>
      <c r="M21" s="1008"/>
      <c r="N21" s="1009"/>
      <c r="O21" s="1007"/>
      <c r="P21" s="1007"/>
      <c r="Q21" s="1007"/>
      <c r="R21" s="1013"/>
    </row>
    <row r="22" spans="1:18" s="995" customFormat="1" ht="13.5" customHeight="1">
      <c r="A22" s="5117"/>
      <c r="B22" s="5120"/>
      <c r="C22" s="1010"/>
      <c r="D22" s="1004"/>
      <c r="E22" s="1025"/>
      <c r="F22" s="1006"/>
      <c r="G22" s="1011"/>
      <c r="H22" s="1006" t="s">
        <v>139</v>
      </c>
      <c r="I22" s="1007"/>
      <c r="J22" s="1007"/>
      <c r="K22" s="1007"/>
      <c r="L22" s="1004" t="s">
        <v>139</v>
      </c>
      <c r="M22" s="1008" t="s">
        <v>3843</v>
      </c>
      <c r="N22" s="1009"/>
      <c r="O22" s="1007"/>
      <c r="P22" s="1006" t="s">
        <v>139</v>
      </c>
      <c r="Q22" s="1007"/>
      <c r="R22" s="1013"/>
    </row>
    <row r="23" spans="1:18" s="995" customFormat="1" ht="13.5" customHeight="1">
      <c r="A23" s="5117"/>
      <c r="B23" s="5120"/>
      <c r="C23" s="1010"/>
      <c r="D23" s="1004"/>
      <c r="E23" s="1025"/>
      <c r="F23" s="1006"/>
      <c r="G23" s="1011"/>
      <c r="H23" s="1007"/>
      <c r="I23" s="1007"/>
      <c r="J23" s="1007"/>
      <c r="K23" s="1007"/>
      <c r="L23" s="1004"/>
      <c r="M23" s="1008"/>
      <c r="N23" s="1009"/>
      <c r="O23" s="1007"/>
      <c r="P23" s="1007"/>
      <c r="Q23" s="1007"/>
      <c r="R23" s="1013"/>
    </row>
    <row r="24" spans="1:18" s="995" customFormat="1" ht="13.5" customHeight="1">
      <c r="A24" s="5117"/>
      <c r="B24" s="5120"/>
      <c r="C24" s="1010"/>
      <c r="D24" s="1004"/>
      <c r="E24" s="1025"/>
      <c r="F24" s="1006"/>
      <c r="G24" s="1011"/>
      <c r="H24" s="1006" t="s">
        <v>139</v>
      </c>
      <c r="I24" s="1007"/>
      <c r="J24" s="1007"/>
      <c r="K24" s="1007"/>
      <c r="L24" s="1004" t="s">
        <v>139</v>
      </c>
      <c r="M24" s="1008" t="s">
        <v>3844</v>
      </c>
      <c r="N24" s="1009"/>
      <c r="O24" s="1007"/>
      <c r="P24" s="1006" t="s">
        <v>139</v>
      </c>
      <c r="Q24" s="1007"/>
      <c r="R24" s="1013"/>
    </row>
    <row r="25" spans="1:18" s="995" customFormat="1" ht="13.5" customHeight="1">
      <c r="A25" s="5117"/>
      <c r="B25" s="5120"/>
      <c r="C25" s="1010"/>
      <c r="D25" s="1004"/>
      <c r="E25" s="1025"/>
      <c r="F25" s="1006"/>
      <c r="G25" s="1011"/>
      <c r="H25" s="1007"/>
      <c r="I25" s="1007"/>
      <c r="J25" s="1007"/>
      <c r="K25" s="1007"/>
      <c r="L25" s="1004"/>
      <c r="M25" s="1008"/>
      <c r="N25" s="1009"/>
      <c r="O25" s="1007"/>
      <c r="P25" s="1007"/>
      <c r="Q25" s="1007"/>
      <c r="R25" s="1013"/>
    </row>
    <row r="26" spans="1:18" s="995" customFormat="1" ht="13.5" customHeight="1">
      <c r="A26" s="5117"/>
      <c r="B26" s="5120"/>
      <c r="C26" s="1010"/>
      <c r="D26" s="1004"/>
      <c r="E26" s="1025"/>
      <c r="F26" s="1006"/>
      <c r="G26" s="1011"/>
      <c r="H26" s="1006" t="s">
        <v>139</v>
      </c>
      <c r="I26" s="1007"/>
      <c r="J26" s="1007"/>
      <c r="K26" s="1007"/>
      <c r="L26" s="1004" t="s">
        <v>139</v>
      </c>
      <c r="M26" s="1008" t="s">
        <v>3845</v>
      </c>
      <c r="N26" s="1009" t="s">
        <v>139</v>
      </c>
      <c r="O26" s="1007"/>
      <c r="P26" s="1006" t="s">
        <v>139</v>
      </c>
      <c r="Q26" s="1007"/>
      <c r="R26" s="1013"/>
    </row>
    <row r="27" spans="1:18" s="995" customFormat="1" ht="13.5" customHeight="1">
      <c r="A27" s="5117"/>
      <c r="B27" s="5120"/>
      <c r="C27" s="1026"/>
      <c r="D27" s="1014"/>
      <c r="E27" s="1027"/>
      <c r="F27" s="1006"/>
      <c r="G27" s="1011"/>
      <c r="H27" s="1016"/>
      <c r="I27" s="1016"/>
      <c r="J27" s="1016"/>
      <c r="K27" s="1016"/>
      <c r="L27" s="1014"/>
      <c r="M27" s="1028" t="s">
        <v>3846</v>
      </c>
      <c r="N27" s="1017"/>
      <c r="O27" s="1016"/>
      <c r="P27" s="1016"/>
      <c r="Q27" s="1016"/>
      <c r="R27" s="1029"/>
    </row>
    <row r="28" spans="1:18" s="995" customFormat="1" ht="13.5" customHeight="1">
      <c r="A28" s="5117"/>
      <c r="B28" s="5120"/>
      <c r="C28" s="5131" t="s">
        <v>3847</v>
      </c>
      <c r="D28" s="1019" t="s">
        <v>139</v>
      </c>
      <c r="E28" s="1020" t="s">
        <v>498</v>
      </c>
      <c r="F28" s="1019" t="s">
        <v>139</v>
      </c>
      <c r="G28" s="5130" t="s">
        <v>3848</v>
      </c>
      <c r="H28" s="1021" t="s">
        <v>139</v>
      </c>
      <c r="I28" s="1021"/>
      <c r="J28" s="1021"/>
      <c r="K28" s="1021"/>
      <c r="L28" s="1019" t="s">
        <v>139</v>
      </c>
      <c r="M28" s="5133" t="s">
        <v>3849</v>
      </c>
      <c r="N28" s="1023" t="s">
        <v>139</v>
      </c>
      <c r="O28" s="1021" t="s">
        <v>139</v>
      </c>
      <c r="P28" s="1021"/>
      <c r="Q28" s="5126" t="s">
        <v>3309</v>
      </c>
      <c r="R28" s="5128" t="s">
        <v>3309</v>
      </c>
    </row>
    <row r="29" spans="1:18" s="995" customFormat="1" ht="13.5" customHeight="1">
      <c r="A29" s="5117"/>
      <c r="B29" s="5120"/>
      <c r="C29" s="5132"/>
      <c r="D29" s="1004"/>
      <c r="E29" s="1025"/>
      <c r="F29" s="1006"/>
      <c r="G29" s="5125"/>
      <c r="H29" s="1007"/>
      <c r="I29" s="1007"/>
      <c r="J29" s="1007"/>
      <c r="K29" s="1007"/>
      <c r="L29" s="1004"/>
      <c r="M29" s="5092"/>
      <c r="N29" s="1009"/>
      <c r="O29" s="1007"/>
      <c r="P29" s="1007"/>
      <c r="Q29" s="5127"/>
      <c r="R29" s="5129"/>
    </row>
    <row r="30" spans="1:18" s="995" customFormat="1" ht="13.5" customHeight="1">
      <c r="A30" s="5117"/>
      <c r="B30" s="5120"/>
      <c r="C30" s="5132"/>
      <c r="D30" s="1004"/>
      <c r="E30" s="1025"/>
      <c r="F30" s="1006" t="s">
        <v>139</v>
      </c>
      <c r="G30" s="5125" t="s">
        <v>3850</v>
      </c>
      <c r="H30" s="1006" t="s">
        <v>139</v>
      </c>
      <c r="I30" s="1007"/>
      <c r="J30" s="1007"/>
      <c r="K30" s="1007"/>
      <c r="L30" s="1004" t="s">
        <v>139</v>
      </c>
      <c r="M30" s="5092" t="s">
        <v>3851</v>
      </c>
      <c r="N30" s="1009" t="s">
        <v>139</v>
      </c>
      <c r="O30" s="1006" t="s">
        <v>139</v>
      </c>
      <c r="P30" s="1007"/>
      <c r="Q30" s="5127"/>
      <c r="R30" s="5129"/>
    </row>
    <row r="31" spans="1:18" s="995" customFormat="1" ht="13.5" customHeight="1">
      <c r="A31" s="5117"/>
      <c r="B31" s="5120"/>
      <c r="C31" s="1010"/>
      <c r="D31" s="1004"/>
      <c r="E31" s="1025"/>
      <c r="F31" s="1006"/>
      <c r="G31" s="5125"/>
      <c r="H31" s="1007"/>
      <c r="I31" s="1007"/>
      <c r="J31" s="1007"/>
      <c r="K31" s="1007"/>
      <c r="L31" s="1004"/>
      <c r="M31" s="5092"/>
      <c r="N31" s="1009"/>
      <c r="O31" s="1007"/>
      <c r="P31" s="1007"/>
      <c r="Q31" s="5127"/>
      <c r="R31" s="5129"/>
    </row>
    <row r="32" spans="1:18" s="995" customFormat="1" ht="13.5" customHeight="1">
      <c r="A32" s="5117"/>
      <c r="B32" s="5120"/>
      <c r="C32" s="1010"/>
      <c r="D32" s="1004"/>
      <c r="E32" s="1025"/>
      <c r="F32" s="1006" t="s">
        <v>139</v>
      </c>
      <c r="G32" s="5125" t="s">
        <v>3311</v>
      </c>
      <c r="H32" s="1006" t="s">
        <v>139</v>
      </c>
      <c r="I32" s="1006" t="s">
        <v>139</v>
      </c>
      <c r="J32" s="1006" t="s">
        <v>139</v>
      </c>
      <c r="K32" s="1006" t="s">
        <v>139</v>
      </c>
      <c r="L32" s="1004" t="s">
        <v>139</v>
      </c>
      <c r="M32" s="5092" t="s">
        <v>3852</v>
      </c>
      <c r="N32" s="1009" t="s">
        <v>139</v>
      </c>
      <c r="O32" s="1006" t="s">
        <v>139</v>
      </c>
      <c r="P32" s="1007"/>
      <c r="Q32" s="5127"/>
      <c r="R32" s="5129"/>
    </row>
    <row r="33" spans="1:18" s="995" customFormat="1" ht="13.5" customHeight="1">
      <c r="A33" s="5117"/>
      <c r="B33" s="5120"/>
      <c r="C33" s="1010"/>
      <c r="D33" s="1004"/>
      <c r="E33" s="1025"/>
      <c r="F33" s="1006"/>
      <c r="G33" s="5125"/>
      <c r="H33" s="1007"/>
      <c r="I33" s="1007"/>
      <c r="J33" s="1007"/>
      <c r="K33" s="1007"/>
      <c r="L33" s="1004"/>
      <c r="M33" s="5092"/>
      <c r="N33" s="1009"/>
      <c r="O33" s="1007"/>
      <c r="P33" s="1007"/>
      <c r="Q33" s="5127"/>
      <c r="R33" s="5129"/>
    </row>
    <row r="34" spans="1:18" s="995" customFormat="1" ht="13.5" customHeight="1">
      <c r="A34" s="5117"/>
      <c r="B34" s="5120"/>
      <c r="C34" s="1010"/>
      <c r="D34" s="1004"/>
      <c r="E34" s="1025"/>
      <c r="F34" s="1006" t="s">
        <v>139</v>
      </c>
      <c r="G34" s="5125" t="s">
        <v>3853</v>
      </c>
      <c r="H34" s="1006" t="s">
        <v>139</v>
      </c>
      <c r="I34" s="1006" t="s">
        <v>139</v>
      </c>
      <c r="J34" s="1007"/>
      <c r="K34" s="1007"/>
      <c r="L34" s="1004" t="s">
        <v>139</v>
      </c>
      <c r="M34" s="5092" t="s">
        <v>3854</v>
      </c>
      <c r="N34" s="1009" t="s">
        <v>139</v>
      </c>
      <c r="O34" s="1006" t="s">
        <v>139</v>
      </c>
      <c r="P34" s="1006" t="s">
        <v>139</v>
      </c>
      <c r="Q34" s="1007"/>
      <c r="R34" s="1013"/>
    </row>
    <row r="35" spans="1:18" s="995" customFormat="1" ht="13.5" customHeight="1">
      <c r="A35" s="5117"/>
      <c r="B35" s="5120"/>
      <c r="C35" s="1010"/>
      <c r="D35" s="1004"/>
      <c r="E35" s="1025"/>
      <c r="F35" s="1006"/>
      <c r="G35" s="5125"/>
      <c r="H35" s="1007"/>
      <c r="I35" s="1007"/>
      <c r="J35" s="1007"/>
      <c r="K35" s="1007"/>
      <c r="L35" s="1004"/>
      <c r="M35" s="5092"/>
      <c r="N35" s="1009"/>
      <c r="O35" s="1007"/>
      <c r="P35" s="1007"/>
      <c r="Q35" s="1007"/>
      <c r="R35" s="1013"/>
    </row>
    <row r="36" spans="1:18" s="995" customFormat="1" ht="13.5" customHeight="1">
      <c r="A36" s="5117"/>
      <c r="B36" s="5120"/>
      <c r="C36" s="1010"/>
      <c r="D36" s="1004"/>
      <c r="E36" s="1025"/>
      <c r="F36" s="1006" t="s">
        <v>139</v>
      </c>
      <c r="G36" s="5135"/>
      <c r="H36" s="1006" t="s">
        <v>139</v>
      </c>
      <c r="I36" s="1007"/>
      <c r="J36" s="1007"/>
      <c r="K36" s="1007"/>
      <c r="L36" s="1004" t="s">
        <v>139</v>
      </c>
      <c r="M36" s="5092" t="s">
        <v>3855</v>
      </c>
      <c r="N36" s="1009" t="s">
        <v>139</v>
      </c>
      <c r="O36" s="1006" t="s">
        <v>139</v>
      </c>
      <c r="P36" s="1007"/>
      <c r="Q36" s="1007"/>
      <c r="R36" s="1013"/>
    </row>
    <row r="37" spans="1:18" s="995" customFormat="1" ht="13.5" customHeight="1">
      <c r="A37" s="5117"/>
      <c r="B37" s="5120"/>
      <c r="C37" s="1010"/>
      <c r="D37" s="1004"/>
      <c r="E37" s="1025"/>
      <c r="F37" s="1006"/>
      <c r="G37" s="5135"/>
      <c r="H37" s="1007"/>
      <c r="I37" s="1007"/>
      <c r="J37" s="1007"/>
      <c r="K37" s="1007"/>
      <c r="L37" s="1004"/>
      <c r="M37" s="5092"/>
      <c r="N37" s="1009"/>
      <c r="O37" s="1007"/>
      <c r="P37" s="1007"/>
      <c r="Q37" s="1007"/>
      <c r="R37" s="1013"/>
    </row>
    <row r="38" spans="1:18" s="995" customFormat="1" ht="13.5" customHeight="1">
      <c r="A38" s="5117"/>
      <c r="B38" s="5120"/>
      <c r="C38" s="1010"/>
      <c r="D38" s="1004"/>
      <c r="E38" s="1025"/>
      <c r="F38" s="1006" t="s">
        <v>139</v>
      </c>
      <c r="G38" s="5135"/>
      <c r="H38" s="1006" t="s">
        <v>139</v>
      </c>
      <c r="I38" s="1007"/>
      <c r="J38" s="1007"/>
      <c r="K38" s="1007"/>
      <c r="L38" s="1004" t="s">
        <v>139</v>
      </c>
      <c r="M38" s="5092" t="s">
        <v>3856</v>
      </c>
      <c r="N38" s="1009" t="s">
        <v>139</v>
      </c>
      <c r="O38" s="1006" t="s">
        <v>139</v>
      </c>
      <c r="P38" s="1007"/>
      <c r="Q38" s="1007"/>
      <c r="R38" s="1013"/>
    </row>
    <row r="39" spans="1:18" s="995" customFormat="1" ht="13.5" customHeight="1">
      <c r="A39" s="5117"/>
      <c r="B39" s="5120"/>
      <c r="C39" s="1010"/>
      <c r="D39" s="1004"/>
      <c r="E39" s="1025"/>
      <c r="F39" s="1006"/>
      <c r="G39" s="5135"/>
      <c r="H39" s="1007"/>
      <c r="I39" s="1007"/>
      <c r="J39" s="1007"/>
      <c r="K39" s="1007"/>
      <c r="L39" s="1004"/>
      <c r="M39" s="5092"/>
      <c r="N39" s="1009"/>
      <c r="O39" s="1007"/>
      <c r="P39" s="1007"/>
      <c r="Q39" s="1007"/>
      <c r="R39" s="1013"/>
    </row>
    <row r="40" spans="1:18" s="995" customFormat="1" ht="13.5" customHeight="1">
      <c r="A40" s="5117"/>
      <c r="B40" s="5120"/>
      <c r="C40" s="1010"/>
      <c r="D40" s="1004"/>
      <c r="E40" s="1025"/>
      <c r="F40" s="1006"/>
      <c r="G40" s="5135"/>
      <c r="H40" s="1006" t="s">
        <v>139</v>
      </c>
      <c r="I40" s="1007"/>
      <c r="J40" s="1007"/>
      <c r="K40" s="1007"/>
      <c r="L40" s="1004" t="s">
        <v>139</v>
      </c>
      <c r="M40" s="5092" t="s">
        <v>3857</v>
      </c>
      <c r="N40" s="1009" t="s">
        <v>139</v>
      </c>
      <c r="O40" s="1006" t="s">
        <v>139</v>
      </c>
      <c r="P40" s="1007"/>
      <c r="Q40" s="1007"/>
      <c r="R40" s="1013"/>
    </row>
    <row r="41" spans="1:18" s="995" customFormat="1" ht="13.5" customHeight="1">
      <c r="A41" s="5117"/>
      <c r="B41" s="5120"/>
      <c r="C41" s="1010"/>
      <c r="D41" s="1004"/>
      <c r="E41" s="1025"/>
      <c r="F41" s="1006"/>
      <c r="G41" s="5135"/>
      <c r="H41" s="1007"/>
      <c r="I41" s="1007"/>
      <c r="J41" s="1007"/>
      <c r="K41" s="1007"/>
      <c r="L41" s="1004"/>
      <c r="M41" s="5092"/>
      <c r="N41" s="1009"/>
      <c r="O41" s="1007"/>
      <c r="P41" s="1007"/>
      <c r="Q41" s="1007"/>
      <c r="R41" s="1013"/>
    </row>
    <row r="42" spans="1:18" s="995" customFormat="1" ht="13.5" customHeight="1">
      <c r="A42" s="5117"/>
      <c r="B42" s="5120"/>
      <c r="C42" s="1010"/>
      <c r="D42" s="1004"/>
      <c r="E42" s="1025"/>
      <c r="F42" s="1006"/>
      <c r="G42" s="5135"/>
      <c r="H42" s="1007"/>
      <c r="I42" s="1006" t="s">
        <v>139</v>
      </c>
      <c r="J42" s="1007"/>
      <c r="K42" s="1007"/>
      <c r="L42" s="1004" t="s">
        <v>139</v>
      </c>
      <c r="M42" s="5092" t="s">
        <v>3858</v>
      </c>
      <c r="N42" s="1009" t="s">
        <v>139</v>
      </c>
      <c r="O42" s="1007"/>
      <c r="P42" s="1006" t="s">
        <v>139</v>
      </c>
      <c r="Q42" s="1007"/>
      <c r="R42" s="1013"/>
    </row>
    <row r="43" spans="1:18" s="995" customFormat="1" ht="13.5" customHeight="1">
      <c r="A43" s="5117"/>
      <c r="B43" s="5120"/>
      <c r="C43" s="1010"/>
      <c r="D43" s="1014"/>
      <c r="E43" s="1027"/>
      <c r="F43" s="1030"/>
      <c r="G43" s="5136"/>
      <c r="H43" s="1016"/>
      <c r="I43" s="1016"/>
      <c r="J43" s="1016"/>
      <c r="K43" s="1016"/>
      <c r="L43" s="1014"/>
      <c r="M43" s="5137"/>
      <c r="N43" s="1017"/>
      <c r="O43" s="1016"/>
      <c r="P43" s="1016"/>
      <c r="Q43" s="1007"/>
      <c r="R43" s="1013"/>
    </row>
    <row r="44" spans="1:18" ht="12" customHeight="1">
      <c r="A44" s="5117"/>
      <c r="B44" s="5120"/>
      <c r="C44" s="5143" t="s">
        <v>3859</v>
      </c>
      <c r="D44" s="1019" t="s">
        <v>139</v>
      </c>
      <c r="E44" s="1020" t="s">
        <v>498</v>
      </c>
      <c r="F44" s="1019" t="s">
        <v>139</v>
      </c>
      <c r="G44" s="5146" t="s">
        <v>3311</v>
      </c>
      <c r="H44" s="1021" t="s">
        <v>139</v>
      </c>
      <c r="I44" s="1021" t="s">
        <v>139</v>
      </c>
      <c r="J44" s="1021" t="s">
        <v>139</v>
      </c>
      <c r="K44" s="1021" t="s">
        <v>139</v>
      </c>
      <c r="L44" s="1019" t="s">
        <v>139</v>
      </c>
      <c r="M44" s="5133" t="s">
        <v>3860</v>
      </c>
      <c r="N44" s="1023" t="s">
        <v>139</v>
      </c>
      <c r="O44" s="1021" t="s">
        <v>139</v>
      </c>
      <c r="P44" s="1021" t="s">
        <v>139</v>
      </c>
      <c r="Q44" s="5126" t="s">
        <v>3309</v>
      </c>
      <c r="R44" s="5128" t="s">
        <v>3309</v>
      </c>
    </row>
    <row r="45" spans="1:18" ht="12" customHeight="1">
      <c r="A45" s="5117"/>
      <c r="B45" s="5120"/>
      <c r="C45" s="5144"/>
      <c r="D45" s="1004"/>
      <c r="E45" s="1025"/>
      <c r="F45" s="1004"/>
      <c r="G45" s="5147"/>
      <c r="H45" s="1007"/>
      <c r="I45" s="1007"/>
      <c r="J45" s="1007"/>
      <c r="K45" s="1007"/>
      <c r="L45" s="1004"/>
      <c r="M45" s="5092"/>
      <c r="N45" s="1009"/>
      <c r="O45" s="1007"/>
      <c r="P45" s="1007"/>
      <c r="Q45" s="5127"/>
      <c r="R45" s="5129"/>
    </row>
    <row r="46" spans="1:18" ht="12" customHeight="1">
      <c r="A46" s="5117"/>
      <c r="B46" s="5120"/>
      <c r="C46" s="5144"/>
      <c r="D46" s="1004"/>
      <c r="E46" s="1025"/>
      <c r="F46" s="1006" t="s">
        <v>139</v>
      </c>
      <c r="G46" s="5134"/>
      <c r="H46" s="1006" t="s">
        <v>139</v>
      </c>
      <c r="I46" s="1006" t="s">
        <v>139</v>
      </c>
      <c r="J46" s="1006" t="s">
        <v>139</v>
      </c>
      <c r="K46" s="1006" t="s">
        <v>139</v>
      </c>
      <c r="L46" s="1004" t="s">
        <v>139</v>
      </c>
      <c r="M46" s="5092" t="s">
        <v>3861</v>
      </c>
      <c r="N46" s="1009" t="s">
        <v>139</v>
      </c>
      <c r="O46" s="1006" t="s">
        <v>139</v>
      </c>
      <c r="P46" s="1006" t="s">
        <v>139</v>
      </c>
      <c r="Q46" s="5127"/>
      <c r="R46" s="5129"/>
    </row>
    <row r="47" spans="1:18" ht="12" customHeight="1">
      <c r="A47" s="5117"/>
      <c r="B47" s="5120"/>
      <c r="C47" s="5144"/>
      <c r="D47" s="1004"/>
      <c r="E47" s="1025"/>
      <c r="F47" s="1004"/>
      <c r="G47" s="5134"/>
      <c r="H47" s="1007"/>
      <c r="I47" s="1007"/>
      <c r="J47" s="1007"/>
      <c r="K47" s="1007"/>
      <c r="L47" s="1004"/>
      <c r="M47" s="5092"/>
      <c r="N47" s="1009"/>
      <c r="O47" s="1007"/>
      <c r="P47" s="1007"/>
      <c r="Q47" s="5127"/>
      <c r="R47" s="5129"/>
    </row>
    <row r="48" spans="1:18" ht="12" customHeight="1">
      <c r="A48" s="5117"/>
      <c r="B48" s="5120"/>
      <c r="C48" s="5144"/>
      <c r="D48" s="1004"/>
      <c r="E48" s="1025"/>
      <c r="F48" s="1006" t="s">
        <v>139</v>
      </c>
      <c r="G48" s="5134"/>
      <c r="H48" s="1007"/>
      <c r="I48" s="1006" t="s">
        <v>139</v>
      </c>
      <c r="J48" s="1006" t="s">
        <v>139</v>
      </c>
      <c r="K48" s="1006" t="s">
        <v>139</v>
      </c>
      <c r="L48" s="1004" t="s">
        <v>139</v>
      </c>
      <c r="M48" s="5092" t="s">
        <v>3862</v>
      </c>
      <c r="N48" s="1009" t="s">
        <v>139</v>
      </c>
      <c r="O48" s="1006" t="s">
        <v>139</v>
      </c>
      <c r="P48" s="1006" t="s">
        <v>139</v>
      </c>
      <c r="Q48" s="5127"/>
      <c r="R48" s="5129"/>
    </row>
    <row r="49" spans="1:18" ht="12" customHeight="1">
      <c r="A49" s="5117"/>
      <c r="B49" s="5120"/>
      <c r="C49" s="5144"/>
      <c r="D49" s="1004"/>
      <c r="E49" s="1025"/>
      <c r="F49" s="1004"/>
      <c r="G49" s="5134"/>
      <c r="H49" s="1007"/>
      <c r="I49" s="1007"/>
      <c r="J49" s="1007"/>
      <c r="K49" s="1007"/>
      <c r="L49" s="1004"/>
      <c r="M49" s="5092"/>
      <c r="N49" s="1009"/>
      <c r="O49" s="1007"/>
      <c r="P49" s="1007"/>
      <c r="Q49" s="5127"/>
      <c r="R49" s="5129"/>
    </row>
    <row r="50" spans="1:18" ht="12" customHeight="1">
      <c r="A50" s="5117"/>
      <c r="B50" s="5120"/>
      <c r="C50" s="5144"/>
      <c r="D50" s="1004"/>
      <c r="E50" s="1025"/>
      <c r="F50" s="1006" t="s">
        <v>139</v>
      </c>
      <c r="G50" s="5134"/>
      <c r="H50" s="1006" t="s">
        <v>139</v>
      </c>
      <c r="I50" s="1006" t="s">
        <v>139</v>
      </c>
      <c r="J50" s="1006" t="s">
        <v>139</v>
      </c>
      <c r="K50" s="1006" t="s">
        <v>139</v>
      </c>
      <c r="L50" s="1004" t="s">
        <v>139</v>
      </c>
      <c r="M50" s="5092" t="s">
        <v>3863</v>
      </c>
      <c r="N50" s="1009" t="s">
        <v>139</v>
      </c>
      <c r="O50" s="1006" t="s">
        <v>139</v>
      </c>
      <c r="P50" s="1006" t="s">
        <v>139</v>
      </c>
      <c r="Q50" s="5127"/>
      <c r="R50" s="5129"/>
    </row>
    <row r="51" spans="1:18" ht="12" customHeight="1">
      <c r="A51" s="5117"/>
      <c r="B51" s="5120"/>
      <c r="C51" s="5144"/>
      <c r="D51" s="1004"/>
      <c r="E51" s="1025"/>
      <c r="F51" s="1004"/>
      <c r="G51" s="5134"/>
      <c r="H51" s="1007"/>
      <c r="I51" s="1007"/>
      <c r="J51" s="1007"/>
      <c r="K51" s="1007"/>
      <c r="L51" s="1004"/>
      <c r="M51" s="5092"/>
      <c r="N51" s="1009"/>
      <c r="O51" s="1007"/>
      <c r="P51" s="1007"/>
      <c r="Q51" s="5127"/>
      <c r="R51" s="5129"/>
    </row>
    <row r="52" spans="1:18" ht="12" customHeight="1">
      <c r="A52" s="5117"/>
      <c r="B52" s="5120"/>
      <c r="C52" s="5144"/>
      <c r="D52" s="1004"/>
      <c r="E52" s="1025"/>
      <c r="F52" s="1004"/>
      <c r="G52" s="5134"/>
      <c r="H52" s="1007"/>
      <c r="I52" s="1006" t="s">
        <v>139</v>
      </c>
      <c r="J52" s="1006" t="s">
        <v>139</v>
      </c>
      <c r="K52" s="1006" t="s">
        <v>139</v>
      </c>
      <c r="L52" s="1004" t="s">
        <v>139</v>
      </c>
      <c r="M52" s="5092" t="s">
        <v>3864</v>
      </c>
      <c r="N52" s="1009" t="s">
        <v>139</v>
      </c>
      <c r="O52" s="1006" t="s">
        <v>139</v>
      </c>
      <c r="P52" s="1006" t="s">
        <v>139</v>
      </c>
      <c r="Q52" s="5127"/>
      <c r="R52" s="5129"/>
    </row>
    <row r="53" spans="1:18" ht="12" customHeight="1">
      <c r="A53" s="5117"/>
      <c r="B53" s="5120"/>
      <c r="C53" s="5144"/>
      <c r="D53" s="1004"/>
      <c r="E53" s="1025"/>
      <c r="F53" s="1004"/>
      <c r="G53" s="5134"/>
      <c r="H53" s="1007"/>
      <c r="I53" s="1007"/>
      <c r="J53" s="1007"/>
      <c r="K53" s="1007"/>
      <c r="L53" s="1004"/>
      <c r="M53" s="5092"/>
      <c r="N53" s="1009"/>
      <c r="O53" s="1007"/>
      <c r="P53" s="1007"/>
      <c r="Q53" s="5127"/>
      <c r="R53" s="5129"/>
    </row>
    <row r="54" spans="1:18" ht="12" customHeight="1">
      <c r="A54" s="5117"/>
      <c r="B54" s="5120"/>
      <c r="C54" s="5144"/>
      <c r="D54" s="1004"/>
      <c r="E54" s="1025"/>
      <c r="F54" s="1004"/>
      <c r="G54" s="5134"/>
      <c r="H54" s="1007"/>
      <c r="I54" s="1007"/>
      <c r="J54" s="1007"/>
      <c r="K54" s="1006" t="s">
        <v>139</v>
      </c>
      <c r="L54" s="1004" t="s">
        <v>139</v>
      </c>
      <c r="M54" s="5092" t="s">
        <v>3865</v>
      </c>
      <c r="N54" s="1009" t="s">
        <v>139</v>
      </c>
      <c r="O54" s="1007"/>
      <c r="P54" s="1007"/>
      <c r="Q54" s="5127"/>
      <c r="R54" s="5129"/>
    </row>
    <row r="55" spans="1:18" ht="12" customHeight="1">
      <c r="A55" s="5117"/>
      <c r="B55" s="5120"/>
      <c r="C55" s="5144"/>
      <c r="D55" s="1004"/>
      <c r="E55" s="1025"/>
      <c r="F55" s="1004"/>
      <c r="G55" s="5134"/>
      <c r="H55" s="1007"/>
      <c r="I55" s="1007"/>
      <c r="J55" s="1007"/>
      <c r="K55" s="1007"/>
      <c r="L55" s="1004"/>
      <c r="M55" s="5092"/>
      <c r="N55" s="1009"/>
      <c r="O55" s="1007"/>
      <c r="P55" s="1007"/>
      <c r="Q55" s="5127"/>
      <c r="R55" s="5129"/>
    </row>
    <row r="56" spans="1:18" ht="12" customHeight="1">
      <c r="A56" s="5117"/>
      <c r="B56" s="5120"/>
      <c r="C56" s="5144"/>
      <c r="D56" s="1004"/>
      <c r="E56" s="1025"/>
      <c r="F56" s="1004"/>
      <c r="G56" s="5134"/>
      <c r="H56" s="1007"/>
      <c r="I56" s="1007"/>
      <c r="J56" s="1007"/>
      <c r="K56" s="1006" t="s">
        <v>139</v>
      </c>
      <c r="L56" s="1004" t="s">
        <v>139</v>
      </c>
      <c r="M56" s="5092" t="s">
        <v>3866</v>
      </c>
      <c r="N56" s="1009"/>
      <c r="O56" s="1007"/>
      <c r="P56" s="1006" t="s">
        <v>139</v>
      </c>
      <c r="Q56" s="5127"/>
      <c r="R56" s="5129"/>
    </row>
    <row r="57" spans="1:18" ht="12" customHeight="1">
      <c r="A57" s="5117"/>
      <c r="B57" s="5121"/>
      <c r="C57" s="5145"/>
      <c r="D57" s="1014"/>
      <c r="E57" s="1027"/>
      <c r="F57" s="1014"/>
      <c r="G57" s="5152"/>
      <c r="H57" s="1016"/>
      <c r="I57" s="1016"/>
      <c r="J57" s="1016"/>
      <c r="K57" s="1016"/>
      <c r="L57" s="1014"/>
      <c r="M57" s="5137"/>
      <c r="N57" s="1017"/>
      <c r="O57" s="1016"/>
      <c r="P57" s="1016"/>
      <c r="Q57" s="5153"/>
      <c r="R57" s="5154"/>
    </row>
    <row r="58" spans="1:18" ht="12" customHeight="1">
      <c r="A58" s="5117"/>
      <c r="B58" s="5138" t="s">
        <v>3867</v>
      </c>
      <c r="C58" s="5138" t="s">
        <v>3868</v>
      </c>
      <c r="D58" s="1019" t="s">
        <v>139</v>
      </c>
      <c r="E58" s="1020" t="s">
        <v>498</v>
      </c>
      <c r="F58" s="1019"/>
      <c r="G58" s="5142"/>
      <c r="H58" s="1021" t="s">
        <v>139</v>
      </c>
      <c r="I58" s="1021"/>
      <c r="J58" s="1021"/>
      <c r="K58" s="1021"/>
      <c r="L58" s="1019" t="s">
        <v>139</v>
      </c>
      <c r="M58" s="5092" t="s">
        <v>3869</v>
      </c>
      <c r="N58" s="1023" t="s">
        <v>139</v>
      </c>
      <c r="O58" s="1021"/>
      <c r="P58" s="1021"/>
      <c r="Q58" s="5126" t="s">
        <v>3309</v>
      </c>
      <c r="R58" s="5128" t="s">
        <v>3309</v>
      </c>
    </row>
    <row r="59" spans="1:18" ht="12" customHeight="1">
      <c r="A59" s="5117"/>
      <c r="B59" s="5120"/>
      <c r="C59" s="5140"/>
      <c r="D59" s="1004"/>
      <c r="E59" s="1025"/>
      <c r="F59" s="1004"/>
      <c r="G59" s="5134"/>
      <c r="H59" s="1007"/>
      <c r="I59" s="1007"/>
      <c r="J59" s="1007"/>
      <c r="K59" s="1007"/>
      <c r="L59" s="1004"/>
      <c r="M59" s="5092"/>
      <c r="N59" s="1009"/>
      <c r="O59" s="1007"/>
      <c r="P59" s="1007"/>
      <c r="Q59" s="5127"/>
      <c r="R59" s="5129"/>
    </row>
    <row r="60" spans="1:18" ht="12" customHeight="1">
      <c r="A60" s="5117"/>
      <c r="B60" s="5120"/>
      <c r="C60" s="5140"/>
      <c r="D60" s="1004"/>
      <c r="E60" s="1025"/>
      <c r="F60" s="1004"/>
      <c r="G60" s="5134"/>
      <c r="H60" s="1006" t="s">
        <v>139</v>
      </c>
      <c r="I60" s="1007"/>
      <c r="J60" s="1007"/>
      <c r="K60" s="1007"/>
      <c r="L60" s="1004" t="s">
        <v>139</v>
      </c>
      <c r="M60" s="5092" t="s">
        <v>3870</v>
      </c>
      <c r="N60" s="1009" t="s">
        <v>139</v>
      </c>
      <c r="O60" s="1007"/>
      <c r="P60" s="1007"/>
      <c r="Q60" s="5127"/>
      <c r="R60" s="5129"/>
    </row>
    <row r="61" spans="1:18" ht="12" customHeight="1" thickBot="1">
      <c r="A61" s="5118"/>
      <c r="B61" s="5139"/>
      <c r="C61" s="5141"/>
      <c r="D61" s="1032"/>
      <c r="E61" s="1033"/>
      <c r="F61" s="1032"/>
      <c r="G61" s="5150"/>
      <c r="H61" s="1034"/>
      <c r="I61" s="1034"/>
      <c r="J61" s="1034"/>
      <c r="K61" s="1034"/>
      <c r="L61" s="1032"/>
      <c r="M61" s="5151"/>
      <c r="N61" s="1035"/>
      <c r="O61" s="1034"/>
      <c r="P61" s="1034"/>
      <c r="Q61" s="5148"/>
      <c r="R61" s="5149"/>
    </row>
    <row r="62" spans="1:18" ht="12" customHeight="1">
      <c r="A62" s="1036"/>
      <c r="B62" s="1037"/>
      <c r="C62" s="1038"/>
      <c r="E62" s="1039"/>
      <c r="H62" s="1039"/>
      <c r="I62" s="1039"/>
      <c r="J62" s="1039"/>
      <c r="K62" s="1039"/>
      <c r="L62" s="1039"/>
      <c r="M62" s="1041"/>
    </row>
    <row r="63" spans="1:18" ht="12" customHeight="1">
      <c r="A63" s="1036"/>
      <c r="B63" s="1037"/>
      <c r="C63" s="1038"/>
      <c r="E63" s="1039"/>
      <c r="H63" s="1039"/>
      <c r="I63" s="1039"/>
      <c r="J63" s="1039"/>
      <c r="K63" s="1039"/>
      <c r="L63" s="1039"/>
      <c r="M63" s="1041"/>
    </row>
    <row r="64" spans="1:18" ht="12" customHeight="1">
      <c r="A64" s="1036"/>
      <c r="B64" s="1037"/>
      <c r="C64" s="1038"/>
      <c r="E64" s="1039"/>
      <c r="H64" s="1039"/>
      <c r="I64" s="1039"/>
      <c r="J64" s="1039"/>
      <c r="K64" s="1039"/>
      <c r="L64" s="1039"/>
      <c r="M64" s="1041"/>
    </row>
    <row r="65" spans="1:18" ht="12" customHeight="1">
      <c r="A65" s="1036"/>
      <c r="B65" s="1037"/>
      <c r="C65" s="1038"/>
      <c r="E65" s="1039"/>
      <c r="H65" s="1039"/>
      <c r="I65" s="1039"/>
      <c r="J65" s="1039"/>
      <c r="K65" s="1039"/>
      <c r="L65" s="1039"/>
      <c r="M65" s="1041"/>
    </row>
    <row r="66" spans="1:18" ht="13.5">
      <c r="C66" s="988"/>
      <c r="D66" s="989"/>
      <c r="E66" s="988"/>
      <c r="F66" s="989"/>
      <c r="G66" s="990"/>
      <c r="H66" s="988"/>
      <c r="I66" s="988"/>
      <c r="J66" s="988"/>
      <c r="K66" s="988"/>
      <c r="L66" s="988"/>
      <c r="M66" s="991"/>
      <c r="N66" s="992"/>
      <c r="O66" s="992"/>
      <c r="P66" s="992"/>
      <c r="Q66" s="992"/>
      <c r="R66" s="993" t="s">
        <v>3871</v>
      </c>
    </row>
    <row r="67" spans="1:18" ht="13.5">
      <c r="C67" s="988"/>
      <c r="D67" s="989"/>
      <c r="E67" s="988"/>
      <c r="F67" s="989"/>
      <c r="G67" s="990"/>
      <c r="H67" s="988"/>
      <c r="I67" s="988"/>
      <c r="J67" s="5093" t="s">
        <v>3294</v>
      </c>
      <c r="K67" s="5093"/>
      <c r="L67" s="5093"/>
      <c r="M67" s="5093"/>
      <c r="N67" s="5093"/>
      <c r="O67" s="5093"/>
      <c r="P67" s="5093"/>
      <c r="Q67" s="5093"/>
      <c r="R67" s="5093"/>
    </row>
    <row r="68" spans="1:18" s="994" customFormat="1" ht="21" customHeight="1">
      <c r="A68" s="988" t="s">
        <v>3872</v>
      </c>
      <c r="B68" s="988"/>
      <c r="C68" s="988"/>
      <c r="D68" s="989"/>
      <c r="E68" s="988"/>
      <c r="F68" s="989"/>
      <c r="G68" s="990"/>
      <c r="H68" s="988"/>
      <c r="I68" s="988"/>
      <c r="J68" s="5094" t="s">
        <v>3295</v>
      </c>
      <c r="K68" s="5094"/>
      <c r="L68" s="5094"/>
      <c r="M68" s="5094"/>
      <c r="N68" s="5094"/>
      <c r="O68" s="5094"/>
      <c r="P68" s="5094"/>
      <c r="Q68" s="5094"/>
      <c r="R68" s="5094"/>
    </row>
    <row r="69" spans="1:18" s="994" customFormat="1" ht="15" customHeight="1" thickBot="1">
      <c r="A69" s="988"/>
      <c r="B69" s="988"/>
      <c r="C69" s="1031"/>
      <c r="D69" s="1039"/>
      <c r="E69" s="1031"/>
      <c r="F69" s="1039"/>
      <c r="G69" s="1040"/>
      <c r="H69" s="1031"/>
      <c r="I69" s="1031"/>
      <c r="J69" s="1031"/>
      <c r="K69" s="1031"/>
      <c r="L69" s="1031"/>
      <c r="M69" s="1042"/>
      <c r="N69" s="1039"/>
      <c r="O69" s="1039"/>
      <c r="P69" s="1039"/>
      <c r="Q69" s="1039"/>
      <c r="R69" s="1039"/>
    </row>
    <row r="70" spans="1:18" s="994" customFormat="1" ht="15" customHeight="1">
      <c r="A70" s="5095"/>
      <c r="B70" s="5098" t="s">
        <v>3296</v>
      </c>
      <c r="C70" s="5098" t="s">
        <v>3297</v>
      </c>
      <c r="D70" s="5098" t="s">
        <v>3298</v>
      </c>
      <c r="E70" s="5098"/>
      <c r="F70" s="5098"/>
      <c r="G70" s="5098"/>
      <c r="H70" s="5098"/>
      <c r="I70" s="5098"/>
      <c r="J70" s="5098"/>
      <c r="K70" s="5098"/>
      <c r="L70" s="5098"/>
      <c r="M70" s="5101"/>
      <c r="N70" s="5102" t="s">
        <v>3312</v>
      </c>
      <c r="O70" s="5102"/>
      <c r="P70" s="5102"/>
      <c r="Q70" s="5102"/>
      <c r="R70" s="5103"/>
    </row>
    <row r="71" spans="1:18" ht="13.5" customHeight="1">
      <c r="A71" s="5096"/>
      <c r="B71" s="5099"/>
      <c r="C71" s="5099"/>
      <c r="D71" s="5104" t="s">
        <v>3299</v>
      </c>
      <c r="E71" s="5105"/>
      <c r="F71" s="5108" t="s">
        <v>3300</v>
      </c>
      <c r="G71" s="5109"/>
      <c r="H71" s="5099" t="s">
        <v>3873</v>
      </c>
      <c r="I71" s="5099"/>
      <c r="J71" s="5099"/>
      <c r="K71" s="5099"/>
      <c r="L71" s="5108" t="s">
        <v>528</v>
      </c>
      <c r="M71" s="5112"/>
      <c r="N71" s="5114" t="s">
        <v>3302</v>
      </c>
      <c r="O71" s="5099"/>
      <c r="P71" s="5099"/>
      <c r="Q71" s="5099" t="s">
        <v>3303</v>
      </c>
      <c r="R71" s="5115"/>
    </row>
    <row r="72" spans="1:18" s="995" customFormat="1" ht="13.5" customHeight="1" thickBot="1">
      <c r="A72" s="5097"/>
      <c r="B72" s="5100"/>
      <c r="C72" s="5100"/>
      <c r="D72" s="5106"/>
      <c r="E72" s="5107"/>
      <c r="F72" s="5110"/>
      <c r="G72" s="5111"/>
      <c r="H72" s="996">
        <v>1</v>
      </c>
      <c r="I72" s="996">
        <v>2</v>
      </c>
      <c r="J72" s="996">
        <v>3</v>
      </c>
      <c r="K72" s="996">
        <v>4</v>
      </c>
      <c r="L72" s="5110"/>
      <c r="M72" s="5113"/>
      <c r="N72" s="997" t="s">
        <v>3304</v>
      </c>
      <c r="O72" s="996" t="s">
        <v>3305</v>
      </c>
      <c r="P72" s="996" t="s">
        <v>3306</v>
      </c>
      <c r="Q72" s="996" t="s">
        <v>3307</v>
      </c>
      <c r="R72" s="998" t="s">
        <v>3308</v>
      </c>
    </row>
    <row r="73" spans="1:18" s="1039" customFormat="1" ht="12" customHeight="1" thickTop="1">
      <c r="A73" s="5155" t="s">
        <v>3827</v>
      </c>
      <c r="B73" s="5138" t="s">
        <v>3828</v>
      </c>
      <c r="C73" s="5138" t="s">
        <v>3874</v>
      </c>
      <c r="D73" s="999" t="s">
        <v>139</v>
      </c>
      <c r="E73" s="1043" t="s">
        <v>498</v>
      </c>
      <c r="F73" s="1001" t="s">
        <v>3830</v>
      </c>
      <c r="G73" s="5124" t="s">
        <v>3848</v>
      </c>
      <c r="H73" s="1002" t="s">
        <v>139</v>
      </c>
      <c r="I73" s="1002" t="s">
        <v>139</v>
      </c>
      <c r="J73" s="1002"/>
      <c r="K73" s="1002"/>
      <c r="L73" s="999" t="s">
        <v>3830</v>
      </c>
      <c r="M73" s="5156" t="s">
        <v>3875</v>
      </c>
      <c r="N73" s="1003" t="s">
        <v>139</v>
      </c>
      <c r="O73" s="1002" t="s">
        <v>139</v>
      </c>
      <c r="P73" s="1002" t="s">
        <v>139</v>
      </c>
      <c r="Q73" s="5158" t="s">
        <v>3309</v>
      </c>
      <c r="R73" s="5159" t="s">
        <v>3309</v>
      </c>
    </row>
    <row r="74" spans="1:18" s="1039" customFormat="1" ht="12" customHeight="1">
      <c r="A74" s="5117"/>
      <c r="B74" s="5120"/>
      <c r="C74" s="5120"/>
      <c r="D74" s="1004"/>
      <c r="E74" s="1025"/>
      <c r="F74" s="1006"/>
      <c r="G74" s="5125"/>
      <c r="H74" s="1007"/>
      <c r="I74" s="1007"/>
      <c r="J74" s="1007"/>
      <c r="K74" s="1007"/>
      <c r="L74" s="1004"/>
      <c r="M74" s="5157"/>
      <c r="N74" s="1009"/>
      <c r="O74" s="1007"/>
      <c r="P74" s="1007"/>
      <c r="Q74" s="5127"/>
      <c r="R74" s="5129"/>
    </row>
    <row r="75" spans="1:18" ht="12" customHeight="1">
      <c r="A75" s="5117"/>
      <c r="B75" s="5120"/>
      <c r="C75" s="5120"/>
      <c r="D75" s="1004"/>
      <c r="E75" s="1025"/>
      <c r="F75" s="1006" t="s">
        <v>139</v>
      </c>
      <c r="G75" s="5125" t="s">
        <v>3876</v>
      </c>
      <c r="H75" s="1006" t="s">
        <v>139</v>
      </c>
      <c r="I75" s="1006" t="s">
        <v>139</v>
      </c>
      <c r="J75" s="1007"/>
      <c r="K75" s="1007"/>
      <c r="L75" s="1004" t="s">
        <v>139</v>
      </c>
      <c r="M75" s="5092" t="s">
        <v>3877</v>
      </c>
      <c r="N75" s="1009" t="s">
        <v>139</v>
      </c>
      <c r="O75" s="1006" t="s">
        <v>139</v>
      </c>
      <c r="P75" s="1006" t="s">
        <v>139</v>
      </c>
      <c r="Q75" s="5127"/>
      <c r="R75" s="5129"/>
    </row>
    <row r="76" spans="1:18" ht="12" customHeight="1">
      <c r="A76" s="5117"/>
      <c r="B76" s="5120"/>
      <c r="C76" s="5120"/>
      <c r="D76" s="1004"/>
      <c r="E76" s="1025"/>
      <c r="F76" s="1006"/>
      <c r="G76" s="5125"/>
      <c r="H76" s="1007"/>
      <c r="I76" s="1007"/>
      <c r="J76" s="1007"/>
      <c r="K76" s="1007"/>
      <c r="L76" s="1004"/>
      <c r="M76" s="5092"/>
      <c r="N76" s="1009"/>
      <c r="O76" s="1007"/>
      <c r="P76" s="1007"/>
      <c r="Q76" s="5127"/>
      <c r="R76" s="5129"/>
    </row>
    <row r="77" spans="1:18" ht="12" customHeight="1">
      <c r="A77" s="5117"/>
      <c r="B77" s="5120"/>
      <c r="C77" s="5120"/>
      <c r="D77" s="1004"/>
      <c r="E77" s="1025"/>
      <c r="F77" s="1006" t="s">
        <v>139</v>
      </c>
      <c r="G77" s="5125" t="s">
        <v>3878</v>
      </c>
      <c r="H77" s="1007"/>
      <c r="I77" s="1006" t="s">
        <v>139</v>
      </c>
      <c r="J77" s="1007"/>
      <c r="K77" s="1007"/>
      <c r="L77" s="1004" t="s">
        <v>139</v>
      </c>
      <c r="M77" s="5092" t="s">
        <v>3879</v>
      </c>
      <c r="N77" s="1009" t="s">
        <v>139</v>
      </c>
      <c r="O77" s="1006" t="s">
        <v>139</v>
      </c>
      <c r="P77" s="1006" t="s">
        <v>139</v>
      </c>
      <c r="Q77" s="5127"/>
      <c r="R77" s="5129"/>
    </row>
    <row r="78" spans="1:18" ht="12" customHeight="1">
      <c r="A78" s="5117"/>
      <c r="B78" s="5120"/>
      <c r="C78" s="5121"/>
      <c r="D78" s="1004"/>
      <c r="E78" s="1025"/>
      <c r="F78" s="1004"/>
      <c r="G78" s="5125"/>
      <c r="H78" s="1016"/>
      <c r="I78" s="1016"/>
      <c r="J78" s="1016"/>
      <c r="K78" s="1016"/>
      <c r="L78" s="1014"/>
      <c r="M78" s="5092"/>
      <c r="N78" s="1017"/>
      <c r="O78" s="1016"/>
      <c r="P78" s="1016"/>
      <c r="Q78" s="5127"/>
      <c r="R78" s="5129"/>
    </row>
    <row r="79" spans="1:18" ht="12" customHeight="1">
      <c r="A79" s="5117"/>
      <c r="B79" s="5120"/>
      <c r="C79" s="5138" t="s">
        <v>3880</v>
      </c>
      <c r="D79" s="1004"/>
      <c r="E79" s="1025"/>
      <c r="F79" s="1006" t="s">
        <v>139</v>
      </c>
      <c r="G79" s="5125" t="s">
        <v>3311</v>
      </c>
      <c r="H79" s="1021"/>
      <c r="I79" s="1021" t="s">
        <v>139</v>
      </c>
      <c r="J79" s="1021"/>
      <c r="K79" s="1021"/>
      <c r="L79" s="1019" t="s">
        <v>139</v>
      </c>
      <c r="M79" s="5133" t="s">
        <v>3875</v>
      </c>
      <c r="N79" s="1023" t="s">
        <v>139</v>
      </c>
      <c r="O79" s="1021" t="s">
        <v>139</v>
      </c>
      <c r="P79" s="1021" t="s">
        <v>139</v>
      </c>
      <c r="Q79" s="5127"/>
      <c r="R79" s="5129"/>
    </row>
    <row r="80" spans="1:18" ht="12" customHeight="1">
      <c r="A80" s="5117"/>
      <c r="B80" s="5120"/>
      <c r="C80" s="5120"/>
      <c r="D80" s="1004"/>
      <c r="E80" s="1025"/>
      <c r="F80" s="1004"/>
      <c r="G80" s="5125"/>
      <c r="H80" s="1007"/>
      <c r="I80" s="1007"/>
      <c r="J80" s="1007"/>
      <c r="K80" s="1007"/>
      <c r="L80" s="1004"/>
      <c r="M80" s="5092"/>
      <c r="N80" s="1009"/>
      <c r="O80" s="1007"/>
      <c r="P80" s="1007"/>
      <c r="Q80" s="5127"/>
      <c r="R80" s="5129"/>
    </row>
    <row r="81" spans="1:18" ht="12" customHeight="1">
      <c r="A81" s="5117"/>
      <c r="B81" s="5120"/>
      <c r="C81" s="5120"/>
      <c r="D81" s="1004"/>
      <c r="E81" s="1025"/>
      <c r="F81" s="1006" t="s">
        <v>139</v>
      </c>
      <c r="G81" s="5125" t="s">
        <v>3881</v>
      </c>
      <c r="H81" s="1007"/>
      <c r="I81" s="1006" t="s">
        <v>139</v>
      </c>
      <c r="J81" s="1007"/>
      <c r="K81" s="1007"/>
      <c r="L81" s="1004" t="s">
        <v>139</v>
      </c>
      <c r="M81" s="5092" t="s">
        <v>3882</v>
      </c>
      <c r="N81" s="1009" t="s">
        <v>139</v>
      </c>
      <c r="O81" s="1006" t="s">
        <v>139</v>
      </c>
      <c r="P81" s="1006" t="s">
        <v>139</v>
      </c>
      <c r="Q81" s="5127"/>
      <c r="R81" s="5129"/>
    </row>
    <row r="82" spans="1:18" ht="12" customHeight="1">
      <c r="A82" s="5117"/>
      <c r="B82" s="5120"/>
      <c r="C82" s="5121"/>
      <c r="D82" s="1004"/>
      <c r="E82" s="1025"/>
      <c r="F82" s="1006"/>
      <c r="G82" s="5125"/>
      <c r="H82" s="1016"/>
      <c r="I82" s="1016"/>
      <c r="J82" s="1016"/>
      <c r="K82" s="1016"/>
      <c r="L82" s="1014"/>
      <c r="M82" s="5160"/>
      <c r="N82" s="1017"/>
      <c r="O82" s="1016"/>
      <c r="P82" s="1016"/>
      <c r="Q82" s="5127"/>
      <c r="R82" s="5129"/>
    </row>
    <row r="83" spans="1:18" ht="12" customHeight="1">
      <c r="A83" s="5117"/>
      <c r="B83" s="5120"/>
      <c r="C83" s="5138" t="s">
        <v>3883</v>
      </c>
      <c r="D83" s="1004"/>
      <c r="E83" s="1025"/>
      <c r="F83" s="1006" t="s">
        <v>139</v>
      </c>
      <c r="G83" s="5135"/>
      <c r="H83" s="1021"/>
      <c r="I83" s="1021" t="s">
        <v>139</v>
      </c>
      <c r="J83" s="1021"/>
      <c r="K83" s="1021"/>
      <c r="L83" s="1019" t="s">
        <v>139</v>
      </c>
      <c r="M83" s="5133" t="s">
        <v>3875</v>
      </c>
      <c r="N83" s="1023" t="s">
        <v>139</v>
      </c>
      <c r="O83" s="1021" t="s">
        <v>139</v>
      </c>
      <c r="P83" s="1021" t="s">
        <v>139</v>
      </c>
      <c r="Q83" s="5127"/>
      <c r="R83" s="5129"/>
    </row>
    <row r="84" spans="1:18" ht="12" customHeight="1">
      <c r="A84" s="5117"/>
      <c r="B84" s="5120"/>
      <c r="C84" s="5120"/>
      <c r="D84" s="1004"/>
      <c r="E84" s="1025"/>
      <c r="F84" s="1004"/>
      <c r="G84" s="5135"/>
      <c r="H84" s="1007"/>
      <c r="I84" s="1007"/>
      <c r="J84" s="1007"/>
      <c r="K84" s="1007"/>
      <c r="L84" s="1004"/>
      <c r="M84" s="5092"/>
      <c r="N84" s="1009"/>
      <c r="O84" s="1007"/>
      <c r="P84" s="1007"/>
      <c r="Q84" s="5127"/>
      <c r="R84" s="5129"/>
    </row>
    <row r="85" spans="1:18" ht="12" customHeight="1">
      <c r="A85" s="5117"/>
      <c r="B85" s="5120"/>
      <c r="C85" s="5120"/>
      <c r="D85" s="1004"/>
      <c r="E85" s="1025"/>
      <c r="F85" s="1006" t="s">
        <v>139</v>
      </c>
      <c r="G85" s="5135"/>
      <c r="H85" s="1007"/>
      <c r="I85" s="1006" t="s">
        <v>139</v>
      </c>
      <c r="J85" s="1007"/>
      <c r="K85" s="1007"/>
      <c r="L85" s="1004" t="s">
        <v>139</v>
      </c>
      <c r="M85" s="5092" t="s">
        <v>3882</v>
      </c>
      <c r="N85" s="1009" t="s">
        <v>139</v>
      </c>
      <c r="O85" s="1006" t="s">
        <v>139</v>
      </c>
      <c r="P85" s="1006" t="s">
        <v>139</v>
      </c>
      <c r="Q85" s="5127"/>
      <c r="R85" s="5129"/>
    </row>
    <row r="86" spans="1:18" ht="12" customHeight="1">
      <c r="A86" s="5117"/>
      <c r="B86" s="5120"/>
      <c r="C86" s="5121"/>
      <c r="D86" s="1004"/>
      <c r="E86" s="1025"/>
      <c r="F86" s="1004"/>
      <c r="G86" s="5135"/>
      <c r="H86" s="1016"/>
      <c r="I86" s="1016"/>
      <c r="J86" s="1016"/>
      <c r="K86" s="1016"/>
      <c r="L86" s="1014"/>
      <c r="M86" s="5160"/>
      <c r="N86" s="1017"/>
      <c r="O86" s="1016"/>
      <c r="P86" s="1016"/>
      <c r="Q86" s="5127"/>
      <c r="R86" s="5129"/>
    </row>
    <row r="87" spans="1:18" ht="12" customHeight="1">
      <c r="A87" s="5117"/>
      <c r="B87" s="5120"/>
      <c r="C87" s="5138" t="s">
        <v>3884</v>
      </c>
      <c r="D87" s="1004"/>
      <c r="E87" s="1025"/>
      <c r="F87" s="1004"/>
      <c r="G87" s="5135"/>
      <c r="H87" s="1021"/>
      <c r="I87" s="1021" t="s">
        <v>139</v>
      </c>
      <c r="J87" s="1021"/>
      <c r="K87" s="1021"/>
      <c r="L87" s="1019" t="s">
        <v>139</v>
      </c>
      <c r="M87" s="5133" t="s">
        <v>3875</v>
      </c>
      <c r="N87" s="1023" t="s">
        <v>139</v>
      </c>
      <c r="O87" s="1021" t="s">
        <v>139</v>
      </c>
      <c r="P87" s="1021" t="s">
        <v>139</v>
      </c>
      <c r="Q87" s="5127"/>
      <c r="R87" s="5129"/>
    </row>
    <row r="88" spans="1:18" ht="12" customHeight="1">
      <c r="A88" s="5117"/>
      <c r="B88" s="5120"/>
      <c r="C88" s="5120"/>
      <c r="D88" s="1004"/>
      <c r="E88" s="1025"/>
      <c r="F88" s="1004"/>
      <c r="G88" s="5135"/>
      <c r="H88" s="1007"/>
      <c r="I88" s="1007"/>
      <c r="J88" s="1007"/>
      <c r="K88" s="1007"/>
      <c r="L88" s="1004"/>
      <c r="M88" s="5092"/>
      <c r="N88" s="1009"/>
      <c r="O88" s="1007"/>
      <c r="P88" s="1007"/>
      <c r="Q88" s="5127"/>
      <c r="R88" s="5129"/>
    </row>
    <row r="89" spans="1:18" ht="12" customHeight="1">
      <c r="A89" s="5117"/>
      <c r="B89" s="5120"/>
      <c r="C89" s="5120"/>
      <c r="D89" s="1004"/>
      <c r="E89" s="1025"/>
      <c r="F89" s="1004"/>
      <c r="G89" s="5135"/>
      <c r="H89" s="1007"/>
      <c r="I89" s="1006" t="s">
        <v>139</v>
      </c>
      <c r="J89" s="1007"/>
      <c r="K89" s="1007"/>
      <c r="L89" s="1004" t="s">
        <v>139</v>
      </c>
      <c r="M89" s="5092" t="s">
        <v>3882</v>
      </c>
      <c r="N89" s="1009" t="s">
        <v>139</v>
      </c>
      <c r="O89" s="1006" t="s">
        <v>139</v>
      </c>
      <c r="P89" s="1006" t="s">
        <v>139</v>
      </c>
      <c r="Q89" s="5127"/>
      <c r="R89" s="5129"/>
    </row>
    <row r="90" spans="1:18" ht="12" customHeight="1">
      <c r="A90" s="5117"/>
      <c r="B90" s="5120"/>
      <c r="C90" s="5120"/>
      <c r="D90" s="1004"/>
      <c r="E90" s="1025"/>
      <c r="F90" s="1004"/>
      <c r="G90" s="5135"/>
      <c r="H90" s="1016"/>
      <c r="I90" s="1016"/>
      <c r="J90" s="1016"/>
      <c r="K90" s="1016"/>
      <c r="L90" s="1014"/>
      <c r="M90" s="5092"/>
      <c r="N90" s="1017"/>
      <c r="O90" s="1016"/>
      <c r="P90" s="1016"/>
      <c r="Q90" s="5127"/>
      <c r="R90" s="5129"/>
    </row>
    <row r="91" spans="1:18" ht="12" customHeight="1">
      <c r="A91" s="5117"/>
      <c r="B91" s="5120"/>
      <c r="C91" s="5138" t="s">
        <v>3885</v>
      </c>
      <c r="D91" s="1004"/>
      <c r="E91" s="1025"/>
      <c r="F91" s="1004"/>
      <c r="G91" s="5135"/>
      <c r="H91" s="1021"/>
      <c r="I91" s="1021" t="s">
        <v>139</v>
      </c>
      <c r="J91" s="1021"/>
      <c r="K91" s="1021"/>
      <c r="L91" s="1019" t="s">
        <v>139</v>
      </c>
      <c r="M91" s="5133" t="s">
        <v>3875</v>
      </c>
      <c r="N91" s="1023" t="s">
        <v>139</v>
      </c>
      <c r="O91" s="1021" t="s">
        <v>139</v>
      </c>
      <c r="P91" s="1021" t="s">
        <v>139</v>
      </c>
      <c r="Q91" s="5127"/>
      <c r="R91" s="5129"/>
    </row>
    <row r="92" spans="1:18" ht="12" customHeight="1">
      <c r="A92" s="5117"/>
      <c r="B92" s="5120"/>
      <c r="C92" s="5120"/>
      <c r="D92" s="1004"/>
      <c r="E92" s="1025"/>
      <c r="F92" s="1004"/>
      <c r="G92" s="5135"/>
      <c r="H92" s="1007"/>
      <c r="I92" s="1007"/>
      <c r="J92" s="1007"/>
      <c r="K92" s="1007"/>
      <c r="L92" s="1004"/>
      <c r="M92" s="5092"/>
      <c r="N92" s="1009"/>
      <c r="O92" s="1007"/>
      <c r="P92" s="1007"/>
      <c r="Q92" s="5127"/>
      <c r="R92" s="5129"/>
    </row>
    <row r="93" spans="1:18" ht="12" customHeight="1">
      <c r="A93" s="5117"/>
      <c r="B93" s="5120"/>
      <c r="C93" s="5120"/>
      <c r="D93" s="1004"/>
      <c r="E93" s="1025"/>
      <c r="F93" s="1004"/>
      <c r="G93" s="5135"/>
      <c r="H93" s="1007"/>
      <c r="I93" s="1006" t="s">
        <v>139</v>
      </c>
      <c r="J93" s="1007"/>
      <c r="K93" s="1007"/>
      <c r="L93" s="1004" t="s">
        <v>139</v>
      </c>
      <c r="M93" s="5092" t="s">
        <v>3882</v>
      </c>
      <c r="N93" s="1009" t="s">
        <v>139</v>
      </c>
      <c r="O93" s="1006" t="s">
        <v>139</v>
      </c>
      <c r="P93" s="1006" t="s">
        <v>139</v>
      </c>
      <c r="Q93" s="5127"/>
      <c r="R93" s="5129"/>
    </row>
    <row r="94" spans="1:18" ht="12" customHeight="1">
      <c r="A94" s="5117"/>
      <c r="B94" s="5120"/>
      <c r="C94" s="5121"/>
      <c r="D94" s="1004"/>
      <c r="E94" s="1025"/>
      <c r="F94" s="1004"/>
      <c r="G94" s="5135"/>
      <c r="H94" s="1016"/>
      <c r="I94" s="1016"/>
      <c r="J94" s="1016"/>
      <c r="K94" s="1016"/>
      <c r="L94" s="1014"/>
      <c r="M94" s="5137"/>
      <c r="N94" s="1017"/>
      <c r="O94" s="1016"/>
      <c r="P94" s="1016"/>
      <c r="Q94" s="5127"/>
      <c r="R94" s="5129"/>
    </row>
    <row r="95" spans="1:18" ht="12" customHeight="1">
      <c r="A95" s="5117"/>
      <c r="B95" s="5120"/>
      <c r="C95" s="5120" t="s">
        <v>3886</v>
      </c>
      <c r="D95" s="1004"/>
      <c r="E95" s="1025"/>
      <c r="F95" s="1004"/>
      <c r="G95" s="5135"/>
      <c r="H95" s="1021"/>
      <c r="I95" s="1021" t="s">
        <v>139</v>
      </c>
      <c r="J95" s="1021"/>
      <c r="K95" s="1021"/>
      <c r="L95" s="1019" t="s">
        <v>139</v>
      </c>
      <c r="M95" s="5092" t="s">
        <v>3887</v>
      </c>
      <c r="N95" s="1023" t="s">
        <v>139</v>
      </c>
      <c r="O95" s="1021" t="s">
        <v>139</v>
      </c>
      <c r="P95" s="1021" t="s">
        <v>139</v>
      </c>
      <c r="Q95" s="5127"/>
      <c r="R95" s="5129"/>
    </row>
    <row r="96" spans="1:18" ht="12" customHeight="1">
      <c r="A96" s="5117"/>
      <c r="B96" s="5120"/>
      <c r="C96" s="5120"/>
      <c r="D96" s="1004"/>
      <c r="E96" s="1025"/>
      <c r="F96" s="1004"/>
      <c r="G96" s="5135"/>
      <c r="H96" s="1007"/>
      <c r="I96" s="1007"/>
      <c r="J96" s="1007"/>
      <c r="K96" s="1007"/>
      <c r="L96" s="1004"/>
      <c r="M96" s="5092"/>
      <c r="N96" s="1009"/>
      <c r="O96" s="1007"/>
      <c r="P96" s="1007"/>
      <c r="Q96" s="5127"/>
      <c r="R96" s="5129"/>
    </row>
    <row r="97" spans="1:18" ht="12" customHeight="1">
      <c r="A97" s="5117"/>
      <c r="B97" s="5120"/>
      <c r="C97" s="5120"/>
      <c r="D97" s="1004"/>
      <c r="E97" s="1025"/>
      <c r="F97" s="1004"/>
      <c r="G97" s="5135"/>
      <c r="H97" s="1007"/>
      <c r="I97" s="1006" t="s">
        <v>139</v>
      </c>
      <c r="J97" s="1007"/>
      <c r="K97" s="1007"/>
      <c r="L97" s="1004" t="s">
        <v>139</v>
      </c>
      <c r="M97" s="5092" t="s">
        <v>3888</v>
      </c>
      <c r="N97" s="1009" t="s">
        <v>139</v>
      </c>
      <c r="O97" s="1007"/>
      <c r="P97" s="1006" t="s">
        <v>139</v>
      </c>
      <c r="Q97" s="5127"/>
      <c r="R97" s="5129"/>
    </row>
    <row r="98" spans="1:18" ht="12" customHeight="1">
      <c r="A98" s="5117"/>
      <c r="B98" s="5120"/>
      <c r="C98" s="5121"/>
      <c r="D98" s="1004"/>
      <c r="E98" s="1025"/>
      <c r="F98" s="1004"/>
      <c r="G98" s="5135"/>
      <c r="H98" s="1016"/>
      <c r="I98" s="1016"/>
      <c r="J98" s="1016"/>
      <c r="K98" s="1016"/>
      <c r="L98" s="1014"/>
      <c r="M98" s="5137"/>
      <c r="N98" s="1017"/>
      <c r="O98" s="1016"/>
      <c r="P98" s="1016"/>
      <c r="Q98" s="5127"/>
      <c r="R98" s="5129"/>
    </row>
    <row r="99" spans="1:18" ht="12" customHeight="1">
      <c r="A99" s="5117"/>
      <c r="B99" s="5120"/>
      <c r="C99" s="5122" t="s">
        <v>3889</v>
      </c>
      <c r="D99" s="1004"/>
      <c r="E99" s="1025"/>
      <c r="F99" s="1004"/>
      <c r="G99" s="5135"/>
      <c r="H99" s="1021"/>
      <c r="I99" s="1021" t="s">
        <v>139</v>
      </c>
      <c r="J99" s="1021"/>
      <c r="K99" s="1021"/>
      <c r="L99" s="1019" t="s">
        <v>139</v>
      </c>
      <c r="M99" s="5092" t="s">
        <v>3890</v>
      </c>
      <c r="N99" s="1023" t="s">
        <v>139</v>
      </c>
      <c r="O99" s="1021"/>
      <c r="P99" s="1021" t="s">
        <v>139</v>
      </c>
      <c r="Q99" s="5127"/>
      <c r="R99" s="5129"/>
    </row>
    <row r="100" spans="1:18" ht="12" customHeight="1">
      <c r="A100" s="5117"/>
      <c r="B100" s="5120"/>
      <c r="C100" s="5140"/>
      <c r="D100" s="1004"/>
      <c r="E100" s="1025"/>
      <c r="F100" s="1004"/>
      <c r="G100" s="5135"/>
      <c r="H100" s="1007"/>
      <c r="I100" s="1007"/>
      <c r="J100" s="1007"/>
      <c r="K100" s="1007"/>
      <c r="L100" s="1004"/>
      <c r="M100" s="5092"/>
      <c r="N100" s="1009"/>
      <c r="O100" s="1007"/>
      <c r="P100" s="1007"/>
      <c r="Q100" s="5127"/>
      <c r="R100" s="5129"/>
    </row>
    <row r="101" spans="1:18" ht="12" customHeight="1">
      <c r="A101" s="5117"/>
      <c r="B101" s="5120"/>
      <c r="C101" s="5140"/>
      <c r="D101" s="1004"/>
      <c r="E101" s="1025"/>
      <c r="F101" s="1004"/>
      <c r="G101" s="5134"/>
      <c r="H101" s="1007"/>
      <c r="I101" s="1006" t="s">
        <v>139</v>
      </c>
      <c r="J101" s="1007"/>
      <c r="K101" s="1007"/>
      <c r="L101" s="1004" t="s">
        <v>139</v>
      </c>
      <c r="M101" s="5092" t="s">
        <v>3891</v>
      </c>
      <c r="N101" s="1009" t="s">
        <v>139</v>
      </c>
      <c r="O101" s="1007"/>
      <c r="P101" s="1006" t="s">
        <v>139</v>
      </c>
      <c r="Q101" s="5127"/>
      <c r="R101" s="5129"/>
    </row>
    <row r="102" spans="1:18" ht="12" customHeight="1" thickBot="1">
      <c r="A102" s="5118"/>
      <c r="B102" s="5139"/>
      <c r="C102" s="5141"/>
      <c r="D102" s="1032"/>
      <c r="E102" s="1033"/>
      <c r="F102" s="1032"/>
      <c r="G102" s="5150"/>
      <c r="H102" s="1034"/>
      <c r="I102" s="1034"/>
      <c r="J102" s="1034"/>
      <c r="K102" s="1034"/>
      <c r="L102" s="1032"/>
      <c r="M102" s="5151"/>
      <c r="N102" s="1035"/>
      <c r="O102" s="1034"/>
      <c r="P102" s="1034"/>
      <c r="Q102" s="5148"/>
      <c r="R102" s="5149"/>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6"/>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6"/>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31" customWidth="1"/>
    <col min="2" max="2" width="14.125" style="1031" customWidth="1"/>
    <col min="3" max="3" width="8.375" style="1031" customWidth="1"/>
    <col min="4" max="4" width="2.625" style="1031" customWidth="1"/>
    <col min="5" max="5" width="3" style="1031" customWidth="1"/>
    <col min="6" max="6" width="2.75" style="1039" customWidth="1"/>
    <col min="7" max="7" width="8" style="1040" customWidth="1"/>
    <col min="8" max="11" width="2.625" style="1031" customWidth="1"/>
    <col min="12" max="12" width="2.125" style="1031" customWidth="1"/>
    <col min="13" max="13" width="12.125" style="1042" customWidth="1"/>
    <col min="14" max="16" width="2.625" style="1039" customWidth="1"/>
    <col min="17" max="18" width="10.625" style="1039" customWidth="1"/>
    <col min="19" max="19" width="9" style="1031" customWidth="1"/>
    <col min="20" max="16384" width="9" style="1031"/>
  </cols>
  <sheetData>
    <row r="1" spans="1:18" s="994" customFormat="1" ht="21" customHeight="1">
      <c r="A1" s="988" t="s">
        <v>3490</v>
      </c>
      <c r="B1" s="988"/>
      <c r="C1" s="988"/>
      <c r="D1" s="988"/>
      <c r="E1" s="988"/>
      <c r="F1" s="989"/>
      <c r="G1" s="990"/>
      <c r="H1" s="988"/>
      <c r="I1" s="988"/>
      <c r="J1" s="988"/>
      <c r="K1" s="988"/>
      <c r="L1" s="988"/>
      <c r="M1" s="991"/>
      <c r="N1" s="992"/>
      <c r="O1" s="992"/>
      <c r="P1" s="992"/>
      <c r="Q1" s="992"/>
      <c r="R1" s="993" t="s">
        <v>3826</v>
      </c>
    </row>
    <row r="2" spans="1:18" s="994" customFormat="1" ht="15" customHeight="1">
      <c r="A2" s="988"/>
      <c r="B2" s="988"/>
      <c r="C2" s="988"/>
      <c r="D2" s="988"/>
      <c r="E2" s="988"/>
      <c r="F2" s="989"/>
      <c r="G2" s="990"/>
      <c r="H2" s="988"/>
      <c r="I2" s="988"/>
      <c r="J2" s="5093" t="s">
        <v>3294</v>
      </c>
      <c r="K2" s="5093"/>
      <c r="L2" s="5093"/>
      <c r="M2" s="5093"/>
      <c r="N2" s="5093"/>
      <c r="O2" s="5093"/>
      <c r="P2" s="5093"/>
      <c r="Q2" s="5093"/>
      <c r="R2" s="5093"/>
    </row>
    <row r="3" spans="1:18" s="994" customFormat="1" ht="15" customHeight="1">
      <c r="A3" s="988"/>
      <c r="B3" s="988"/>
      <c r="C3" s="988"/>
      <c r="D3" s="988"/>
      <c r="E3" s="988"/>
      <c r="F3" s="989"/>
      <c r="G3" s="990"/>
      <c r="H3" s="988"/>
      <c r="I3" s="988"/>
      <c r="J3" s="5094" t="s">
        <v>3295</v>
      </c>
      <c r="K3" s="5094"/>
      <c r="L3" s="5094"/>
      <c r="M3" s="5094"/>
      <c r="N3" s="5094"/>
      <c r="O3" s="5094"/>
      <c r="P3" s="5094"/>
      <c r="Q3" s="5094"/>
      <c r="R3" s="5094"/>
    </row>
    <row r="4" spans="1:18" s="994" customFormat="1" ht="15" customHeight="1" thickBot="1">
      <c r="A4" s="988"/>
      <c r="B4" s="988"/>
      <c r="C4" s="988"/>
      <c r="D4" s="988"/>
      <c r="E4" s="988"/>
      <c r="F4" s="989"/>
      <c r="G4" s="990"/>
      <c r="H4" s="988"/>
      <c r="I4" s="988"/>
      <c r="J4" s="1044"/>
      <c r="K4" s="1044"/>
      <c r="L4" s="1044"/>
      <c r="M4" s="1044"/>
      <c r="N4" s="1044"/>
      <c r="O4" s="1044"/>
      <c r="P4" s="1044"/>
      <c r="Q4" s="1044"/>
      <c r="R4" s="1044"/>
    </row>
    <row r="5" spans="1:18" s="995" customFormat="1" ht="13.5" customHeight="1">
      <c r="A5" s="5095"/>
      <c r="B5" s="5098" t="s">
        <v>3296</v>
      </c>
      <c r="C5" s="5098" t="s">
        <v>3297</v>
      </c>
      <c r="D5" s="5098" t="s">
        <v>3298</v>
      </c>
      <c r="E5" s="5098"/>
      <c r="F5" s="5098"/>
      <c r="G5" s="5098"/>
      <c r="H5" s="5098"/>
      <c r="I5" s="5098"/>
      <c r="J5" s="5098"/>
      <c r="K5" s="5098"/>
      <c r="L5" s="5098"/>
      <c r="M5" s="5101"/>
      <c r="N5" s="5102" t="s">
        <v>3312</v>
      </c>
      <c r="O5" s="5102"/>
      <c r="P5" s="5102"/>
      <c r="Q5" s="5102"/>
      <c r="R5" s="5103"/>
    </row>
    <row r="6" spans="1:18" s="995" customFormat="1" ht="13.5" customHeight="1">
      <c r="A6" s="5096"/>
      <c r="B6" s="5099"/>
      <c r="C6" s="5099"/>
      <c r="D6" s="5104" t="s">
        <v>3299</v>
      </c>
      <c r="E6" s="5105"/>
      <c r="F6" s="5108" t="s">
        <v>3300</v>
      </c>
      <c r="G6" s="5109"/>
      <c r="H6" s="5099" t="s">
        <v>3301</v>
      </c>
      <c r="I6" s="5099"/>
      <c r="J6" s="5099"/>
      <c r="K6" s="5099"/>
      <c r="L6" s="5108" t="s">
        <v>528</v>
      </c>
      <c r="M6" s="5112"/>
      <c r="N6" s="5114" t="s">
        <v>3302</v>
      </c>
      <c r="O6" s="5099"/>
      <c r="P6" s="5099"/>
      <c r="Q6" s="5099" t="s">
        <v>3303</v>
      </c>
      <c r="R6" s="5115"/>
    </row>
    <row r="7" spans="1:18" s="995" customFormat="1" ht="13.5" customHeight="1" thickBot="1">
      <c r="A7" s="5097"/>
      <c r="B7" s="5100"/>
      <c r="C7" s="5100"/>
      <c r="D7" s="5106"/>
      <c r="E7" s="5107"/>
      <c r="F7" s="5110"/>
      <c r="G7" s="5111"/>
      <c r="H7" s="996">
        <v>1</v>
      </c>
      <c r="I7" s="996">
        <v>2</v>
      </c>
      <c r="J7" s="996">
        <v>3</v>
      </c>
      <c r="K7" s="996">
        <v>4</v>
      </c>
      <c r="L7" s="5110"/>
      <c r="M7" s="5113"/>
      <c r="N7" s="997" t="s">
        <v>3304</v>
      </c>
      <c r="O7" s="996" t="s">
        <v>3305</v>
      </c>
      <c r="P7" s="996" t="s">
        <v>3306</v>
      </c>
      <c r="Q7" s="996" t="s">
        <v>3307</v>
      </c>
      <c r="R7" s="998" t="s">
        <v>3308</v>
      </c>
    </row>
    <row r="8" spans="1:18" s="995" customFormat="1" ht="13.5" customHeight="1" thickTop="1">
      <c r="A8" s="5116" t="s">
        <v>3827</v>
      </c>
      <c r="B8" s="5119" t="s">
        <v>3828</v>
      </c>
      <c r="C8" s="5163" t="s">
        <v>3892</v>
      </c>
      <c r="D8" s="999" t="s">
        <v>139</v>
      </c>
      <c r="E8" s="1043" t="s">
        <v>498</v>
      </c>
      <c r="F8" s="1045"/>
      <c r="G8" s="1046"/>
      <c r="H8" s="1047"/>
      <c r="I8" s="1002" t="s">
        <v>139</v>
      </c>
      <c r="J8" s="1002" t="s">
        <v>139</v>
      </c>
      <c r="K8" s="1002" t="s">
        <v>139</v>
      </c>
      <c r="L8" s="999" t="s">
        <v>139</v>
      </c>
      <c r="M8" s="1048" t="s">
        <v>3491</v>
      </c>
      <c r="N8" s="1049"/>
      <c r="O8" s="1047"/>
      <c r="P8" s="1047"/>
      <c r="Q8" s="5126" t="s">
        <v>3309</v>
      </c>
      <c r="R8" s="5128" t="s">
        <v>3309</v>
      </c>
    </row>
    <row r="9" spans="1:18" s="995" customFormat="1" ht="13.5" customHeight="1">
      <c r="A9" s="5117"/>
      <c r="B9" s="5120"/>
      <c r="C9" s="5164"/>
      <c r="D9" s="1004"/>
      <c r="E9" s="1025"/>
      <c r="F9" s="1045"/>
      <c r="G9" s="1046"/>
      <c r="H9" s="1047"/>
      <c r="I9" s="1007"/>
      <c r="J9" s="1007"/>
      <c r="K9" s="1007"/>
      <c r="L9" s="5165" t="s">
        <v>3492</v>
      </c>
      <c r="M9" s="5166"/>
      <c r="N9" s="1049"/>
      <c r="O9" s="1047"/>
      <c r="P9" s="1047"/>
      <c r="Q9" s="5127"/>
      <c r="R9" s="5129"/>
    </row>
    <row r="10" spans="1:18" s="995" customFormat="1" ht="13.5" customHeight="1">
      <c r="A10" s="5117"/>
      <c r="B10" s="5120"/>
      <c r="C10" s="1047"/>
      <c r="D10" s="1004"/>
      <c r="E10" s="1025"/>
      <c r="F10" s="1045"/>
      <c r="G10" s="1046"/>
      <c r="H10" s="1047"/>
      <c r="I10" s="1047"/>
      <c r="J10" s="1047"/>
      <c r="K10" s="1047"/>
      <c r="L10" s="5165"/>
      <c r="M10" s="5166"/>
      <c r="N10" s="1049"/>
      <c r="O10" s="1047"/>
      <c r="P10" s="1047"/>
      <c r="Q10" s="5127"/>
      <c r="R10" s="5129"/>
    </row>
    <row r="11" spans="1:18" s="995" customFormat="1" ht="13.5" customHeight="1">
      <c r="A11" s="5117"/>
      <c r="B11" s="5120"/>
      <c r="C11" s="1047"/>
      <c r="D11" s="1004"/>
      <c r="E11" s="1025"/>
      <c r="F11" s="1045"/>
      <c r="G11" s="1046"/>
      <c r="H11" s="1047"/>
      <c r="I11" s="1047"/>
      <c r="J11" s="1047"/>
      <c r="K11" s="1047"/>
      <c r="L11" s="5167" t="s">
        <v>3893</v>
      </c>
      <c r="M11" s="5168"/>
      <c r="N11" s="1049"/>
      <c r="O11" s="1047"/>
      <c r="P11" s="1047"/>
      <c r="Q11" s="5127"/>
      <c r="R11" s="5129"/>
    </row>
    <row r="12" spans="1:18" s="995" customFormat="1" ht="13.5" customHeight="1">
      <c r="A12" s="5117"/>
      <c r="B12" s="5120"/>
      <c r="C12" s="1047"/>
      <c r="D12" s="1004"/>
      <c r="E12" s="1025"/>
      <c r="F12" s="1045"/>
      <c r="G12" s="1046"/>
      <c r="H12" s="1047"/>
      <c r="I12" s="1047"/>
      <c r="J12" s="1047"/>
      <c r="K12" s="1047"/>
      <c r="L12" s="5161"/>
      <c r="M12" s="5162"/>
      <c r="N12" s="1049"/>
      <c r="O12" s="1047"/>
      <c r="P12" s="1047"/>
      <c r="Q12" s="5127"/>
      <c r="R12" s="5129"/>
    </row>
    <row r="13" spans="1:18" s="995" customFormat="1" ht="13.5" customHeight="1">
      <c r="A13" s="5117"/>
      <c r="B13" s="5120"/>
      <c r="C13" s="1047"/>
      <c r="D13" s="1004"/>
      <c r="E13" s="1025"/>
      <c r="F13" s="1045"/>
      <c r="G13" s="1046"/>
      <c r="H13" s="1047"/>
      <c r="I13" s="1047"/>
      <c r="J13" s="1047"/>
      <c r="K13" s="1047"/>
      <c r="L13" s="5161" t="s">
        <v>3893</v>
      </c>
      <c r="M13" s="5162"/>
      <c r="N13" s="1049"/>
      <c r="O13" s="1047"/>
      <c r="P13" s="1047"/>
      <c r="Q13" s="5127"/>
      <c r="R13" s="5129"/>
    </row>
    <row r="14" spans="1:18" s="995" customFormat="1" ht="13.5" customHeight="1">
      <c r="A14" s="5117"/>
      <c r="B14" s="5120"/>
      <c r="C14" s="1047"/>
      <c r="D14" s="1004"/>
      <c r="E14" s="1025"/>
      <c r="F14" s="1045"/>
      <c r="G14" s="1046"/>
      <c r="H14" s="1047"/>
      <c r="I14" s="1047"/>
      <c r="J14" s="1047"/>
      <c r="K14" s="1047"/>
      <c r="L14" s="5161"/>
      <c r="M14" s="5162"/>
      <c r="N14" s="1049"/>
      <c r="O14" s="1047"/>
      <c r="P14" s="1047"/>
      <c r="Q14" s="1047"/>
      <c r="R14" s="1050"/>
    </row>
    <row r="15" spans="1:18" s="995" customFormat="1" ht="13.5" customHeight="1">
      <c r="A15" s="5117"/>
      <c r="B15" s="5120"/>
      <c r="C15" s="1047"/>
      <c r="D15" s="1004"/>
      <c r="E15" s="1025"/>
      <c r="F15" s="1045"/>
      <c r="G15" s="1046"/>
      <c r="H15" s="1047"/>
      <c r="I15" s="1047"/>
      <c r="J15" s="1047"/>
      <c r="K15" s="1047"/>
      <c r="L15" s="5161" t="s">
        <v>3894</v>
      </c>
      <c r="M15" s="5162"/>
      <c r="N15" s="1049"/>
      <c r="O15" s="1047"/>
      <c r="P15" s="1047"/>
      <c r="Q15" s="1047"/>
      <c r="R15" s="1050"/>
    </row>
    <row r="16" spans="1:18" s="995" customFormat="1" ht="13.5" customHeight="1">
      <c r="A16" s="5117"/>
      <c r="B16" s="5120"/>
      <c r="C16" s="1047"/>
      <c r="D16" s="1004"/>
      <c r="E16" s="1025"/>
      <c r="F16" s="1045"/>
      <c r="G16" s="1046"/>
      <c r="H16" s="1047"/>
      <c r="I16" s="1047"/>
      <c r="J16" s="1047"/>
      <c r="K16" s="1047"/>
      <c r="L16" s="5161"/>
      <c r="M16" s="5162"/>
      <c r="N16" s="1049"/>
      <c r="O16" s="1047"/>
      <c r="P16" s="1047"/>
      <c r="Q16" s="1047"/>
      <c r="R16" s="1050"/>
    </row>
    <row r="17" spans="1:18" s="995" customFormat="1" ht="13.5" customHeight="1">
      <c r="A17" s="5117"/>
      <c r="B17" s="5120"/>
      <c r="C17" s="1047"/>
      <c r="D17" s="1004"/>
      <c r="E17" s="1025"/>
      <c r="F17" s="1045"/>
      <c r="G17" s="1046"/>
      <c r="H17" s="1047"/>
      <c r="I17" s="1047"/>
      <c r="J17" s="1047"/>
      <c r="K17" s="1047"/>
      <c r="L17" s="5161" t="s">
        <v>3895</v>
      </c>
      <c r="M17" s="5162"/>
      <c r="N17" s="1049"/>
      <c r="O17" s="1047"/>
      <c r="P17" s="1047"/>
      <c r="Q17" s="1047"/>
      <c r="R17" s="1050"/>
    </row>
    <row r="18" spans="1:18" s="995" customFormat="1" ht="13.5" customHeight="1">
      <c r="A18" s="5117"/>
      <c r="B18" s="5120"/>
      <c r="C18" s="1051"/>
      <c r="D18" s="1014"/>
      <c r="E18" s="1027"/>
      <c r="F18" s="1052"/>
      <c r="G18" s="1053"/>
      <c r="H18" s="1051"/>
      <c r="I18" s="1051"/>
      <c r="J18" s="1051"/>
      <c r="K18" s="1051"/>
      <c r="L18" s="5169"/>
      <c r="M18" s="5170"/>
      <c r="N18" s="1054"/>
      <c r="O18" s="1051"/>
      <c r="P18" s="1051"/>
      <c r="Q18" s="1051"/>
      <c r="R18" s="1055"/>
    </row>
    <row r="19" spans="1:18" s="995" customFormat="1" ht="13.5" customHeight="1">
      <c r="A19" s="5117"/>
      <c r="B19" s="5120"/>
      <c r="C19" s="5140" t="s">
        <v>3829</v>
      </c>
      <c r="D19" s="1019" t="s">
        <v>139</v>
      </c>
      <c r="E19" s="1020" t="s">
        <v>498</v>
      </c>
      <c r="F19" s="1019" t="s">
        <v>139</v>
      </c>
      <c r="G19" s="5130" t="s">
        <v>3831</v>
      </c>
      <c r="H19" s="1021" t="s">
        <v>139</v>
      </c>
      <c r="I19" s="1021"/>
      <c r="J19" s="1021"/>
      <c r="K19" s="1021"/>
      <c r="L19" s="1019" t="s">
        <v>139</v>
      </c>
      <c r="M19" s="5133" t="s">
        <v>3832</v>
      </c>
      <c r="N19" s="1023" t="s">
        <v>139</v>
      </c>
      <c r="O19" s="1021"/>
      <c r="P19" s="1021" t="s">
        <v>139</v>
      </c>
      <c r="Q19" s="5127" t="s">
        <v>3309</v>
      </c>
      <c r="R19" s="5129" t="s">
        <v>3309</v>
      </c>
    </row>
    <row r="20" spans="1:18" s="995" customFormat="1" ht="13.5" customHeight="1">
      <c r="A20" s="5117"/>
      <c r="B20" s="5120"/>
      <c r="C20" s="5123"/>
      <c r="D20" s="1004"/>
      <c r="E20" s="1025"/>
      <c r="F20" s="1006"/>
      <c r="G20" s="5125"/>
      <c r="H20" s="1007"/>
      <c r="I20" s="1007"/>
      <c r="J20" s="1007"/>
      <c r="K20" s="1007"/>
      <c r="L20" s="1004"/>
      <c r="M20" s="5092"/>
      <c r="N20" s="1009"/>
      <c r="O20" s="1007"/>
      <c r="P20" s="1007"/>
      <c r="Q20" s="5127"/>
      <c r="R20" s="5129"/>
    </row>
    <row r="21" spans="1:18" s="995" customFormat="1" ht="13.5" customHeight="1">
      <c r="A21" s="5117"/>
      <c r="B21" s="5120"/>
      <c r="C21" s="5123"/>
      <c r="D21" s="1004"/>
      <c r="E21" s="1025"/>
      <c r="F21" s="1006" t="s">
        <v>139</v>
      </c>
      <c r="G21" s="5125" t="s">
        <v>3833</v>
      </c>
      <c r="H21" s="1006" t="s">
        <v>139</v>
      </c>
      <c r="I21" s="1007"/>
      <c r="J21" s="1007"/>
      <c r="K21" s="1007"/>
      <c r="L21" s="2269" t="s">
        <v>139</v>
      </c>
      <c r="M21" s="1008" t="s">
        <v>3834</v>
      </c>
      <c r="N21" s="1009" t="s">
        <v>139</v>
      </c>
      <c r="O21" s="1007"/>
      <c r="P21" s="1006" t="s">
        <v>139</v>
      </c>
      <c r="Q21" s="5127"/>
      <c r="R21" s="5129"/>
    </row>
    <row r="22" spans="1:18" s="995" customFormat="1" ht="13.5" customHeight="1">
      <c r="A22" s="5117"/>
      <c r="B22" s="5120"/>
      <c r="C22" s="5123"/>
      <c r="D22" s="1004"/>
      <c r="E22" s="1025"/>
      <c r="F22" s="1006"/>
      <c r="G22" s="5125"/>
      <c r="H22" s="1007"/>
      <c r="I22" s="1007"/>
      <c r="J22" s="1007"/>
      <c r="K22" s="1007"/>
      <c r="L22" s="1004"/>
      <c r="M22" s="1008"/>
      <c r="N22" s="1009"/>
      <c r="O22" s="1007"/>
      <c r="P22" s="1007"/>
      <c r="Q22" s="5127"/>
      <c r="R22" s="5129"/>
    </row>
    <row r="23" spans="1:18" s="995" customFormat="1" ht="13.5" customHeight="1">
      <c r="A23" s="5117"/>
      <c r="B23" s="5120"/>
      <c r="C23" s="1010"/>
      <c r="D23" s="1004"/>
      <c r="E23" s="1025"/>
      <c r="F23" s="1006" t="s">
        <v>139</v>
      </c>
      <c r="G23" s="1011"/>
      <c r="H23" s="1007"/>
      <c r="I23" s="1007"/>
      <c r="J23" s="1007"/>
      <c r="K23" s="1007"/>
      <c r="L23" s="1004"/>
      <c r="M23" s="1012"/>
      <c r="N23" s="1009"/>
      <c r="O23" s="1007"/>
      <c r="P23" s="1007"/>
      <c r="Q23" s="1007"/>
      <c r="R23" s="1013"/>
    </row>
    <row r="24" spans="1:18" s="995" customFormat="1" ht="13.5" customHeight="1">
      <c r="A24" s="5117"/>
      <c r="B24" s="5120"/>
      <c r="C24" s="1010"/>
      <c r="D24" s="1014"/>
      <c r="E24" s="1027"/>
      <c r="F24" s="1006" t="s">
        <v>139</v>
      </c>
      <c r="G24" s="1011"/>
      <c r="H24" s="1016"/>
      <c r="I24" s="1016"/>
      <c r="J24" s="1016"/>
      <c r="K24" s="1016"/>
      <c r="L24" s="1014"/>
      <c r="M24" s="1012"/>
      <c r="N24" s="1017"/>
      <c r="O24" s="1016"/>
      <c r="P24" s="1016"/>
      <c r="Q24" s="1007"/>
      <c r="R24" s="1013"/>
    </row>
    <row r="25" spans="1:18" s="995" customFormat="1" ht="13.5" customHeight="1">
      <c r="A25" s="5117"/>
      <c r="B25" s="5120"/>
      <c r="C25" s="1018" t="s">
        <v>3835</v>
      </c>
      <c r="D25" s="1019" t="s">
        <v>139</v>
      </c>
      <c r="E25" s="1020" t="s">
        <v>498</v>
      </c>
      <c r="F25" s="1019" t="s">
        <v>139</v>
      </c>
      <c r="G25" s="5130" t="s">
        <v>3836</v>
      </c>
      <c r="H25" s="1021" t="s">
        <v>139</v>
      </c>
      <c r="I25" s="1021"/>
      <c r="J25" s="1021"/>
      <c r="K25" s="1021"/>
      <c r="L25" s="1019" t="s">
        <v>139</v>
      </c>
      <c r="M25" s="1022" t="s">
        <v>3837</v>
      </c>
      <c r="N25" s="1023"/>
      <c r="O25" s="1021"/>
      <c r="P25" s="1021" t="s">
        <v>139</v>
      </c>
      <c r="Q25" s="5126" t="s">
        <v>3309</v>
      </c>
      <c r="R25" s="5128" t="s">
        <v>3309</v>
      </c>
    </row>
    <row r="26" spans="1:18" s="995" customFormat="1" ht="13.5" customHeight="1">
      <c r="A26" s="5117"/>
      <c r="B26" s="5120"/>
      <c r="C26" s="1024" t="s">
        <v>3838</v>
      </c>
      <c r="D26" s="1004"/>
      <c r="E26" s="1025"/>
      <c r="F26" s="1006"/>
      <c r="G26" s="5125"/>
      <c r="H26" s="1007"/>
      <c r="I26" s="1007"/>
      <c r="J26" s="1007"/>
      <c r="K26" s="1007"/>
      <c r="L26" s="1004"/>
      <c r="M26" s="1012"/>
      <c r="N26" s="1009"/>
      <c r="O26" s="1007"/>
      <c r="P26" s="1007"/>
      <c r="Q26" s="5127"/>
      <c r="R26" s="5129"/>
    </row>
    <row r="27" spans="1:18" s="995" customFormat="1" ht="13.5" customHeight="1">
      <c r="A27" s="5117"/>
      <c r="B27" s="5120"/>
      <c r="C27" s="1010"/>
      <c r="D27" s="1004"/>
      <c r="E27" s="1025"/>
      <c r="F27" s="1006" t="s">
        <v>139</v>
      </c>
      <c r="G27" s="1011" t="s">
        <v>3311</v>
      </c>
      <c r="H27" s="1006" t="s">
        <v>139</v>
      </c>
      <c r="I27" s="1007"/>
      <c r="J27" s="1007"/>
      <c r="K27" s="1007"/>
      <c r="L27" s="1004" t="s">
        <v>139</v>
      </c>
      <c r="M27" s="1008" t="s">
        <v>3839</v>
      </c>
      <c r="N27" s="1009"/>
      <c r="O27" s="1007"/>
      <c r="P27" s="1006" t="s">
        <v>139</v>
      </c>
      <c r="Q27" s="5127"/>
      <c r="R27" s="5129"/>
    </row>
    <row r="28" spans="1:18" s="995" customFormat="1" ht="13.5" customHeight="1">
      <c r="A28" s="5117"/>
      <c r="B28" s="5120"/>
      <c r="C28" s="1010"/>
      <c r="D28" s="1004"/>
      <c r="E28" s="1025"/>
      <c r="F28" s="1006" t="s">
        <v>139</v>
      </c>
      <c r="G28" s="1011"/>
      <c r="H28" s="1007"/>
      <c r="I28" s="1007"/>
      <c r="J28" s="1007"/>
      <c r="K28" s="1007"/>
      <c r="L28" s="1004"/>
      <c r="M28" s="1008"/>
      <c r="N28" s="1009"/>
      <c r="O28" s="1007"/>
      <c r="P28" s="1007"/>
      <c r="Q28" s="5127"/>
      <c r="R28" s="5129"/>
    </row>
    <row r="29" spans="1:18" s="995" customFormat="1" ht="13.5" customHeight="1">
      <c r="A29" s="5117"/>
      <c r="B29" s="5120"/>
      <c r="C29" s="1010"/>
      <c r="D29" s="1004"/>
      <c r="E29" s="1025"/>
      <c r="F29" s="1006"/>
      <c r="G29" s="1011"/>
      <c r="H29" s="1006" t="s">
        <v>139</v>
      </c>
      <c r="I29" s="1007"/>
      <c r="J29" s="1007"/>
      <c r="K29" s="1007"/>
      <c r="L29" s="1004" t="s">
        <v>139</v>
      </c>
      <c r="M29" s="1008" t="s">
        <v>3840</v>
      </c>
      <c r="N29" s="1009"/>
      <c r="O29" s="1007"/>
      <c r="P29" s="1006" t="s">
        <v>139</v>
      </c>
      <c r="Q29" s="5127"/>
      <c r="R29" s="5129"/>
    </row>
    <row r="30" spans="1:18" s="995" customFormat="1" ht="13.5" customHeight="1">
      <c r="A30" s="5117"/>
      <c r="B30" s="5120"/>
      <c r="C30" s="1010"/>
      <c r="D30" s="1004"/>
      <c r="E30" s="1025"/>
      <c r="F30" s="1006"/>
      <c r="G30" s="1011"/>
      <c r="H30" s="1007"/>
      <c r="I30" s="1007"/>
      <c r="J30" s="1007"/>
      <c r="K30" s="1007"/>
      <c r="L30" s="1004"/>
      <c r="M30" s="1008" t="s">
        <v>3841</v>
      </c>
      <c r="N30" s="1009"/>
      <c r="O30" s="1007"/>
      <c r="P30" s="1007"/>
      <c r="Q30" s="5127"/>
      <c r="R30" s="5129"/>
    </row>
    <row r="31" spans="1:18" s="995" customFormat="1" ht="13.5" customHeight="1">
      <c r="A31" s="5117"/>
      <c r="B31" s="5120"/>
      <c r="C31" s="1010"/>
      <c r="D31" s="1004"/>
      <c r="E31" s="1025"/>
      <c r="F31" s="1006"/>
      <c r="G31" s="1011"/>
      <c r="H31" s="1006" t="s">
        <v>139</v>
      </c>
      <c r="I31" s="1007"/>
      <c r="J31" s="1007"/>
      <c r="K31" s="1007"/>
      <c r="L31" s="1004" t="s">
        <v>139</v>
      </c>
      <c r="M31" s="1008" t="s">
        <v>3842</v>
      </c>
      <c r="N31" s="1009"/>
      <c r="O31" s="1007"/>
      <c r="P31" s="1006" t="s">
        <v>139</v>
      </c>
      <c r="Q31" s="1007"/>
      <c r="R31" s="1013"/>
    </row>
    <row r="32" spans="1:18" s="995" customFormat="1" ht="13.5" customHeight="1">
      <c r="A32" s="5117"/>
      <c r="B32" s="5120"/>
      <c r="C32" s="1010"/>
      <c r="D32" s="1004"/>
      <c r="E32" s="1025"/>
      <c r="F32" s="1006"/>
      <c r="G32" s="1011"/>
      <c r="H32" s="1007"/>
      <c r="I32" s="1007"/>
      <c r="J32" s="1007"/>
      <c r="K32" s="1007"/>
      <c r="L32" s="1004"/>
      <c r="M32" s="1008"/>
      <c r="N32" s="1009"/>
      <c r="O32" s="1007"/>
      <c r="P32" s="1007"/>
      <c r="Q32" s="1007"/>
      <c r="R32" s="1013"/>
    </row>
    <row r="33" spans="1:18" s="995" customFormat="1" ht="13.5" customHeight="1">
      <c r="A33" s="5117"/>
      <c r="B33" s="5120"/>
      <c r="C33" s="1010"/>
      <c r="D33" s="1004"/>
      <c r="E33" s="1025"/>
      <c r="F33" s="1006"/>
      <c r="G33" s="1011"/>
      <c r="H33" s="1006" t="s">
        <v>139</v>
      </c>
      <c r="I33" s="1007"/>
      <c r="J33" s="1007"/>
      <c r="K33" s="1007"/>
      <c r="L33" s="1004" t="s">
        <v>139</v>
      </c>
      <c r="M33" s="1008" t="s">
        <v>3843</v>
      </c>
      <c r="N33" s="1009"/>
      <c r="O33" s="1007"/>
      <c r="P33" s="1006" t="s">
        <v>139</v>
      </c>
      <c r="Q33" s="1007"/>
      <c r="R33" s="1013"/>
    </row>
    <row r="34" spans="1:18" s="995" customFormat="1" ht="13.5" customHeight="1">
      <c r="A34" s="5117"/>
      <c r="B34" s="5120"/>
      <c r="C34" s="1010"/>
      <c r="D34" s="1004"/>
      <c r="E34" s="1025"/>
      <c r="F34" s="1006"/>
      <c r="G34" s="1011"/>
      <c r="H34" s="1007"/>
      <c r="I34" s="1007"/>
      <c r="J34" s="1007"/>
      <c r="K34" s="1007"/>
      <c r="L34" s="1004"/>
      <c r="M34" s="1008"/>
      <c r="N34" s="1009"/>
      <c r="O34" s="1007"/>
      <c r="P34" s="1007"/>
      <c r="Q34" s="1007"/>
      <c r="R34" s="1013"/>
    </row>
    <row r="35" spans="1:18" s="995" customFormat="1" ht="13.5" customHeight="1">
      <c r="A35" s="5117"/>
      <c r="B35" s="5120"/>
      <c r="C35" s="1010"/>
      <c r="D35" s="1004"/>
      <c r="E35" s="1025"/>
      <c r="F35" s="1006"/>
      <c r="G35" s="1011"/>
      <c r="H35" s="1006" t="s">
        <v>139</v>
      </c>
      <c r="I35" s="1007"/>
      <c r="J35" s="1007"/>
      <c r="K35" s="1007"/>
      <c r="L35" s="1004" t="s">
        <v>139</v>
      </c>
      <c r="M35" s="1008" t="s">
        <v>3844</v>
      </c>
      <c r="N35" s="1009"/>
      <c r="O35" s="1007"/>
      <c r="P35" s="1006" t="s">
        <v>139</v>
      </c>
      <c r="Q35" s="1007"/>
      <c r="R35" s="1013"/>
    </row>
    <row r="36" spans="1:18" s="995" customFormat="1" ht="13.5" customHeight="1">
      <c r="A36" s="5117"/>
      <c r="B36" s="5120"/>
      <c r="C36" s="1010"/>
      <c r="D36" s="1004"/>
      <c r="E36" s="1025"/>
      <c r="F36" s="1006"/>
      <c r="G36" s="1011"/>
      <c r="H36" s="1007"/>
      <c r="I36" s="1007"/>
      <c r="J36" s="1007"/>
      <c r="K36" s="1007"/>
      <c r="L36" s="1004"/>
      <c r="M36" s="1008"/>
      <c r="N36" s="1009"/>
      <c r="O36" s="1007"/>
      <c r="P36" s="1007"/>
      <c r="Q36" s="1007"/>
      <c r="R36" s="1013"/>
    </row>
    <row r="37" spans="1:18" s="995" customFormat="1" ht="13.5" customHeight="1">
      <c r="A37" s="5117"/>
      <c r="B37" s="5120"/>
      <c r="C37" s="1010"/>
      <c r="D37" s="1004"/>
      <c r="E37" s="1025"/>
      <c r="F37" s="1006"/>
      <c r="G37" s="1011"/>
      <c r="H37" s="1006" t="s">
        <v>139</v>
      </c>
      <c r="I37" s="1007"/>
      <c r="J37" s="1007"/>
      <c r="K37" s="1007"/>
      <c r="L37" s="1004" t="s">
        <v>139</v>
      </c>
      <c r="M37" s="1008" t="s">
        <v>3845</v>
      </c>
      <c r="N37" s="1009" t="s">
        <v>139</v>
      </c>
      <c r="O37" s="1007"/>
      <c r="P37" s="1006" t="s">
        <v>139</v>
      </c>
      <c r="Q37" s="1007"/>
      <c r="R37" s="1013"/>
    </row>
    <row r="38" spans="1:18" s="995" customFormat="1" ht="13.5" customHeight="1">
      <c r="A38" s="5117"/>
      <c r="B38" s="5120"/>
      <c r="C38" s="1026"/>
      <c r="D38" s="1014"/>
      <c r="E38" s="1027"/>
      <c r="F38" s="1006"/>
      <c r="G38" s="1011"/>
      <c r="H38" s="1016"/>
      <c r="I38" s="1016"/>
      <c r="J38" s="1016"/>
      <c r="K38" s="1016"/>
      <c r="L38" s="1014"/>
      <c r="M38" s="1028" t="s">
        <v>3846</v>
      </c>
      <c r="N38" s="1017"/>
      <c r="O38" s="1016"/>
      <c r="P38" s="1016"/>
      <c r="Q38" s="1016"/>
      <c r="R38" s="1029"/>
    </row>
    <row r="39" spans="1:18" s="995" customFormat="1" ht="13.5" customHeight="1">
      <c r="A39" s="5117"/>
      <c r="B39" s="5120"/>
      <c r="C39" s="5131" t="s">
        <v>3847</v>
      </c>
      <c r="D39" s="1019" t="s">
        <v>139</v>
      </c>
      <c r="E39" s="1020" t="s">
        <v>498</v>
      </c>
      <c r="F39" s="1019" t="s">
        <v>139</v>
      </c>
      <c r="G39" s="5130" t="s">
        <v>3848</v>
      </c>
      <c r="H39" s="1021" t="s">
        <v>139</v>
      </c>
      <c r="I39" s="1021"/>
      <c r="J39" s="1021"/>
      <c r="K39" s="1021"/>
      <c r="L39" s="1019" t="s">
        <v>139</v>
      </c>
      <c r="M39" s="5133" t="s">
        <v>3849</v>
      </c>
      <c r="N39" s="1023" t="s">
        <v>139</v>
      </c>
      <c r="O39" s="1021" t="s">
        <v>139</v>
      </c>
      <c r="P39" s="1021"/>
      <c r="Q39" s="5126" t="s">
        <v>3309</v>
      </c>
      <c r="R39" s="5128" t="s">
        <v>3309</v>
      </c>
    </row>
    <row r="40" spans="1:18" s="995" customFormat="1" ht="13.5" customHeight="1">
      <c r="A40" s="5117"/>
      <c r="B40" s="5120"/>
      <c r="C40" s="5132"/>
      <c r="D40" s="1004"/>
      <c r="E40" s="1025"/>
      <c r="F40" s="1006"/>
      <c r="G40" s="5125"/>
      <c r="H40" s="1007"/>
      <c r="I40" s="1007"/>
      <c r="J40" s="1007"/>
      <c r="K40" s="1007"/>
      <c r="L40" s="1004"/>
      <c r="M40" s="5092"/>
      <c r="N40" s="1009"/>
      <c r="O40" s="1007"/>
      <c r="P40" s="1007"/>
      <c r="Q40" s="5127"/>
      <c r="R40" s="5129"/>
    </row>
    <row r="41" spans="1:18" s="995" customFormat="1" ht="13.5" customHeight="1">
      <c r="A41" s="5117"/>
      <c r="B41" s="5120"/>
      <c r="C41" s="5132"/>
      <c r="D41" s="1004"/>
      <c r="E41" s="1025"/>
      <c r="F41" s="1006" t="s">
        <v>139</v>
      </c>
      <c r="G41" s="5125" t="s">
        <v>3850</v>
      </c>
      <c r="H41" s="1006" t="s">
        <v>139</v>
      </c>
      <c r="I41" s="1007"/>
      <c r="J41" s="1007"/>
      <c r="K41" s="1007"/>
      <c r="L41" s="1004" t="s">
        <v>139</v>
      </c>
      <c r="M41" s="5092" t="s">
        <v>3851</v>
      </c>
      <c r="N41" s="1009" t="s">
        <v>139</v>
      </c>
      <c r="O41" s="1006" t="s">
        <v>139</v>
      </c>
      <c r="P41" s="1007"/>
      <c r="Q41" s="5127"/>
      <c r="R41" s="5129"/>
    </row>
    <row r="42" spans="1:18" s="995" customFormat="1" ht="13.5" customHeight="1">
      <c r="A42" s="5117"/>
      <c r="B42" s="5120"/>
      <c r="C42" s="1010"/>
      <c r="D42" s="1004"/>
      <c r="E42" s="1025"/>
      <c r="F42" s="1006"/>
      <c r="G42" s="5125"/>
      <c r="H42" s="1007"/>
      <c r="I42" s="1007"/>
      <c r="J42" s="1007"/>
      <c r="K42" s="1007"/>
      <c r="L42" s="1004"/>
      <c r="M42" s="5092"/>
      <c r="N42" s="1009"/>
      <c r="O42" s="1007"/>
      <c r="P42" s="1007"/>
      <c r="Q42" s="5127"/>
      <c r="R42" s="5129"/>
    </row>
    <row r="43" spans="1:18" s="995" customFormat="1" ht="13.5" customHeight="1">
      <c r="A43" s="5117"/>
      <c r="B43" s="5120"/>
      <c r="C43" s="1010"/>
      <c r="D43" s="1004"/>
      <c r="E43" s="1025"/>
      <c r="F43" s="1006" t="s">
        <v>139</v>
      </c>
      <c r="G43" s="5125" t="s">
        <v>3311</v>
      </c>
      <c r="H43" s="1006" t="s">
        <v>139</v>
      </c>
      <c r="I43" s="1006" t="s">
        <v>139</v>
      </c>
      <c r="J43" s="1006" t="s">
        <v>139</v>
      </c>
      <c r="K43" s="1006" t="s">
        <v>139</v>
      </c>
      <c r="L43" s="1004" t="s">
        <v>139</v>
      </c>
      <c r="M43" s="5092" t="s">
        <v>3852</v>
      </c>
      <c r="N43" s="1009" t="s">
        <v>139</v>
      </c>
      <c r="O43" s="1006" t="s">
        <v>139</v>
      </c>
      <c r="P43" s="1007"/>
      <c r="Q43" s="5127"/>
      <c r="R43" s="5129"/>
    </row>
    <row r="44" spans="1:18" s="995" customFormat="1" ht="13.5" customHeight="1">
      <c r="A44" s="5117"/>
      <c r="B44" s="5120"/>
      <c r="C44" s="1010"/>
      <c r="D44" s="1004"/>
      <c r="E44" s="1025"/>
      <c r="F44" s="1006"/>
      <c r="G44" s="5125"/>
      <c r="H44" s="1007"/>
      <c r="I44" s="1007"/>
      <c r="J44" s="1007"/>
      <c r="K44" s="1007"/>
      <c r="L44" s="1004"/>
      <c r="M44" s="5092"/>
      <c r="N44" s="1009"/>
      <c r="O44" s="1007"/>
      <c r="P44" s="1007"/>
      <c r="Q44" s="5127"/>
      <c r="R44" s="5129"/>
    </row>
    <row r="45" spans="1:18" s="995" customFormat="1" ht="13.5" customHeight="1">
      <c r="A45" s="5117"/>
      <c r="B45" s="5120"/>
      <c r="C45" s="1010"/>
      <c r="D45" s="1004"/>
      <c r="E45" s="1025"/>
      <c r="F45" s="1006" t="s">
        <v>139</v>
      </c>
      <c r="G45" s="5125" t="s">
        <v>3853</v>
      </c>
      <c r="H45" s="1006" t="s">
        <v>139</v>
      </c>
      <c r="I45" s="1006" t="s">
        <v>139</v>
      </c>
      <c r="J45" s="1007"/>
      <c r="K45" s="1007"/>
      <c r="L45" s="1004" t="s">
        <v>139</v>
      </c>
      <c r="M45" s="5092" t="s">
        <v>3854</v>
      </c>
      <c r="N45" s="1009" t="s">
        <v>139</v>
      </c>
      <c r="O45" s="1006" t="s">
        <v>139</v>
      </c>
      <c r="P45" s="1006" t="s">
        <v>139</v>
      </c>
      <c r="Q45" s="1007"/>
      <c r="R45" s="1013"/>
    </row>
    <row r="46" spans="1:18" s="995" customFormat="1" ht="13.5" customHeight="1">
      <c r="A46" s="5117"/>
      <c r="B46" s="5120"/>
      <c r="C46" s="1010"/>
      <c r="D46" s="1004"/>
      <c r="E46" s="1025"/>
      <c r="F46" s="1006"/>
      <c r="G46" s="5125"/>
      <c r="H46" s="1007"/>
      <c r="I46" s="1007"/>
      <c r="J46" s="1007"/>
      <c r="K46" s="1007"/>
      <c r="L46" s="1004"/>
      <c r="M46" s="5092"/>
      <c r="N46" s="1009"/>
      <c r="O46" s="1007"/>
      <c r="P46" s="1007"/>
      <c r="Q46" s="1007"/>
      <c r="R46" s="1013"/>
    </row>
    <row r="47" spans="1:18" s="995" customFormat="1" ht="13.5" customHeight="1">
      <c r="A47" s="5117"/>
      <c r="B47" s="5120"/>
      <c r="C47" s="1010"/>
      <c r="D47" s="1004"/>
      <c r="E47" s="1025"/>
      <c r="F47" s="1006" t="s">
        <v>139</v>
      </c>
      <c r="G47" s="5125"/>
      <c r="H47" s="1007" t="s">
        <v>139</v>
      </c>
      <c r="I47" s="1007"/>
      <c r="J47" s="1007"/>
      <c r="K47" s="1007"/>
      <c r="L47" s="1004" t="s">
        <v>139</v>
      </c>
      <c r="M47" s="5092" t="s">
        <v>3855</v>
      </c>
      <c r="N47" s="1009" t="s">
        <v>139</v>
      </c>
      <c r="O47" s="1006" t="s">
        <v>139</v>
      </c>
      <c r="P47" s="1007"/>
      <c r="Q47" s="1007"/>
      <c r="R47" s="1013"/>
    </row>
    <row r="48" spans="1:18" s="995" customFormat="1" ht="13.5" customHeight="1">
      <c r="A48" s="5117"/>
      <c r="B48" s="5120"/>
      <c r="C48" s="1010"/>
      <c r="D48" s="1004"/>
      <c r="E48" s="1025"/>
      <c r="F48" s="1006"/>
      <c r="G48" s="5125"/>
      <c r="H48" s="1007"/>
      <c r="I48" s="1007"/>
      <c r="J48" s="1007"/>
      <c r="K48" s="1007"/>
      <c r="L48" s="1004"/>
      <c r="M48" s="5092"/>
      <c r="N48" s="1009"/>
      <c r="O48" s="1007"/>
      <c r="P48" s="1007"/>
      <c r="Q48" s="1007"/>
      <c r="R48" s="1013"/>
    </row>
    <row r="49" spans="1:18" s="995" customFormat="1" ht="13.5" customHeight="1">
      <c r="A49" s="5117"/>
      <c r="B49" s="5120"/>
      <c r="C49" s="1010"/>
      <c r="D49" s="1004"/>
      <c r="E49" s="1025"/>
      <c r="F49" s="1006" t="s">
        <v>139</v>
      </c>
      <c r="G49" s="5125"/>
      <c r="H49" s="1006" t="s">
        <v>139</v>
      </c>
      <c r="I49" s="1007"/>
      <c r="J49" s="1007"/>
      <c r="K49" s="1007"/>
      <c r="L49" s="1004" t="s">
        <v>139</v>
      </c>
      <c r="M49" s="5092" t="s">
        <v>3856</v>
      </c>
      <c r="N49" s="1009" t="s">
        <v>139</v>
      </c>
      <c r="O49" s="1006" t="s">
        <v>139</v>
      </c>
      <c r="P49" s="1007"/>
      <c r="Q49" s="1007"/>
      <c r="R49" s="1013"/>
    </row>
    <row r="50" spans="1:18" s="995" customFormat="1" ht="13.5" customHeight="1">
      <c r="A50" s="5117"/>
      <c r="B50" s="5120"/>
      <c r="C50" s="1010"/>
      <c r="D50" s="1004"/>
      <c r="E50" s="1025"/>
      <c r="F50" s="1006"/>
      <c r="G50" s="5125"/>
      <c r="H50" s="1007"/>
      <c r="I50" s="1007"/>
      <c r="J50" s="1007"/>
      <c r="K50" s="1007"/>
      <c r="L50" s="1004"/>
      <c r="M50" s="5092"/>
      <c r="N50" s="1009"/>
      <c r="O50" s="1007"/>
      <c r="P50" s="1007"/>
      <c r="Q50" s="1007"/>
      <c r="R50" s="1013"/>
    </row>
    <row r="51" spans="1:18" s="995" customFormat="1" ht="13.5" customHeight="1">
      <c r="A51" s="5117"/>
      <c r="B51" s="5120"/>
      <c r="C51" s="1010"/>
      <c r="D51" s="1004"/>
      <c r="E51" s="1025"/>
      <c r="F51" s="1006"/>
      <c r="G51" s="5125"/>
      <c r="H51" s="1006" t="s">
        <v>139</v>
      </c>
      <c r="I51" s="1007"/>
      <c r="J51" s="1007"/>
      <c r="K51" s="1007"/>
      <c r="L51" s="1004" t="s">
        <v>139</v>
      </c>
      <c r="M51" s="5092" t="s">
        <v>3857</v>
      </c>
      <c r="N51" s="1009" t="s">
        <v>139</v>
      </c>
      <c r="O51" s="1006" t="s">
        <v>139</v>
      </c>
      <c r="P51" s="1007"/>
      <c r="Q51" s="1007"/>
      <c r="R51" s="1013"/>
    </row>
    <row r="52" spans="1:18" s="995" customFormat="1" ht="13.5" customHeight="1">
      <c r="A52" s="5117"/>
      <c r="B52" s="5120"/>
      <c r="C52" s="1010"/>
      <c r="D52" s="1004"/>
      <c r="E52" s="1025"/>
      <c r="F52" s="1006"/>
      <c r="G52" s="5125"/>
      <c r="H52" s="1007"/>
      <c r="I52" s="1007"/>
      <c r="J52" s="1007"/>
      <c r="K52" s="1007"/>
      <c r="L52" s="1004"/>
      <c r="M52" s="5092"/>
      <c r="N52" s="1009"/>
      <c r="O52" s="1007"/>
      <c r="P52" s="1007"/>
      <c r="Q52" s="1007"/>
      <c r="R52" s="1013"/>
    </row>
    <row r="53" spans="1:18" s="995" customFormat="1" ht="13.5" customHeight="1">
      <c r="A53" s="5117"/>
      <c r="B53" s="5120"/>
      <c r="C53" s="1010"/>
      <c r="D53" s="1004"/>
      <c r="E53" s="1025"/>
      <c r="F53" s="1006"/>
      <c r="G53" s="5125"/>
      <c r="H53" s="1007"/>
      <c r="I53" s="1006" t="s">
        <v>139</v>
      </c>
      <c r="J53" s="1007"/>
      <c r="K53" s="1007"/>
      <c r="L53" s="1004" t="s">
        <v>139</v>
      </c>
      <c r="M53" s="5092" t="s">
        <v>3858</v>
      </c>
      <c r="N53" s="1009" t="s">
        <v>139</v>
      </c>
      <c r="O53" s="1007"/>
      <c r="P53" s="1006" t="s">
        <v>139</v>
      </c>
      <c r="Q53" s="1007"/>
      <c r="R53" s="1013"/>
    </row>
    <row r="54" spans="1:18" s="995" customFormat="1" ht="13.5" customHeight="1">
      <c r="A54" s="5117"/>
      <c r="B54" s="5121"/>
      <c r="C54" s="1010"/>
      <c r="D54" s="1014"/>
      <c r="E54" s="1027"/>
      <c r="F54" s="1030"/>
      <c r="G54" s="5172"/>
      <c r="H54" s="1016"/>
      <c r="I54" s="1016"/>
      <c r="J54" s="1016"/>
      <c r="K54" s="1016"/>
      <c r="L54" s="1014"/>
      <c r="M54" s="5092"/>
      <c r="N54" s="1017"/>
      <c r="O54" s="1016"/>
      <c r="P54" s="1016"/>
      <c r="Q54" s="1007"/>
      <c r="R54" s="1013"/>
    </row>
    <row r="55" spans="1:18" ht="12" customHeight="1">
      <c r="A55" s="5117"/>
      <c r="B55" s="5138" t="s">
        <v>3867</v>
      </c>
      <c r="C55" s="5138" t="s">
        <v>3868</v>
      </c>
      <c r="D55" s="1019" t="s">
        <v>139</v>
      </c>
      <c r="E55" s="1020" t="s">
        <v>498</v>
      </c>
      <c r="F55" s="1019"/>
      <c r="G55" s="5146"/>
      <c r="H55" s="1021" t="s">
        <v>139</v>
      </c>
      <c r="I55" s="1021"/>
      <c r="J55" s="1021"/>
      <c r="K55" s="1021"/>
      <c r="L55" s="1019" t="s">
        <v>139</v>
      </c>
      <c r="M55" s="5133" t="s">
        <v>3869</v>
      </c>
      <c r="N55" s="1023" t="s">
        <v>139</v>
      </c>
      <c r="O55" s="1021"/>
      <c r="P55" s="1021"/>
      <c r="Q55" s="5126" t="s">
        <v>3309</v>
      </c>
      <c r="R55" s="5128" t="s">
        <v>3309</v>
      </c>
    </row>
    <row r="56" spans="1:18" ht="12" customHeight="1">
      <c r="A56" s="5117"/>
      <c r="B56" s="5120"/>
      <c r="C56" s="5140"/>
      <c r="D56" s="1004"/>
      <c r="E56" s="1025"/>
      <c r="F56" s="1004"/>
      <c r="G56" s="5147"/>
      <c r="H56" s="1007"/>
      <c r="I56" s="1007"/>
      <c r="J56" s="1007"/>
      <c r="K56" s="1007"/>
      <c r="L56" s="1004"/>
      <c r="M56" s="5092"/>
      <c r="N56" s="1009"/>
      <c r="O56" s="1007"/>
      <c r="P56" s="1007"/>
      <c r="Q56" s="5127"/>
      <c r="R56" s="5129"/>
    </row>
    <row r="57" spans="1:18" ht="12" customHeight="1">
      <c r="A57" s="5117"/>
      <c r="B57" s="5120"/>
      <c r="C57" s="5140"/>
      <c r="D57" s="1004"/>
      <c r="E57" s="1025"/>
      <c r="F57" s="1004"/>
      <c r="G57" s="5147"/>
      <c r="H57" s="1006" t="s">
        <v>139</v>
      </c>
      <c r="I57" s="1007"/>
      <c r="J57" s="1007"/>
      <c r="K57" s="1007"/>
      <c r="L57" s="1004" t="s">
        <v>139</v>
      </c>
      <c r="M57" s="5092" t="s">
        <v>3870</v>
      </c>
      <c r="N57" s="1009" t="s">
        <v>139</v>
      </c>
      <c r="O57" s="1007"/>
      <c r="P57" s="1007"/>
      <c r="Q57" s="5127"/>
      <c r="R57" s="5129"/>
    </row>
    <row r="58" spans="1:18" ht="12" customHeight="1" thickBot="1">
      <c r="A58" s="5118"/>
      <c r="B58" s="5139"/>
      <c r="C58" s="5141"/>
      <c r="D58" s="1032"/>
      <c r="E58" s="1033"/>
      <c r="F58" s="1032"/>
      <c r="G58" s="5171"/>
      <c r="H58" s="1034"/>
      <c r="I58" s="1034"/>
      <c r="J58" s="1034"/>
      <c r="K58" s="1034"/>
      <c r="L58" s="1032"/>
      <c r="M58" s="5151"/>
      <c r="N58" s="1035"/>
      <c r="O58" s="1034"/>
      <c r="P58" s="1034"/>
      <c r="Q58" s="5148"/>
      <c r="R58" s="5149"/>
    </row>
    <row r="59" spans="1:18" ht="12" customHeight="1">
      <c r="A59" s="1036"/>
      <c r="B59" s="1037"/>
      <c r="C59" s="1038"/>
      <c r="D59" s="1039"/>
      <c r="E59" s="1039"/>
      <c r="H59" s="1039"/>
      <c r="I59" s="1039"/>
      <c r="J59" s="1039"/>
      <c r="K59" s="1039"/>
      <c r="L59" s="1039"/>
      <c r="M59" s="1041"/>
    </row>
    <row r="60" spans="1:18" ht="12" customHeight="1">
      <c r="A60" s="1036"/>
      <c r="B60" s="1037"/>
      <c r="C60" s="1038"/>
      <c r="D60" s="1039"/>
      <c r="E60" s="1039"/>
      <c r="H60" s="1039"/>
      <c r="I60" s="1039"/>
      <c r="J60" s="1039"/>
      <c r="K60" s="1039"/>
      <c r="L60" s="1039"/>
      <c r="M60" s="1041"/>
    </row>
    <row r="61" spans="1:18" ht="12" customHeight="1">
      <c r="A61" s="1036"/>
      <c r="B61" s="1037"/>
      <c r="C61" s="1038"/>
      <c r="D61" s="1039"/>
      <c r="E61" s="1039"/>
      <c r="H61" s="1039"/>
      <c r="I61" s="1039"/>
      <c r="J61" s="1039"/>
      <c r="K61" s="1039"/>
      <c r="L61" s="1039"/>
      <c r="M61" s="1041"/>
    </row>
    <row r="62" spans="1:18" ht="12" customHeight="1">
      <c r="A62" s="1036"/>
      <c r="B62" s="1037"/>
      <c r="C62" s="1038"/>
      <c r="D62" s="1039"/>
      <c r="E62" s="1039"/>
      <c r="H62" s="1039"/>
      <c r="I62" s="1039"/>
      <c r="J62" s="1039"/>
      <c r="K62" s="1039"/>
      <c r="L62" s="1039"/>
      <c r="M62" s="1041"/>
    </row>
    <row r="63" spans="1:18" ht="12" customHeight="1">
      <c r="A63" s="1036"/>
      <c r="B63" s="1037"/>
      <c r="C63" s="1038"/>
      <c r="D63" s="1039"/>
      <c r="E63" s="1039"/>
      <c r="H63" s="1039"/>
      <c r="I63" s="1039"/>
      <c r="J63" s="1039"/>
      <c r="K63" s="1039"/>
      <c r="L63" s="1039"/>
      <c r="M63" s="1041"/>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6"/>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s="664" customFormat="1" ht="21" customHeight="1">
      <c r="A1" s="667" t="s">
        <v>3490</v>
      </c>
      <c r="B1" s="667"/>
      <c r="C1" s="667"/>
      <c r="D1" s="667"/>
      <c r="E1" s="667"/>
      <c r="F1" s="668"/>
      <c r="G1" s="669"/>
      <c r="H1" s="667"/>
      <c r="I1" s="667"/>
      <c r="J1" s="667"/>
      <c r="K1" s="667"/>
      <c r="L1" s="667"/>
      <c r="M1" s="670"/>
      <c r="N1" s="665"/>
      <c r="O1" s="665"/>
      <c r="P1" s="665"/>
      <c r="Q1" s="665"/>
      <c r="R1" s="671" t="s">
        <v>3313</v>
      </c>
    </row>
    <row r="2" spans="1:18" s="664" customFormat="1" ht="15" customHeight="1">
      <c r="A2" s="667"/>
      <c r="B2" s="667"/>
      <c r="C2" s="667"/>
      <c r="D2" s="667"/>
      <c r="E2" s="667"/>
      <c r="F2" s="668"/>
      <c r="G2" s="669"/>
      <c r="H2" s="667"/>
      <c r="I2" s="667"/>
      <c r="J2" s="5173" t="s">
        <v>3294</v>
      </c>
      <c r="K2" s="5173"/>
      <c r="L2" s="5173"/>
      <c r="M2" s="5173"/>
      <c r="N2" s="5173"/>
      <c r="O2" s="5173"/>
      <c r="P2" s="5173"/>
      <c r="Q2" s="5173"/>
      <c r="R2" s="5173"/>
    </row>
    <row r="3" spans="1:18" s="664" customFormat="1" ht="15" customHeight="1">
      <c r="A3" s="667"/>
      <c r="B3" s="667"/>
      <c r="C3" s="667"/>
      <c r="D3" s="667"/>
      <c r="E3" s="667"/>
      <c r="F3" s="668"/>
      <c r="G3" s="669"/>
      <c r="H3" s="667"/>
      <c r="I3" s="667"/>
      <c r="J3" s="5174" t="s">
        <v>3295</v>
      </c>
      <c r="K3" s="5174"/>
      <c r="L3" s="5174"/>
      <c r="M3" s="5174"/>
      <c r="N3" s="5174"/>
      <c r="O3" s="5174"/>
      <c r="P3" s="5174"/>
      <c r="Q3" s="5174"/>
      <c r="R3" s="5174"/>
    </row>
    <row r="4" spans="1:18" ht="12" thickBot="1"/>
    <row r="5" spans="1:18" s="676" customFormat="1" ht="13.5" customHeight="1">
      <c r="A5" s="5175"/>
      <c r="B5" s="5178" t="s">
        <v>3296</v>
      </c>
      <c r="C5" s="5178" t="s">
        <v>3297</v>
      </c>
      <c r="D5" s="5178" t="s">
        <v>3298</v>
      </c>
      <c r="E5" s="5178"/>
      <c r="F5" s="5178"/>
      <c r="G5" s="5178"/>
      <c r="H5" s="5178"/>
      <c r="I5" s="5178"/>
      <c r="J5" s="5178"/>
      <c r="K5" s="5178"/>
      <c r="L5" s="5178"/>
      <c r="M5" s="5181"/>
      <c r="N5" s="5182" t="s">
        <v>3312</v>
      </c>
      <c r="O5" s="5182"/>
      <c r="P5" s="5182"/>
      <c r="Q5" s="5182"/>
      <c r="R5" s="5183"/>
    </row>
    <row r="6" spans="1:18" s="676" customFormat="1" ht="13.5" customHeight="1">
      <c r="A6" s="5176"/>
      <c r="B6" s="5179"/>
      <c r="C6" s="5179"/>
      <c r="D6" s="5184" t="s">
        <v>3299</v>
      </c>
      <c r="E6" s="5185"/>
      <c r="F6" s="5188" t="s">
        <v>3300</v>
      </c>
      <c r="G6" s="5189"/>
      <c r="H6" s="5179" t="s">
        <v>3301</v>
      </c>
      <c r="I6" s="5179"/>
      <c r="J6" s="5179"/>
      <c r="K6" s="5179"/>
      <c r="L6" s="5188" t="s">
        <v>528</v>
      </c>
      <c r="M6" s="5192"/>
      <c r="N6" s="5194" t="s">
        <v>3302</v>
      </c>
      <c r="O6" s="5179"/>
      <c r="P6" s="5179"/>
      <c r="Q6" s="5179" t="s">
        <v>3303</v>
      </c>
      <c r="R6" s="5195"/>
    </row>
    <row r="7" spans="1:18" s="676" customFormat="1" ht="13.5" customHeight="1" thickBot="1">
      <c r="A7" s="5177"/>
      <c r="B7" s="5180"/>
      <c r="C7" s="5180"/>
      <c r="D7" s="5186"/>
      <c r="E7" s="5187"/>
      <c r="F7" s="5190"/>
      <c r="G7" s="5191"/>
      <c r="H7" s="677">
        <v>1</v>
      </c>
      <c r="I7" s="677">
        <v>2</v>
      </c>
      <c r="J7" s="677">
        <v>3</v>
      </c>
      <c r="K7" s="677">
        <v>4</v>
      </c>
      <c r="L7" s="5190"/>
      <c r="M7" s="5193"/>
      <c r="N7" s="678" t="s">
        <v>3304</v>
      </c>
      <c r="O7" s="677" t="s">
        <v>3305</v>
      </c>
      <c r="P7" s="677" t="s">
        <v>3306</v>
      </c>
      <c r="Q7" s="677" t="s">
        <v>3307</v>
      </c>
      <c r="R7" s="679" t="s">
        <v>3308</v>
      </c>
    </row>
    <row r="8" spans="1:18" s="673" customFormat="1" ht="12" customHeight="1" thickTop="1">
      <c r="A8" s="5196" t="s">
        <v>3314</v>
      </c>
      <c r="B8" s="5199" t="s">
        <v>3315</v>
      </c>
      <c r="C8" s="5199" t="s">
        <v>3316</v>
      </c>
      <c r="D8" s="680" t="s">
        <v>139</v>
      </c>
      <c r="E8" s="701" t="s">
        <v>498</v>
      </c>
      <c r="F8" s="680" t="s">
        <v>139</v>
      </c>
      <c r="G8" s="5205" t="s">
        <v>3317</v>
      </c>
      <c r="H8" s="681"/>
      <c r="I8" s="681"/>
      <c r="J8" s="681"/>
      <c r="K8" s="681" t="s">
        <v>139</v>
      </c>
      <c r="L8" s="680" t="s">
        <v>139</v>
      </c>
      <c r="M8" s="5207" t="s">
        <v>3318</v>
      </c>
      <c r="N8" s="682" t="s">
        <v>139</v>
      </c>
      <c r="O8" s="681"/>
      <c r="P8" s="681"/>
      <c r="Q8" s="5217" t="s">
        <v>3309</v>
      </c>
      <c r="R8" s="5220" t="s">
        <v>3309</v>
      </c>
    </row>
    <row r="9" spans="1:18" s="673" customFormat="1" ht="12" customHeight="1">
      <c r="A9" s="5197"/>
      <c r="B9" s="5200"/>
      <c r="C9" s="5202"/>
      <c r="D9" s="683"/>
      <c r="E9" s="694"/>
      <c r="F9" s="683"/>
      <c r="G9" s="5206"/>
      <c r="H9" s="685"/>
      <c r="I9" s="685"/>
      <c r="J9" s="685"/>
      <c r="K9" s="685"/>
      <c r="L9" s="683"/>
      <c r="M9" s="5208"/>
      <c r="N9" s="686"/>
      <c r="O9" s="685"/>
      <c r="P9" s="685"/>
      <c r="Q9" s="5218"/>
      <c r="R9" s="5221"/>
    </row>
    <row r="10" spans="1:18" ht="12" customHeight="1">
      <c r="A10" s="5197"/>
      <c r="B10" s="5200"/>
      <c r="C10" s="5203"/>
      <c r="D10" s="683"/>
      <c r="E10" s="694"/>
      <c r="F10" s="684" t="s">
        <v>139</v>
      </c>
      <c r="G10" s="5206"/>
      <c r="H10" s="685"/>
      <c r="I10" s="685"/>
      <c r="J10" s="685"/>
      <c r="K10" s="684" t="s">
        <v>139</v>
      </c>
      <c r="L10" s="683" t="s">
        <v>139</v>
      </c>
      <c r="M10" s="5223" t="s">
        <v>3319</v>
      </c>
      <c r="N10" s="686" t="s">
        <v>139</v>
      </c>
      <c r="O10" s="685"/>
      <c r="P10" s="684" t="s">
        <v>139</v>
      </c>
      <c r="Q10" s="5218"/>
      <c r="R10" s="5221"/>
    </row>
    <row r="11" spans="1:18" ht="12" customHeight="1">
      <c r="A11" s="5197"/>
      <c r="B11" s="5200"/>
      <c r="C11" s="5203"/>
      <c r="D11" s="683"/>
      <c r="E11" s="694"/>
      <c r="F11" s="683"/>
      <c r="G11" s="5206"/>
      <c r="H11" s="685"/>
      <c r="I11" s="685"/>
      <c r="J11" s="685"/>
      <c r="K11" s="685"/>
      <c r="L11" s="683"/>
      <c r="M11" s="5223"/>
      <c r="N11" s="686"/>
      <c r="O11" s="685"/>
      <c r="P11" s="685"/>
      <c r="Q11" s="5218"/>
      <c r="R11" s="5221"/>
    </row>
    <row r="12" spans="1:18" ht="12" customHeight="1">
      <c r="A12" s="5197"/>
      <c r="B12" s="5200"/>
      <c r="C12" s="5203"/>
      <c r="D12" s="683"/>
      <c r="E12" s="694"/>
      <c r="F12" s="684" t="s">
        <v>139</v>
      </c>
      <c r="G12" s="5206"/>
      <c r="H12" s="685"/>
      <c r="I12" s="685"/>
      <c r="J12" s="685"/>
      <c r="K12" s="684" t="s">
        <v>139</v>
      </c>
      <c r="L12" s="683" t="s">
        <v>139</v>
      </c>
      <c r="M12" s="5208" t="s">
        <v>3320</v>
      </c>
      <c r="N12" s="686" t="s">
        <v>139</v>
      </c>
      <c r="O12" s="684" t="s">
        <v>139</v>
      </c>
      <c r="P12" s="685"/>
      <c r="Q12" s="5218"/>
      <c r="R12" s="5221"/>
    </row>
    <row r="13" spans="1:18" ht="12" customHeight="1">
      <c r="A13" s="5197"/>
      <c r="B13" s="5200"/>
      <c r="C13" s="5203"/>
      <c r="D13" s="683"/>
      <c r="E13" s="694"/>
      <c r="F13" s="683"/>
      <c r="G13" s="5206"/>
      <c r="H13" s="685"/>
      <c r="I13" s="685"/>
      <c r="J13" s="685"/>
      <c r="K13" s="685"/>
      <c r="L13" s="683"/>
      <c r="M13" s="5208"/>
      <c r="N13" s="686"/>
      <c r="O13" s="685"/>
      <c r="P13" s="685"/>
      <c r="Q13" s="5218"/>
      <c r="R13" s="5221"/>
    </row>
    <row r="14" spans="1:18" ht="12" customHeight="1">
      <c r="A14" s="5197"/>
      <c r="B14" s="5200"/>
      <c r="C14" s="5203"/>
      <c r="D14" s="683"/>
      <c r="E14" s="694"/>
      <c r="F14" s="684" t="s">
        <v>139</v>
      </c>
      <c r="G14" s="5206"/>
      <c r="H14" s="685"/>
      <c r="I14" s="685"/>
      <c r="J14" s="685"/>
      <c r="K14" s="684" t="s">
        <v>139</v>
      </c>
      <c r="L14" s="683" t="s">
        <v>139</v>
      </c>
      <c r="M14" s="5208" t="s">
        <v>3321</v>
      </c>
      <c r="N14" s="686"/>
      <c r="O14" s="685"/>
      <c r="P14" s="684" t="s">
        <v>139</v>
      </c>
      <c r="Q14" s="5218"/>
      <c r="R14" s="5221"/>
    </row>
    <row r="15" spans="1:18" ht="12" customHeight="1">
      <c r="A15" s="5197"/>
      <c r="B15" s="5200"/>
      <c r="C15" s="5203"/>
      <c r="D15" s="683"/>
      <c r="E15" s="694"/>
      <c r="F15" s="683"/>
      <c r="G15" s="5206"/>
      <c r="H15" s="685"/>
      <c r="I15" s="685"/>
      <c r="J15" s="685"/>
      <c r="K15" s="685"/>
      <c r="L15" s="683"/>
      <c r="M15" s="5208"/>
      <c r="N15" s="686"/>
      <c r="O15" s="685"/>
      <c r="P15" s="685"/>
      <c r="Q15" s="5218"/>
      <c r="R15" s="5221"/>
    </row>
    <row r="16" spans="1:18" ht="12" customHeight="1">
      <c r="A16" s="5197"/>
      <c r="B16" s="5200"/>
      <c r="C16" s="5203"/>
      <c r="D16" s="683"/>
      <c r="E16" s="694"/>
      <c r="F16" s="683"/>
      <c r="G16" s="5206"/>
      <c r="H16" s="685"/>
      <c r="I16" s="685"/>
      <c r="J16" s="685"/>
      <c r="K16" s="684" t="s">
        <v>139</v>
      </c>
      <c r="L16" s="683" t="s">
        <v>139</v>
      </c>
      <c r="M16" s="5208" t="s">
        <v>3322</v>
      </c>
      <c r="N16" s="686" t="s">
        <v>139</v>
      </c>
      <c r="O16" s="685"/>
      <c r="P16" s="685"/>
      <c r="Q16" s="5218"/>
      <c r="R16" s="5221"/>
    </row>
    <row r="17" spans="1:18" ht="12" customHeight="1">
      <c r="A17" s="5197"/>
      <c r="B17" s="5200"/>
      <c r="C17" s="5203"/>
      <c r="D17" s="683"/>
      <c r="E17" s="694"/>
      <c r="F17" s="683"/>
      <c r="G17" s="5206"/>
      <c r="H17" s="685"/>
      <c r="I17" s="685"/>
      <c r="J17" s="685"/>
      <c r="K17" s="685"/>
      <c r="L17" s="683"/>
      <c r="M17" s="5208"/>
      <c r="N17" s="686"/>
      <c r="O17" s="685"/>
      <c r="P17" s="685"/>
      <c r="Q17" s="5218"/>
      <c r="R17" s="5221"/>
    </row>
    <row r="18" spans="1:18" ht="12" customHeight="1">
      <c r="A18" s="5197"/>
      <c r="B18" s="5200"/>
      <c r="C18" s="5203"/>
      <c r="D18" s="683"/>
      <c r="E18" s="694"/>
      <c r="F18" s="683"/>
      <c r="G18" s="5206"/>
      <c r="H18" s="685"/>
      <c r="I18" s="685"/>
      <c r="J18" s="685"/>
      <c r="K18" s="684" t="s">
        <v>139</v>
      </c>
      <c r="L18" s="683" t="s">
        <v>139</v>
      </c>
      <c r="M18" s="5208" t="s">
        <v>3323</v>
      </c>
      <c r="N18" s="686"/>
      <c r="O18" s="685"/>
      <c r="P18" s="684" t="s">
        <v>139</v>
      </c>
      <c r="Q18" s="5218"/>
      <c r="R18" s="5221"/>
    </row>
    <row r="19" spans="1:18" ht="12" customHeight="1">
      <c r="A19" s="5197"/>
      <c r="B19" s="5201"/>
      <c r="C19" s="5204"/>
      <c r="D19" s="687"/>
      <c r="E19" s="695"/>
      <c r="F19" s="687"/>
      <c r="G19" s="5224"/>
      <c r="H19" s="688"/>
      <c r="I19" s="688"/>
      <c r="J19" s="688"/>
      <c r="K19" s="688"/>
      <c r="L19" s="687"/>
      <c r="M19" s="5225"/>
      <c r="N19" s="689"/>
      <c r="O19" s="688"/>
      <c r="P19" s="688"/>
      <c r="Q19" s="5219"/>
      <c r="R19" s="5222"/>
    </row>
    <row r="20" spans="1:18" ht="12" customHeight="1">
      <c r="A20" s="5197"/>
      <c r="B20" s="5209" t="s">
        <v>3324</v>
      </c>
      <c r="C20" s="5209" t="s">
        <v>3325</v>
      </c>
      <c r="D20" s="690" t="s">
        <v>139</v>
      </c>
      <c r="E20" s="691" t="s">
        <v>498</v>
      </c>
      <c r="F20" s="690" t="s">
        <v>139</v>
      </c>
      <c r="G20" s="5212"/>
      <c r="H20" s="692"/>
      <c r="I20" s="692"/>
      <c r="J20" s="692"/>
      <c r="K20" s="692" t="s">
        <v>139</v>
      </c>
      <c r="L20" s="690" t="s">
        <v>139</v>
      </c>
      <c r="M20" s="5213" t="s">
        <v>3326</v>
      </c>
      <c r="N20" s="693" t="s">
        <v>139</v>
      </c>
      <c r="O20" s="692"/>
      <c r="P20" s="692"/>
      <c r="Q20" s="5226" t="s">
        <v>3309</v>
      </c>
      <c r="R20" s="5227" t="s">
        <v>3309</v>
      </c>
    </row>
    <row r="21" spans="1:18" ht="12" customHeight="1">
      <c r="A21" s="5197"/>
      <c r="B21" s="5210"/>
      <c r="C21" s="5203"/>
      <c r="D21" s="683"/>
      <c r="E21" s="694"/>
      <c r="F21" s="683"/>
      <c r="G21" s="5206"/>
      <c r="H21" s="685"/>
      <c r="I21" s="685"/>
      <c r="J21" s="685"/>
      <c r="K21" s="685"/>
      <c r="L21" s="683"/>
      <c r="M21" s="5208"/>
      <c r="N21" s="686"/>
      <c r="O21" s="685"/>
      <c r="P21" s="685"/>
      <c r="Q21" s="5218"/>
      <c r="R21" s="5221"/>
    </row>
    <row r="22" spans="1:18" ht="12" customHeight="1">
      <c r="A22" s="5197"/>
      <c r="B22" s="5210"/>
      <c r="C22" s="5203"/>
      <c r="D22" s="683"/>
      <c r="E22" s="694"/>
      <c r="F22" s="684" t="s">
        <v>139</v>
      </c>
      <c r="G22" s="5206"/>
      <c r="H22" s="685"/>
      <c r="I22" s="685"/>
      <c r="J22" s="685"/>
      <c r="K22" s="684" t="s">
        <v>139</v>
      </c>
      <c r="L22" s="683" t="s">
        <v>139</v>
      </c>
      <c r="M22" s="5208" t="s">
        <v>3327</v>
      </c>
      <c r="N22" s="686" t="s">
        <v>139</v>
      </c>
      <c r="O22" s="685"/>
      <c r="P22" s="684" t="s">
        <v>139</v>
      </c>
      <c r="Q22" s="5218"/>
      <c r="R22" s="5221"/>
    </row>
    <row r="23" spans="1:18" ht="12" customHeight="1">
      <c r="A23" s="5197"/>
      <c r="B23" s="5211"/>
      <c r="C23" s="5204"/>
      <c r="D23" s="687"/>
      <c r="E23" s="695"/>
      <c r="F23" s="687"/>
      <c r="G23" s="5224"/>
      <c r="H23" s="688"/>
      <c r="I23" s="688"/>
      <c r="J23" s="688"/>
      <c r="K23" s="688"/>
      <c r="L23" s="687"/>
      <c r="M23" s="5225"/>
      <c r="N23" s="689"/>
      <c r="O23" s="688"/>
      <c r="P23" s="688"/>
      <c r="Q23" s="5219"/>
      <c r="R23" s="5222"/>
    </row>
    <row r="24" spans="1:18" ht="12" customHeight="1">
      <c r="A24" s="5197"/>
      <c r="B24" s="5209" t="s">
        <v>3328</v>
      </c>
      <c r="C24" s="5209" t="s">
        <v>3329</v>
      </c>
      <c r="D24" s="690" t="s">
        <v>139</v>
      </c>
      <c r="E24" s="691" t="s">
        <v>498</v>
      </c>
      <c r="F24" s="690" t="s">
        <v>139</v>
      </c>
      <c r="G24" s="5212"/>
      <c r="H24" s="692"/>
      <c r="I24" s="692"/>
      <c r="J24" s="692" t="s">
        <v>139</v>
      </c>
      <c r="K24" s="692" t="s">
        <v>139</v>
      </c>
      <c r="L24" s="690" t="s">
        <v>139</v>
      </c>
      <c r="M24" s="5213" t="s">
        <v>3330</v>
      </c>
      <c r="N24" s="693" t="s">
        <v>139</v>
      </c>
      <c r="O24" s="692"/>
      <c r="P24" s="692"/>
      <c r="Q24" s="5226" t="s">
        <v>3309</v>
      </c>
      <c r="R24" s="5227" t="s">
        <v>3309</v>
      </c>
    </row>
    <row r="25" spans="1:18" ht="12" customHeight="1">
      <c r="A25" s="5197"/>
      <c r="B25" s="5210"/>
      <c r="C25" s="5203"/>
      <c r="D25" s="683"/>
      <c r="E25" s="694"/>
      <c r="F25" s="683"/>
      <c r="G25" s="5206"/>
      <c r="H25" s="685"/>
      <c r="I25" s="685"/>
      <c r="J25" s="685"/>
      <c r="K25" s="685"/>
      <c r="L25" s="683"/>
      <c r="M25" s="5208"/>
      <c r="N25" s="686"/>
      <c r="O25" s="685"/>
      <c r="P25" s="685"/>
      <c r="Q25" s="5218"/>
      <c r="R25" s="5221"/>
    </row>
    <row r="26" spans="1:18" ht="12" customHeight="1">
      <c r="A26" s="5197"/>
      <c r="B26" s="5210"/>
      <c r="C26" s="5203"/>
      <c r="D26" s="683"/>
      <c r="E26" s="694"/>
      <c r="F26" s="683"/>
      <c r="G26" s="5206"/>
      <c r="H26" s="685"/>
      <c r="I26" s="685"/>
      <c r="J26" s="684" t="s">
        <v>139</v>
      </c>
      <c r="K26" s="684" t="s">
        <v>139</v>
      </c>
      <c r="L26" s="683" t="s">
        <v>139</v>
      </c>
      <c r="M26" s="5208" t="s">
        <v>3331</v>
      </c>
      <c r="N26" s="686" t="s">
        <v>139</v>
      </c>
      <c r="O26" s="685"/>
      <c r="P26" s="684" t="s">
        <v>139</v>
      </c>
      <c r="Q26" s="5218"/>
      <c r="R26" s="5221"/>
    </row>
    <row r="27" spans="1:18" ht="12" customHeight="1">
      <c r="A27" s="5197"/>
      <c r="B27" s="5211"/>
      <c r="C27" s="5204"/>
      <c r="D27" s="687"/>
      <c r="E27" s="695"/>
      <c r="F27" s="687"/>
      <c r="G27" s="5224"/>
      <c r="H27" s="688"/>
      <c r="I27" s="688"/>
      <c r="J27" s="688"/>
      <c r="K27" s="688"/>
      <c r="L27" s="687"/>
      <c r="M27" s="5225"/>
      <c r="N27" s="689"/>
      <c r="O27" s="688"/>
      <c r="P27" s="688"/>
      <c r="Q27" s="5219"/>
      <c r="R27" s="5222"/>
    </row>
    <row r="28" spans="1:18" ht="12" customHeight="1">
      <c r="A28" s="5197"/>
      <c r="B28" s="5209" t="s">
        <v>3332</v>
      </c>
      <c r="C28" s="5209" t="s">
        <v>3333</v>
      </c>
      <c r="D28" s="690" t="s">
        <v>139</v>
      </c>
      <c r="E28" s="691" t="s">
        <v>498</v>
      </c>
      <c r="F28" s="690" t="s">
        <v>139</v>
      </c>
      <c r="G28" s="5215" t="s">
        <v>3334</v>
      </c>
      <c r="H28" s="692"/>
      <c r="I28" s="692"/>
      <c r="J28" s="692" t="s">
        <v>139</v>
      </c>
      <c r="K28" s="692" t="s">
        <v>139</v>
      </c>
      <c r="L28" s="690" t="s">
        <v>139</v>
      </c>
      <c r="M28" s="5213" t="s">
        <v>3330</v>
      </c>
      <c r="N28" s="693" t="s">
        <v>139</v>
      </c>
      <c r="O28" s="692"/>
      <c r="P28" s="692"/>
      <c r="Q28" s="5228" t="s">
        <v>3309</v>
      </c>
      <c r="R28" s="5227" t="s">
        <v>3309</v>
      </c>
    </row>
    <row r="29" spans="1:18" ht="12" customHeight="1">
      <c r="A29" s="5197"/>
      <c r="B29" s="5210"/>
      <c r="C29" s="5200"/>
      <c r="D29" s="683"/>
      <c r="E29" s="694"/>
      <c r="F29" s="684"/>
      <c r="G29" s="5216"/>
      <c r="H29" s="685"/>
      <c r="I29" s="685"/>
      <c r="J29" s="685"/>
      <c r="K29" s="685"/>
      <c r="L29" s="683"/>
      <c r="M29" s="5208"/>
      <c r="N29" s="686"/>
      <c r="O29" s="685"/>
      <c r="P29" s="685"/>
      <c r="Q29" s="5229"/>
      <c r="R29" s="5221"/>
    </row>
    <row r="30" spans="1:18" ht="12" customHeight="1">
      <c r="A30" s="5197"/>
      <c r="B30" s="5210"/>
      <c r="C30" s="5200"/>
      <c r="D30" s="683"/>
      <c r="E30" s="694"/>
      <c r="F30" s="684" t="s">
        <v>139</v>
      </c>
      <c r="G30" s="5206"/>
      <c r="H30" s="685"/>
      <c r="I30" s="685"/>
      <c r="J30" s="684" t="s">
        <v>139</v>
      </c>
      <c r="K30" s="684" t="s">
        <v>139</v>
      </c>
      <c r="L30" s="683" t="s">
        <v>139</v>
      </c>
      <c r="M30" s="5208" t="s">
        <v>3335</v>
      </c>
      <c r="N30" s="686" t="s">
        <v>139</v>
      </c>
      <c r="O30" s="685"/>
      <c r="P30" s="684" t="s">
        <v>139</v>
      </c>
      <c r="Q30" s="5229"/>
      <c r="R30" s="5221"/>
    </row>
    <row r="31" spans="1:18" ht="12" customHeight="1">
      <c r="A31" s="5197"/>
      <c r="B31" s="5210"/>
      <c r="C31" s="5200"/>
      <c r="D31" s="683"/>
      <c r="E31" s="694"/>
      <c r="F31" s="683"/>
      <c r="G31" s="5206"/>
      <c r="H31" s="685"/>
      <c r="I31" s="685"/>
      <c r="J31" s="685"/>
      <c r="K31" s="685"/>
      <c r="L31" s="683"/>
      <c r="M31" s="5208"/>
      <c r="N31" s="686"/>
      <c r="O31" s="685"/>
      <c r="P31" s="685"/>
      <c r="Q31" s="5229"/>
      <c r="R31" s="5221"/>
    </row>
    <row r="32" spans="1:18" ht="12" customHeight="1">
      <c r="A32" s="5197"/>
      <c r="B32" s="5200"/>
      <c r="C32" s="5200"/>
      <c r="D32" s="683"/>
      <c r="E32" s="694"/>
      <c r="F32" s="684" t="s">
        <v>139</v>
      </c>
      <c r="G32" s="5206"/>
      <c r="H32" s="685"/>
      <c r="I32" s="685"/>
      <c r="J32" s="684" t="s">
        <v>139</v>
      </c>
      <c r="K32" s="684" t="s">
        <v>139</v>
      </c>
      <c r="L32" s="683" t="s">
        <v>139</v>
      </c>
      <c r="M32" s="5208" t="s">
        <v>3336</v>
      </c>
      <c r="N32" s="686" t="s">
        <v>139</v>
      </c>
      <c r="O32" s="685"/>
      <c r="P32" s="684" t="s">
        <v>139</v>
      </c>
      <c r="Q32" s="5229"/>
      <c r="R32" s="5221"/>
    </row>
    <row r="33" spans="1:18" ht="12" customHeight="1" thickBot="1">
      <c r="A33" s="5198"/>
      <c r="B33" s="5214"/>
      <c r="C33" s="5214"/>
      <c r="D33" s="697"/>
      <c r="E33" s="698"/>
      <c r="F33" s="697"/>
      <c r="G33" s="5232"/>
      <c r="H33" s="699"/>
      <c r="I33" s="699"/>
      <c r="J33" s="699"/>
      <c r="K33" s="699"/>
      <c r="L33" s="697"/>
      <c r="M33" s="5233"/>
      <c r="N33" s="700"/>
      <c r="O33" s="699"/>
      <c r="P33" s="699"/>
      <c r="Q33" s="5230"/>
      <c r="R33" s="5231"/>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72" customWidth="1"/>
    <col min="2" max="2" width="14.125" style="672" customWidth="1"/>
    <col min="3" max="3" width="8.375" style="672" customWidth="1"/>
    <col min="4" max="4" width="2.625" style="672" customWidth="1"/>
    <col min="5" max="5" width="3" style="672" customWidth="1"/>
    <col min="6" max="6" width="2.625" style="706" customWidth="1"/>
    <col min="7" max="7" width="8.375" style="707" customWidth="1"/>
    <col min="8" max="11" width="2.625" style="672" customWidth="1"/>
    <col min="12" max="12" width="2.125" style="672" customWidth="1"/>
    <col min="13" max="13" width="12.125" style="708" customWidth="1"/>
    <col min="14" max="16" width="2.625" style="673" customWidth="1"/>
    <col min="17" max="18" width="10.625" style="673" customWidth="1"/>
    <col min="19" max="19" width="9" style="672" customWidth="1"/>
    <col min="20" max="16384" width="9" style="672"/>
  </cols>
  <sheetData>
    <row r="1" spans="1:18" s="664" customFormat="1" ht="18" customHeight="1">
      <c r="A1" s="667" t="s">
        <v>3490</v>
      </c>
      <c r="B1" s="667"/>
      <c r="C1" s="667"/>
      <c r="D1" s="667"/>
      <c r="E1" s="667"/>
      <c r="F1" s="703"/>
      <c r="G1" s="704"/>
      <c r="H1" s="667"/>
      <c r="I1" s="667"/>
      <c r="J1" s="667"/>
      <c r="K1" s="667"/>
      <c r="L1" s="667"/>
      <c r="M1" s="705"/>
      <c r="N1" s="665"/>
      <c r="O1" s="665"/>
      <c r="P1" s="665"/>
      <c r="Q1" s="665"/>
      <c r="R1" s="671" t="s">
        <v>3337</v>
      </c>
    </row>
    <row r="2" spans="1:18" s="664" customFormat="1" ht="15" customHeight="1">
      <c r="A2" s="667"/>
      <c r="B2" s="667"/>
      <c r="C2" s="667"/>
      <c r="D2" s="667"/>
      <c r="E2" s="667"/>
      <c r="F2" s="703"/>
      <c r="G2" s="704"/>
      <c r="H2" s="667"/>
      <c r="I2" s="667"/>
      <c r="J2" s="5173" t="s">
        <v>3294</v>
      </c>
      <c r="K2" s="5173"/>
      <c r="L2" s="5173"/>
      <c r="M2" s="5173"/>
      <c r="N2" s="5173"/>
      <c r="O2" s="5173"/>
      <c r="P2" s="5173"/>
      <c r="Q2" s="5173"/>
      <c r="R2" s="5173"/>
    </row>
    <row r="3" spans="1:18" s="664" customFormat="1" ht="15" customHeight="1">
      <c r="A3" s="667"/>
      <c r="B3" s="667"/>
      <c r="C3" s="667"/>
      <c r="D3" s="667"/>
      <c r="E3" s="667"/>
      <c r="F3" s="703"/>
      <c r="G3" s="704"/>
      <c r="H3" s="667"/>
      <c r="I3" s="667"/>
      <c r="J3" s="5174" t="s">
        <v>3295</v>
      </c>
      <c r="K3" s="5174"/>
      <c r="L3" s="5174"/>
      <c r="M3" s="5174"/>
      <c r="N3" s="5174"/>
      <c r="O3" s="5174"/>
      <c r="P3" s="5174"/>
      <c r="Q3" s="5174"/>
      <c r="R3" s="5174"/>
    </row>
    <row r="4" spans="1:18" ht="12" thickBot="1"/>
    <row r="5" spans="1:18" s="676" customFormat="1" ht="13.5" customHeight="1">
      <c r="A5" s="5175"/>
      <c r="B5" s="5178" t="s">
        <v>3296</v>
      </c>
      <c r="C5" s="5178" t="s">
        <v>3297</v>
      </c>
      <c r="D5" s="5178" t="s">
        <v>3298</v>
      </c>
      <c r="E5" s="5178"/>
      <c r="F5" s="5178"/>
      <c r="G5" s="5178"/>
      <c r="H5" s="5178"/>
      <c r="I5" s="5178"/>
      <c r="J5" s="5178"/>
      <c r="K5" s="5178"/>
      <c r="L5" s="5178"/>
      <c r="M5" s="5181"/>
      <c r="N5" s="5182" t="s">
        <v>3312</v>
      </c>
      <c r="O5" s="5182"/>
      <c r="P5" s="5182"/>
      <c r="Q5" s="5182"/>
      <c r="R5" s="5183"/>
    </row>
    <row r="6" spans="1:18" s="676" customFormat="1" ht="13.5" customHeight="1">
      <c r="A6" s="5176"/>
      <c r="B6" s="5179"/>
      <c r="C6" s="5179"/>
      <c r="D6" s="5184" t="s">
        <v>3299</v>
      </c>
      <c r="E6" s="5185"/>
      <c r="F6" s="5184" t="s">
        <v>3300</v>
      </c>
      <c r="G6" s="5185"/>
      <c r="H6" s="5179" t="s">
        <v>3301</v>
      </c>
      <c r="I6" s="5179"/>
      <c r="J6" s="5179"/>
      <c r="K6" s="5179"/>
      <c r="L6" s="5188" t="s">
        <v>528</v>
      </c>
      <c r="M6" s="5192"/>
      <c r="N6" s="5194" t="s">
        <v>3302</v>
      </c>
      <c r="O6" s="5179"/>
      <c r="P6" s="5179"/>
      <c r="Q6" s="5179" t="s">
        <v>3303</v>
      </c>
      <c r="R6" s="5195"/>
    </row>
    <row r="7" spans="1:18" s="676" customFormat="1" ht="13.5" customHeight="1" thickBot="1">
      <c r="A7" s="5177"/>
      <c r="B7" s="5180"/>
      <c r="C7" s="5180"/>
      <c r="D7" s="5186"/>
      <c r="E7" s="5187"/>
      <c r="F7" s="5186"/>
      <c r="G7" s="5187"/>
      <c r="H7" s="677">
        <v>1</v>
      </c>
      <c r="I7" s="677">
        <v>2</v>
      </c>
      <c r="J7" s="677">
        <v>3</v>
      </c>
      <c r="K7" s="677">
        <v>4</v>
      </c>
      <c r="L7" s="5190"/>
      <c r="M7" s="5193"/>
      <c r="N7" s="678" t="s">
        <v>3304</v>
      </c>
      <c r="O7" s="677" t="s">
        <v>3305</v>
      </c>
      <c r="P7" s="677" t="s">
        <v>3306</v>
      </c>
      <c r="Q7" s="677" t="s">
        <v>3307</v>
      </c>
      <c r="R7" s="679" t="s">
        <v>3308</v>
      </c>
    </row>
    <row r="8" spans="1:18" ht="12" customHeight="1" thickTop="1">
      <c r="A8" s="5196" t="s">
        <v>3338</v>
      </c>
      <c r="B8" s="5199" t="s">
        <v>3339</v>
      </c>
      <c r="C8" s="5234" t="s">
        <v>3358</v>
      </c>
      <c r="D8" s="680" t="s">
        <v>139</v>
      </c>
      <c r="E8" s="701" t="s">
        <v>498</v>
      </c>
      <c r="F8" s="680" t="s">
        <v>139</v>
      </c>
      <c r="G8" s="5236" t="s">
        <v>3359</v>
      </c>
      <c r="H8" s="681"/>
      <c r="I8" s="681" t="s">
        <v>139</v>
      </c>
      <c r="J8" s="681" t="s">
        <v>139</v>
      </c>
      <c r="K8" s="681"/>
      <c r="L8" s="680" t="s">
        <v>139</v>
      </c>
      <c r="M8" s="5237" t="s">
        <v>3360</v>
      </c>
      <c r="N8" s="682" t="s">
        <v>139</v>
      </c>
      <c r="O8" s="681" t="s">
        <v>139</v>
      </c>
      <c r="P8" s="681" t="s">
        <v>139</v>
      </c>
      <c r="Q8" s="5226" t="s">
        <v>3309</v>
      </c>
      <c r="R8" s="5227" t="s">
        <v>3309</v>
      </c>
    </row>
    <row r="9" spans="1:18" ht="12" customHeight="1">
      <c r="A9" s="5197"/>
      <c r="B9" s="5210"/>
      <c r="C9" s="5235"/>
      <c r="D9" s="683"/>
      <c r="E9" s="694"/>
      <c r="F9" s="684"/>
      <c r="G9" s="5216"/>
      <c r="H9" s="685"/>
      <c r="I9" s="685"/>
      <c r="J9" s="685"/>
      <c r="K9" s="685"/>
      <c r="L9" s="683"/>
      <c r="M9" s="5238"/>
      <c r="N9" s="686"/>
      <c r="O9" s="685"/>
      <c r="P9" s="685"/>
      <c r="Q9" s="5218"/>
      <c r="R9" s="5221"/>
    </row>
    <row r="10" spans="1:18" ht="12" customHeight="1">
      <c r="A10" s="5197"/>
      <c r="B10" s="5210"/>
      <c r="C10" s="5235"/>
      <c r="D10" s="683"/>
      <c r="E10" s="694"/>
      <c r="F10" s="684" t="s">
        <v>139</v>
      </c>
      <c r="G10" s="5216" t="s">
        <v>3311</v>
      </c>
      <c r="H10" s="685"/>
      <c r="I10" s="684" t="s">
        <v>139</v>
      </c>
      <c r="J10" s="684" t="s">
        <v>139</v>
      </c>
      <c r="K10" s="685"/>
      <c r="L10" s="683" t="s">
        <v>139</v>
      </c>
      <c r="M10" s="5238" t="s">
        <v>3361</v>
      </c>
      <c r="N10" s="686" t="s">
        <v>139</v>
      </c>
      <c r="O10" s="684" t="s">
        <v>139</v>
      </c>
      <c r="P10" s="684" t="s">
        <v>139</v>
      </c>
      <c r="Q10" s="5218"/>
      <c r="R10" s="5221"/>
    </row>
    <row r="11" spans="1:18" ht="12" customHeight="1">
      <c r="A11" s="5197"/>
      <c r="B11" s="5210"/>
      <c r="C11" s="5235"/>
      <c r="D11" s="683"/>
      <c r="E11" s="694"/>
      <c r="F11" s="684"/>
      <c r="G11" s="5216"/>
      <c r="H11" s="685"/>
      <c r="I11" s="685"/>
      <c r="J11" s="685"/>
      <c r="K11" s="685"/>
      <c r="L11" s="683"/>
      <c r="M11" s="5238"/>
      <c r="N11" s="686"/>
      <c r="O11" s="685"/>
      <c r="P11" s="685"/>
      <c r="Q11" s="5218"/>
      <c r="R11" s="5221"/>
    </row>
    <row r="12" spans="1:18" ht="12" customHeight="1">
      <c r="A12" s="5197"/>
      <c r="B12" s="5210"/>
      <c r="C12" s="5235"/>
      <c r="D12" s="683"/>
      <c r="E12" s="694"/>
      <c r="F12" s="684" t="s">
        <v>139</v>
      </c>
      <c r="G12" s="5216"/>
      <c r="H12" s="685"/>
      <c r="I12" s="684" t="s">
        <v>139</v>
      </c>
      <c r="J12" s="684" t="s">
        <v>139</v>
      </c>
      <c r="K12" s="685"/>
      <c r="L12" s="683" t="s">
        <v>139</v>
      </c>
      <c r="M12" s="5238" t="s">
        <v>3362</v>
      </c>
      <c r="N12" s="686" t="s">
        <v>139</v>
      </c>
      <c r="O12" s="685" t="s">
        <v>139</v>
      </c>
      <c r="P12" s="684" t="s">
        <v>139</v>
      </c>
      <c r="Q12" s="5218"/>
      <c r="R12" s="5221"/>
    </row>
    <row r="13" spans="1:18" ht="12" customHeight="1">
      <c r="A13" s="5197"/>
      <c r="B13" s="5210"/>
      <c r="C13" s="5235"/>
      <c r="D13" s="683"/>
      <c r="E13" s="694"/>
      <c r="F13" s="684"/>
      <c r="G13" s="5216"/>
      <c r="H13" s="685"/>
      <c r="I13" s="685"/>
      <c r="J13" s="685"/>
      <c r="K13" s="685"/>
      <c r="L13" s="683"/>
      <c r="M13" s="5238"/>
      <c r="N13" s="686"/>
      <c r="O13" s="685"/>
      <c r="P13" s="685"/>
      <c r="Q13" s="5218"/>
      <c r="R13" s="5221"/>
    </row>
    <row r="14" spans="1:18" ht="12" customHeight="1">
      <c r="A14" s="5197"/>
      <c r="B14" s="5210"/>
      <c r="C14" s="5235"/>
      <c r="D14" s="683"/>
      <c r="E14" s="694"/>
      <c r="F14" s="684" t="s">
        <v>139</v>
      </c>
      <c r="G14" s="5216"/>
      <c r="H14" s="685"/>
      <c r="I14" s="684" t="s">
        <v>139</v>
      </c>
      <c r="J14" s="684" t="s">
        <v>139</v>
      </c>
      <c r="K14" s="685"/>
      <c r="L14" s="683" t="s">
        <v>139</v>
      </c>
      <c r="M14" s="5238" t="s">
        <v>3363</v>
      </c>
      <c r="N14" s="686" t="s">
        <v>139</v>
      </c>
      <c r="O14" s="685"/>
      <c r="P14" s="684" t="s">
        <v>139</v>
      </c>
      <c r="Q14" s="5218"/>
      <c r="R14" s="5221"/>
    </row>
    <row r="15" spans="1:18" ht="12" customHeight="1">
      <c r="A15" s="5197"/>
      <c r="B15" s="5210"/>
      <c r="C15" s="5235"/>
      <c r="D15" s="683"/>
      <c r="E15" s="694"/>
      <c r="F15" s="684"/>
      <c r="G15" s="5216"/>
      <c r="H15" s="685"/>
      <c r="I15" s="685"/>
      <c r="J15" s="685"/>
      <c r="K15" s="685"/>
      <c r="L15" s="683"/>
      <c r="M15" s="5238"/>
      <c r="N15" s="686"/>
      <c r="O15" s="685"/>
      <c r="P15" s="685"/>
      <c r="Q15" s="5218"/>
      <c r="R15" s="5221"/>
    </row>
    <row r="16" spans="1:18" ht="12" customHeight="1">
      <c r="A16" s="5197"/>
      <c r="B16" s="5210"/>
      <c r="C16" s="5235"/>
      <c r="D16" s="683"/>
      <c r="E16" s="694"/>
      <c r="F16" s="684"/>
      <c r="G16" s="5216"/>
      <c r="H16" s="685"/>
      <c r="I16" s="684" t="s">
        <v>139</v>
      </c>
      <c r="J16" s="685"/>
      <c r="K16" s="685"/>
      <c r="L16" s="683" t="s">
        <v>139</v>
      </c>
      <c r="M16" s="5238" t="s">
        <v>3353</v>
      </c>
      <c r="N16" s="686" t="s">
        <v>139</v>
      </c>
      <c r="O16" s="685"/>
      <c r="P16" s="684" t="s">
        <v>139</v>
      </c>
      <c r="Q16" s="5218"/>
      <c r="R16" s="5221"/>
    </row>
    <row r="17" spans="1:18" ht="12" customHeight="1">
      <c r="A17" s="5197"/>
      <c r="B17" s="5210"/>
      <c r="C17" s="5235"/>
      <c r="D17" s="683"/>
      <c r="E17" s="694"/>
      <c r="F17" s="684"/>
      <c r="G17" s="5216"/>
      <c r="H17" s="685"/>
      <c r="I17" s="685"/>
      <c r="J17" s="685"/>
      <c r="K17" s="685"/>
      <c r="L17" s="683"/>
      <c r="M17" s="5238"/>
      <c r="N17" s="686"/>
      <c r="O17" s="685"/>
      <c r="P17" s="685"/>
      <c r="Q17" s="5218"/>
      <c r="R17" s="5221"/>
    </row>
    <row r="18" spans="1:18" ht="12" customHeight="1">
      <c r="A18" s="5197"/>
      <c r="B18" s="5210"/>
      <c r="C18" s="5235"/>
      <c r="D18" s="683"/>
      <c r="E18" s="694"/>
      <c r="F18" s="684"/>
      <c r="G18" s="5216"/>
      <c r="H18" s="685"/>
      <c r="I18" s="684" t="s">
        <v>139</v>
      </c>
      <c r="J18" s="685"/>
      <c r="K18" s="685"/>
      <c r="L18" s="683" t="s">
        <v>139</v>
      </c>
      <c r="M18" s="5238" t="s">
        <v>3364</v>
      </c>
      <c r="N18" s="686" t="s">
        <v>139</v>
      </c>
      <c r="O18" s="685"/>
      <c r="P18" s="684" t="s">
        <v>139</v>
      </c>
      <c r="Q18" s="5218"/>
      <c r="R18" s="5221"/>
    </row>
    <row r="19" spans="1:18" ht="12" customHeight="1">
      <c r="A19" s="5197"/>
      <c r="B19" s="5210"/>
      <c r="C19" s="5235"/>
      <c r="D19" s="683"/>
      <c r="E19" s="694"/>
      <c r="F19" s="684"/>
      <c r="G19" s="5216"/>
      <c r="H19" s="685"/>
      <c r="I19" s="685"/>
      <c r="J19" s="685"/>
      <c r="K19" s="685"/>
      <c r="L19" s="683"/>
      <c r="M19" s="5238"/>
      <c r="N19" s="686"/>
      <c r="O19" s="685"/>
      <c r="P19" s="685"/>
      <c r="Q19" s="5218"/>
      <c r="R19" s="5221"/>
    </row>
    <row r="20" spans="1:18" ht="12" customHeight="1">
      <c r="A20" s="5197"/>
      <c r="B20" s="5210"/>
      <c r="C20" s="5235"/>
      <c r="D20" s="683"/>
      <c r="E20" s="694"/>
      <c r="F20" s="684"/>
      <c r="G20" s="5216"/>
      <c r="H20" s="685"/>
      <c r="I20" s="684" t="s">
        <v>139</v>
      </c>
      <c r="J20" s="685"/>
      <c r="K20" s="685"/>
      <c r="L20" s="683" t="s">
        <v>139</v>
      </c>
      <c r="M20" s="5238" t="s">
        <v>3365</v>
      </c>
      <c r="N20" s="686" t="s">
        <v>139</v>
      </c>
      <c r="O20" s="685"/>
      <c r="P20" s="684" t="s">
        <v>139</v>
      </c>
      <c r="Q20" s="5218"/>
      <c r="R20" s="5221"/>
    </row>
    <row r="21" spans="1:18" ht="12" customHeight="1">
      <c r="A21" s="5197"/>
      <c r="B21" s="5210"/>
      <c r="C21" s="5235"/>
      <c r="D21" s="683"/>
      <c r="E21" s="694"/>
      <c r="F21" s="684"/>
      <c r="G21" s="5216"/>
      <c r="H21" s="685"/>
      <c r="I21" s="685"/>
      <c r="J21" s="685"/>
      <c r="K21" s="685"/>
      <c r="L21" s="683"/>
      <c r="M21" s="5238"/>
      <c r="N21" s="686"/>
      <c r="O21" s="685"/>
      <c r="P21" s="685"/>
      <c r="Q21" s="5218"/>
      <c r="R21" s="5221"/>
    </row>
    <row r="22" spans="1:18" ht="12" customHeight="1">
      <c r="A22" s="5197"/>
      <c r="B22" s="5210"/>
      <c r="C22" s="5235"/>
      <c r="D22" s="683"/>
      <c r="E22" s="694"/>
      <c r="F22" s="684"/>
      <c r="G22" s="5216"/>
      <c r="H22" s="685"/>
      <c r="I22" s="684" t="s">
        <v>139</v>
      </c>
      <c r="J22" s="685"/>
      <c r="K22" s="685"/>
      <c r="L22" s="683" t="s">
        <v>139</v>
      </c>
      <c r="M22" s="5238" t="s">
        <v>3366</v>
      </c>
      <c r="N22" s="686" t="s">
        <v>139</v>
      </c>
      <c r="O22" s="685"/>
      <c r="P22" s="684" t="s">
        <v>139</v>
      </c>
      <c r="Q22" s="5218"/>
      <c r="R22" s="5221"/>
    </row>
    <row r="23" spans="1:18" ht="12" customHeight="1">
      <c r="A23" s="5197"/>
      <c r="B23" s="5210"/>
      <c r="C23" s="5235"/>
      <c r="D23" s="687"/>
      <c r="E23" s="695"/>
      <c r="F23" s="696"/>
      <c r="G23" s="5239"/>
      <c r="H23" s="688"/>
      <c r="I23" s="688"/>
      <c r="J23" s="688"/>
      <c r="K23" s="688"/>
      <c r="L23" s="687"/>
      <c r="M23" s="5238"/>
      <c r="N23" s="689"/>
      <c r="O23" s="688"/>
      <c r="P23" s="688"/>
      <c r="Q23" s="5218"/>
      <c r="R23" s="5221"/>
    </row>
    <row r="24" spans="1:18" s="673" customFormat="1" ht="12" customHeight="1">
      <c r="A24" s="709"/>
      <c r="B24" s="5210"/>
      <c r="C24" s="5209" t="s">
        <v>3493</v>
      </c>
      <c r="D24" s="690" t="s">
        <v>139</v>
      </c>
      <c r="E24" s="691" t="s">
        <v>498</v>
      </c>
      <c r="F24" s="690" t="s">
        <v>139</v>
      </c>
      <c r="G24" s="5215" t="s">
        <v>3494</v>
      </c>
      <c r="H24" s="692"/>
      <c r="I24" s="692" t="s">
        <v>139</v>
      </c>
      <c r="J24" s="692" t="s">
        <v>139</v>
      </c>
      <c r="K24" s="692"/>
      <c r="L24" s="690" t="s">
        <v>139</v>
      </c>
      <c r="M24" s="5237" t="s">
        <v>3495</v>
      </c>
      <c r="N24" s="693" t="s">
        <v>139</v>
      </c>
      <c r="O24" s="692"/>
      <c r="P24" s="692" t="s">
        <v>139</v>
      </c>
      <c r="Q24" s="5226" t="s">
        <v>3309</v>
      </c>
      <c r="R24" s="5227" t="s">
        <v>3309</v>
      </c>
    </row>
    <row r="25" spans="1:18" s="673" customFormat="1" ht="12" customHeight="1">
      <c r="A25" s="709"/>
      <c r="B25" s="5210"/>
      <c r="C25" s="5210"/>
      <c r="D25" s="683"/>
      <c r="E25" s="694"/>
      <c r="F25" s="684"/>
      <c r="G25" s="5216"/>
      <c r="H25" s="685"/>
      <c r="I25" s="685"/>
      <c r="J25" s="685"/>
      <c r="K25" s="685"/>
      <c r="L25" s="683"/>
      <c r="M25" s="5238"/>
      <c r="N25" s="686"/>
      <c r="O25" s="685"/>
      <c r="P25" s="685"/>
      <c r="Q25" s="5218"/>
      <c r="R25" s="5221"/>
    </row>
    <row r="26" spans="1:18" ht="12" customHeight="1">
      <c r="A26" s="709"/>
      <c r="B26" s="5210"/>
      <c r="C26" s="5200"/>
      <c r="D26" s="683"/>
      <c r="E26" s="694"/>
      <c r="F26" s="684" t="s">
        <v>139</v>
      </c>
      <c r="G26" s="5216" t="s">
        <v>3496</v>
      </c>
      <c r="H26" s="685"/>
      <c r="I26" s="684" t="s">
        <v>139</v>
      </c>
      <c r="J26" s="684" t="s">
        <v>139</v>
      </c>
      <c r="K26" s="685"/>
      <c r="L26" s="683" t="s">
        <v>139</v>
      </c>
      <c r="M26" s="5238" t="s">
        <v>3497</v>
      </c>
      <c r="N26" s="686"/>
      <c r="O26" s="685"/>
      <c r="P26" s="684" t="s">
        <v>139</v>
      </c>
      <c r="Q26" s="5218"/>
      <c r="R26" s="5221"/>
    </row>
    <row r="27" spans="1:18" ht="12" customHeight="1">
      <c r="A27" s="709"/>
      <c r="B27" s="5210"/>
      <c r="C27" s="5200"/>
      <c r="D27" s="683"/>
      <c r="E27" s="694"/>
      <c r="F27" s="684"/>
      <c r="G27" s="5216"/>
      <c r="H27" s="685"/>
      <c r="I27" s="685"/>
      <c r="J27" s="685"/>
      <c r="K27" s="685"/>
      <c r="L27" s="683"/>
      <c r="M27" s="5238"/>
      <c r="N27" s="686"/>
      <c r="O27" s="685"/>
      <c r="P27" s="685"/>
      <c r="Q27" s="5218"/>
      <c r="R27" s="5221"/>
    </row>
    <row r="28" spans="1:18" ht="12" customHeight="1">
      <c r="A28" s="709"/>
      <c r="B28" s="5210"/>
      <c r="C28" s="5200"/>
      <c r="D28" s="683"/>
      <c r="E28" s="694"/>
      <c r="F28" s="684" t="s">
        <v>139</v>
      </c>
      <c r="G28" s="5216" t="s">
        <v>3311</v>
      </c>
      <c r="H28" s="685"/>
      <c r="I28" s="684" t="s">
        <v>139</v>
      </c>
      <c r="J28" s="685"/>
      <c r="K28" s="685"/>
      <c r="L28" s="683" t="s">
        <v>139</v>
      </c>
      <c r="M28" s="5238" t="s">
        <v>3498</v>
      </c>
      <c r="N28" s="686" t="s">
        <v>139</v>
      </c>
      <c r="O28" s="684" t="s">
        <v>139</v>
      </c>
      <c r="P28" s="684" t="s">
        <v>139</v>
      </c>
      <c r="Q28" s="5218"/>
      <c r="R28" s="5221"/>
    </row>
    <row r="29" spans="1:18" ht="12" customHeight="1">
      <c r="A29" s="709"/>
      <c r="B29" s="5210"/>
      <c r="C29" s="5200"/>
      <c r="D29" s="683"/>
      <c r="E29" s="694"/>
      <c r="F29" s="684"/>
      <c r="G29" s="5216"/>
      <c r="H29" s="688"/>
      <c r="I29" s="688"/>
      <c r="J29" s="688"/>
      <c r="K29" s="688"/>
      <c r="L29" s="687"/>
      <c r="M29" s="5238"/>
      <c r="N29" s="689"/>
      <c r="O29" s="688"/>
      <c r="P29" s="688"/>
      <c r="Q29" s="5218"/>
      <c r="R29" s="5221"/>
    </row>
    <row r="30" spans="1:18" ht="12" customHeight="1">
      <c r="A30" s="709"/>
      <c r="B30" s="5210"/>
      <c r="C30" s="5209" t="s">
        <v>3499</v>
      </c>
      <c r="D30" s="683"/>
      <c r="E30" s="694"/>
      <c r="F30" s="684" t="s">
        <v>139</v>
      </c>
      <c r="G30" s="5216"/>
      <c r="H30" s="692"/>
      <c r="I30" s="692" t="s">
        <v>139</v>
      </c>
      <c r="J30" s="692" t="s">
        <v>139</v>
      </c>
      <c r="K30" s="692"/>
      <c r="L30" s="690" t="s">
        <v>139</v>
      </c>
      <c r="M30" s="5237" t="s">
        <v>3495</v>
      </c>
      <c r="N30" s="693" t="s">
        <v>139</v>
      </c>
      <c r="O30" s="692"/>
      <c r="P30" s="692" t="s">
        <v>139</v>
      </c>
      <c r="Q30" s="5226" t="s">
        <v>3309</v>
      </c>
      <c r="R30" s="5227" t="s">
        <v>3309</v>
      </c>
    </row>
    <row r="31" spans="1:18" ht="12" customHeight="1">
      <c r="A31" s="709"/>
      <c r="B31" s="5210"/>
      <c r="C31" s="5200"/>
      <c r="D31" s="683"/>
      <c r="E31" s="694"/>
      <c r="F31" s="684"/>
      <c r="G31" s="5216"/>
      <c r="H31" s="685"/>
      <c r="I31" s="685"/>
      <c r="J31" s="685"/>
      <c r="K31" s="685"/>
      <c r="L31" s="683"/>
      <c r="M31" s="5238"/>
      <c r="N31" s="686"/>
      <c r="O31" s="685"/>
      <c r="P31" s="685"/>
      <c r="Q31" s="5218"/>
      <c r="R31" s="5221"/>
    </row>
    <row r="32" spans="1:18" ht="12" customHeight="1">
      <c r="A32" s="709"/>
      <c r="B32" s="5210"/>
      <c r="C32" s="5200"/>
      <c r="D32" s="683"/>
      <c r="E32" s="694"/>
      <c r="F32" s="684"/>
      <c r="G32" s="5216"/>
      <c r="H32" s="685"/>
      <c r="I32" s="684" t="s">
        <v>139</v>
      </c>
      <c r="J32" s="684" t="s">
        <v>139</v>
      </c>
      <c r="K32" s="685"/>
      <c r="L32" s="683" t="s">
        <v>139</v>
      </c>
      <c r="M32" s="5238" t="s">
        <v>3497</v>
      </c>
      <c r="N32" s="686" t="s">
        <v>139</v>
      </c>
      <c r="O32" s="685"/>
      <c r="P32" s="685"/>
      <c r="Q32" s="5218"/>
      <c r="R32" s="5221"/>
    </row>
    <row r="33" spans="1:18" ht="12" customHeight="1">
      <c r="A33" s="709"/>
      <c r="B33" s="5210"/>
      <c r="C33" s="5201"/>
      <c r="D33" s="683"/>
      <c r="E33" s="694"/>
      <c r="F33" s="684"/>
      <c r="G33" s="5216"/>
      <c r="H33" s="688"/>
      <c r="I33" s="688"/>
      <c r="J33" s="688"/>
      <c r="K33" s="688"/>
      <c r="L33" s="687"/>
      <c r="M33" s="5240"/>
      <c r="N33" s="689"/>
      <c r="O33" s="688"/>
      <c r="P33" s="688"/>
      <c r="Q33" s="5219"/>
      <c r="R33" s="5222"/>
    </row>
    <row r="34" spans="1:18" ht="12" customHeight="1">
      <c r="A34" s="709"/>
      <c r="B34" s="5210"/>
      <c r="C34" s="5209" t="s">
        <v>3500</v>
      </c>
      <c r="D34" s="683"/>
      <c r="E34" s="694"/>
      <c r="F34" s="684"/>
      <c r="G34" s="5216"/>
      <c r="H34" s="692"/>
      <c r="I34" s="692" t="s">
        <v>139</v>
      </c>
      <c r="J34" s="692" t="s">
        <v>139</v>
      </c>
      <c r="K34" s="692"/>
      <c r="L34" s="690" t="s">
        <v>139</v>
      </c>
      <c r="M34" s="5238" t="s">
        <v>3497</v>
      </c>
      <c r="N34" s="693" t="s">
        <v>139</v>
      </c>
      <c r="O34" s="692"/>
      <c r="P34" s="692" t="s">
        <v>139</v>
      </c>
      <c r="Q34" s="5226" t="s">
        <v>3309</v>
      </c>
      <c r="R34" s="5227" t="s">
        <v>3309</v>
      </c>
    </row>
    <row r="35" spans="1:18" ht="12" customHeight="1">
      <c r="A35" s="709"/>
      <c r="B35" s="5210"/>
      <c r="C35" s="5203"/>
      <c r="D35" s="683"/>
      <c r="E35" s="694"/>
      <c r="F35" s="684"/>
      <c r="G35" s="5216"/>
      <c r="H35" s="685"/>
      <c r="I35" s="685"/>
      <c r="J35" s="685"/>
      <c r="K35" s="685"/>
      <c r="L35" s="683"/>
      <c r="M35" s="5238"/>
      <c r="N35" s="686"/>
      <c r="O35" s="685"/>
      <c r="P35" s="685"/>
      <c r="Q35" s="5218"/>
      <c r="R35" s="5221"/>
    </row>
    <row r="36" spans="1:18" ht="12" customHeight="1">
      <c r="A36" s="709"/>
      <c r="B36" s="5210"/>
      <c r="C36" s="5203"/>
      <c r="D36" s="683"/>
      <c r="E36" s="694"/>
      <c r="F36" s="684"/>
      <c r="G36" s="5216"/>
      <c r="H36" s="685"/>
      <c r="I36" s="685"/>
      <c r="J36" s="685"/>
      <c r="K36" s="685"/>
      <c r="L36" s="683"/>
      <c r="M36" s="5238"/>
      <c r="N36" s="686"/>
      <c r="O36" s="685"/>
      <c r="P36" s="685"/>
      <c r="Q36" s="5218"/>
      <c r="R36" s="5221"/>
    </row>
    <row r="37" spans="1:18" ht="12" customHeight="1">
      <c r="A37" s="709"/>
      <c r="B37" s="5210"/>
      <c r="C37" s="5204"/>
      <c r="D37" s="687"/>
      <c r="E37" s="695"/>
      <c r="F37" s="696"/>
      <c r="G37" s="5239"/>
      <c r="H37" s="688"/>
      <c r="I37" s="688"/>
      <c r="J37" s="688"/>
      <c r="K37" s="688"/>
      <c r="L37" s="687"/>
      <c r="M37" s="5240"/>
      <c r="N37" s="689"/>
      <c r="O37" s="688"/>
      <c r="P37" s="688"/>
      <c r="Q37" s="5219"/>
      <c r="R37" s="5222"/>
    </row>
    <row r="38" spans="1:18" ht="12" customHeight="1">
      <c r="A38" s="709"/>
      <c r="B38" s="5210"/>
      <c r="C38" s="5209" t="s">
        <v>3367</v>
      </c>
      <c r="D38" s="690" t="s">
        <v>139</v>
      </c>
      <c r="E38" s="691" t="s">
        <v>498</v>
      </c>
      <c r="F38" s="690" t="s">
        <v>139</v>
      </c>
      <c r="G38" s="5215" t="s">
        <v>3317</v>
      </c>
      <c r="H38" s="692"/>
      <c r="I38" s="692"/>
      <c r="J38" s="692" t="s">
        <v>139</v>
      </c>
      <c r="K38" s="692" t="s">
        <v>139</v>
      </c>
      <c r="L38" s="690" t="s">
        <v>139</v>
      </c>
      <c r="M38" s="5238" t="s">
        <v>3368</v>
      </c>
      <c r="N38" s="693" t="s">
        <v>139</v>
      </c>
      <c r="O38" s="692"/>
      <c r="P38" s="692" t="s">
        <v>139</v>
      </c>
      <c r="Q38" s="5226" t="s">
        <v>3309</v>
      </c>
      <c r="R38" s="5227" t="s">
        <v>3309</v>
      </c>
    </row>
    <row r="39" spans="1:18" ht="12" customHeight="1">
      <c r="A39" s="709"/>
      <c r="B39" s="5210"/>
      <c r="C39" s="5202"/>
      <c r="D39" s="683"/>
      <c r="E39" s="694"/>
      <c r="F39" s="684"/>
      <c r="G39" s="5216"/>
      <c r="H39" s="685"/>
      <c r="I39" s="685"/>
      <c r="J39" s="685"/>
      <c r="K39" s="685"/>
      <c r="L39" s="683"/>
      <c r="M39" s="5238"/>
      <c r="N39" s="686"/>
      <c r="O39" s="685"/>
      <c r="P39" s="685"/>
      <c r="Q39" s="5218"/>
      <c r="R39" s="5221"/>
    </row>
    <row r="40" spans="1:18" ht="12" customHeight="1">
      <c r="A40" s="709"/>
      <c r="B40" s="5210"/>
      <c r="C40" s="5202"/>
      <c r="D40" s="683"/>
      <c r="E40" s="694"/>
      <c r="F40" s="684" t="s">
        <v>139</v>
      </c>
      <c r="G40" s="5216"/>
      <c r="H40" s="685"/>
      <c r="I40" s="685"/>
      <c r="J40" s="684" t="s">
        <v>139</v>
      </c>
      <c r="K40" s="684" t="s">
        <v>139</v>
      </c>
      <c r="L40" s="683" t="s">
        <v>139</v>
      </c>
      <c r="M40" s="5238" t="s">
        <v>3369</v>
      </c>
      <c r="N40" s="686" t="s">
        <v>139</v>
      </c>
      <c r="O40" s="685"/>
      <c r="P40" s="684" t="s">
        <v>139</v>
      </c>
      <c r="Q40" s="5218"/>
      <c r="R40" s="5221"/>
    </row>
    <row r="41" spans="1:18" ht="12" customHeight="1">
      <c r="A41" s="709"/>
      <c r="B41" s="5210"/>
      <c r="C41" s="5202"/>
      <c r="D41" s="687"/>
      <c r="E41" s="695"/>
      <c r="F41" s="696"/>
      <c r="G41" s="5239"/>
      <c r="H41" s="688"/>
      <c r="I41" s="688"/>
      <c r="J41" s="688"/>
      <c r="K41" s="688"/>
      <c r="L41" s="687"/>
      <c r="M41" s="5238"/>
      <c r="N41" s="689"/>
      <c r="O41" s="688"/>
      <c r="P41" s="688"/>
      <c r="Q41" s="5218"/>
      <c r="R41" s="5221"/>
    </row>
    <row r="42" spans="1:18" ht="12" customHeight="1">
      <c r="A42" s="709"/>
      <c r="B42" s="5209" t="s">
        <v>3501</v>
      </c>
      <c r="C42" s="5242" t="s">
        <v>3502</v>
      </c>
      <c r="D42" s="690" t="s">
        <v>139</v>
      </c>
      <c r="E42" s="691" t="s">
        <v>498</v>
      </c>
      <c r="F42" s="690" t="s">
        <v>139</v>
      </c>
      <c r="G42" s="5215"/>
      <c r="H42" s="692"/>
      <c r="I42" s="692" t="s">
        <v>139</v>
      </c>
      <c r="J42" s="692" t="s">
        <v>139</v>
      </c>
      <c r="K42" s="692" t="s">
        <v>139</v>
      </c>
      <c r="L42" s="690" t="s">
        <v>139</v>
      </c>
      <c r="M42" s="710" t="s">
        <v>3491</v>
      </c>
      <c r="N42" s="691"/>
      <c r="O42" s="692"/>
      <c r="P42" s="692"/>
      <c r="Q42" s="5226" t="s">
        <v>3309</v>
      </c>
      <c r="R42" s="5227" t="s">
        <v>3309</v>
      </c>
    </row>
    <row r="43" spans="1:18" ht="12" customHeight="1">
      <c r="A43" s="709"/>
      <c r="B43" s="5210"/>
      <c r="C43" s="5202"/>
      <c r="D43" s="683"/>
      <c r="E43" s="694"/>
      <c r="F43" s="684"/>
      <c r="G43" s="5216"/>
      <c r="H43" s="685"/>
      <c r="I43" s="685"/>
      <c r="J43" s="685"/>
      <c r="K43" s="685"/>
      <c r="L43" s="5244" t="s">
        <v>3492</v>
      </c>
      <c r="M43" s="5245"/>
      <c r="N43" s="694"/>
      <c r="O43" s="685"/>
      <c r="P43" s="685"/>
      <c r="Q43" s="5218"/>
      <c r="R43" s="5221"/>
    </row>
    <row r="44" spans="1:18" ht="12" customHeight="1">
      <c r="A44" s="709"/>
      <c r="B44" s="5210"/>
      <c r="C44" s="5202"/>
      <c r="D44" s="683"/>
      <c r="E44" s="694"/>
      <c r="F44" s="684"/>
      <c r="G44" s="5216"/>
      <c r="H44" s="685"/>
      <c r="I44" s="685"/>
      <c r="J44" s="685"/>
      <c r="K44" s="685"/>
      <c r="L44" s="5244"/>
      <c r="M44" s="5245"/>
      <c r="N44" s="694"/>
      <c r="O44" s="685"/>
      <c r="P44" s="685"/>
      <c r="Q44" s="5218"/>
      <c r="R44" s="5221"/>
    </row>
    <row r="45" spans="1:18" ht="12" customHeight="1" thickBot="1">
      <c r="A45" s="711"/>
      <c r="B45" s="5241"/>
      <c r="C45" s="5243"/>
      <c r="D45" s="712"/>
      <c r="E45" s="713"/>
      <c r="F45" s="714"/>
      <c r="G45" s="5246"/>
      <c r="H45" s="715"/>
      <c r="I45" s="715"/>
      <c r="J45" s="715"/>
      <c r="K45" s="715"/>
      <c r="L45" s="5247"/>
      <c r="M45" s="5248"/>
      <c r="N45" s="713"/>
      <c r="O45" s="715"/>
      <c r="P45" s="715"/>
      <c r="Q45" s="5218"/>
      <c r="R45" s="5221"/>
    </row>
    <row r="46" spans="1:18" ht="12" customHeight="1" thickTop="1">
      <c r="A46" s="5249" t="s">
        <v>3370</v>
      </c>
      <c r="B46" s="5252" t="s">
        <v>3371</v>
      </c>
      <c r="C46" s="5255" t="s">
        <v>3372</v>
      </c>
      <c r="D46" s="680" t="s">
        <v>139</v>
      </c>
      <c r="E46" s="701" t="s">
        <v>498</v>
      </c>
      <c r="F46" s="680" t="s">
        <v>139</v>
      </c>
      <c r="G46" s="5236"/>
      <c r="H46" s="681"/>
      <c r="I46" s="681" t="s">
        <v>139</v>
      </c>
      <c r="J46" s="681" t="s">
        <v>139</v>
      </c>
      <c r="K46" s="681"/>
      <c r="L46" s="680" t="s">
        <v>139</v>
      </c>
      <c r="M46" s="5256" t="s">
        <v>3373</v>
      </c>
      <c r="N46" s="682" t="s">
        <v>139</v>
      </c>
      <c r="O46" s="681"/>
      <c r="P46" s="681" t="s">
        <v>139</v>
      </c>
      <c r="Q46" s="5258" t="s">
        <v>3309</v>
      </c>
      <c r="R46" s="5270" t="s">
        <v>3309</v>
      </c>
    </row>
    <row r="47" spans="1:18" ht="12" customHeight="1">
      <c r="A47" s="5250"/>
      <c r="B47" s="5253"/>
      <c r="C47" s="5253"/>
      <c r="D47" s="687"/>
      <c r="E47" s="695"/>
      <c r="F47" s="696"/>
      <c r="G47" s="5239"/>
      <c r="H47" s="688"/>
      <c r="I47" s="688"/>
      <c r="J47" s="688"/>
      <c r="K47" s="688"/>
      <c r="L47" s="687"/>
      <c r="M47" s="5257"/>
      <c r="N47" s="689"/>
      <c r="O47" s="688"/>
      <c r="P47" s="688"/>
      <c r="Q47" s="5259"/>
      <c r="R47" s="5271"/>
    </row>
    <row r="48" spans="1:18" ht="12" customHeight="1">
      <c r="A48" s="5250"/>
      <c r="B48" s="5253"/>
      <c r="C48" s="5260" t="s">
        <v>3374</v>
      </c>
      <c r="D48" s="690" t="s">
        <v>139</v>
      </c>
      <c r="E48" s="691" t="s">
        <v>498</v>
      </c>
      <c r="F48" s="690" t="s">
        <v>139</v>
      </c>
      <c r="G48" s="5215"/>
      <c r="H48" s="716"/>
      <c r="I48" s="692" t="s">
        <v>139</v>
      </c>
      <c r="J48" s="692" t="s">
        <v>139</v>
      </c>
      <c r="K48" s="716"/>
      <c r="L48" s="690" t="s">
        <v>139</v>
      </c>
      <c r="M48" s="5257" t="s">
        <v>3375</v>
      </c>
      <c r="N48" s="693" t="s">
        <v>139</v>
      </c>
      <c r="O48" s="716"/>
      <c r="P48" s="692" t="s">
        <v>139</v>
      </c>
      <c r="Q48" s="5261" t="s">
        <v>3309</v>
      </c>
      <c r="R48" s="5267" t="s">
        <v>3309</v>
      </c>
    </row>
    <row r="49" spans="1:18" ht="12" customHeight="1">
      <c r="A49" s="5250"/>
      <c r="B49" s="5253"/>
      <c r="C49" s="5253"/>
      <c r="D49" s="683"/>
      <c r="E49" s="694"/>
      <c r="F49" s="684"/>
      <c r="G49" s="5216"/>
      <c r="H49" s="717"/>
      <c r="I49" s="717"/>
      <c r="J49" s="717"/>
      <c r="K49" s="717"/>
      <c r="L49" s="683"/>
      <c r="M49" s="5237"/>
      <c r="N49" s="718"/>
      <c r="O49" s="717"/>
      <c r="P49" s="717"/>
      <c r="Q49" s="5262"/>
      <c r="R49" s="5268"/>
    </row>
    <row r="50" spans="1:18" ht="12" customHeight="1">
      <c r="A50" s="5250"/>
      <c r="B50" s="5253"/>
      <c r="C50" s="5253"/>
      <c r="D50" s="683"/>
      <c r="E50" s="694"/>
      <c r="F50" s="684" t="s">
        <v>139</v>
      </c>
      <c r="G50" s="5216"/>
      <c r="H50" s="717"/>
      <c r="I50" s="684" t="s">
        <v>139</v>
      </c>
      <c r="J50" s="684" t="s">
        <v>139</v>
      </c>
      <c r="K50" s="717"/>
      <c r="L50" s="683" t="s">
        <v>139</v>
      </c>
      <c r="M50" s="5240" t="s">
        <v>3376</v>
      </c>
      <c r="N50" s="686" t="s">
        <v>139</v>
      </c>
      <c r="O50" s="717"/>
      <c r="P50" s="684" t="s">
        <v>139</v>
      </c>
      <c r="Q50" s="5262"/>
      <c r="R50" s="5268"/>
    </row>
    <row r="51" spans="1:18" ht="12" customHeight="1">
      <c r="A51" s="5250"/>
      <c r="B51" s="5253"/>
      <c r="C51" s="5253"/>
      <c r="D51" s="687"/>
      <c r="E51" s="695"/>
      <c r="F51" s="696"/>
      <c r="G51" s="5239"/>
      <c r="H51" s="719"/>
      <c r="I51" s="719"/>
      <c r="J51" s="719"/>
      <c r="K51" s="719"/>
      <c r="L51" s="687"/>
      <c r="M51" s="5257"/>
      <c r="N51" s="720"/>
      <c r="O51" s="719"/>
      <c r="P51" s="719"/>
      <c r="Q51" s="5263"/>
      <c r="R51" s="5272"/>
    </row>
    <row r="52" spans="1:18" ht="12" customHeight="1">
      <c r="A52" s="5250"/>
      <c r="B52" s="5253"/>
      <c r="C52" s="5260" t="s">
        <v>3377</v>
      </c>
      <c r="D52" s="690" t="s">
        <v>139</v>
      </c>
      <c r="E52" s="691" t="s">
        <v>498</v>
      </c>
      <c r="F52" s="690" t="s">
        <v>139</v>
      </c>
      <c r="G52" s="5215" t="s">
        <v>3317</v>
      </c>
      <c r="H52" s="716"/>
      <c r="I52" s="716"/>
      <c r="J52" s="692" t="s">
        <v>139</v>
      </c>
      <c r="K52" s="692" t="s">
        <v>139</v>
      </c>
      <c r="L52" s="690" t="s">
        <v>139</v>
      </c>
      <c r="M52" s="5237" t="s">
        <v>3378</v>
      </c>
      <c r="N52" s="693" t="s">
        <v>139</v>
      </c>
      <c r="O52" s="716"/>
      <c r="P52" s="692" t="s">
        <v>139</v>
      </c>
      <c r="Q52" s="5261" t="s">
        <v>3309</v>
      </c>
      <c r="R52" s="5267" t="s">
        <v>3309</v>
      </c>
    </row>
    <row r="53" spans="1:18" ht="12" customHeight="1">
      <c r="A53" s="5250"/>
      <c r="B53" s="5253"/>
      <c r="C53" s="5253"/>
      <c r="D53" s="683"/>
      <c r="E53" s="694"/>
      <c r="F53" s="684"/>
      <c r="G53" s="5216"/>
      <c r="H53" s="717"/>
      <c r="I53" s="717"/>
      <c r="J53" s="717"/>
      <c r="K53" s="717"/>
      <c r="L53" s="683"/>
      <c r="M53" s="5238"/>
      <c r="N53" s="718"/>
      <c r="O53" s="717"/>
      <c r="P53" s="717"/>
      <c r="Q53" s="5262"/>
      <c r="R53" s="5268"/>
    </row>
    <row r="54" spans="1:18" ht="12" customHeight="1">
      <c r="A54" s="5250"/>
      <c r="B54" s="5253"/>
      <c r="C54" s="5253"/>
      <c r="D54" s="683"/>
      <c r="E54" s="694"/>
      <c r="F54" s="684" t="s">
        <v>139</v>
      </c>
      <c r="G54" s="5216"/>
      <c r="H54" s="717"/>
      <c r="I54" s="717"/>
      <c r="J54" s="717"/>
      <c r="K54" s="684" t="s">
        <v>139</v>
      </c>
      <c r="L54" s="683" t="s">
        <v>139</v>
      </c>
      <c r="M54" s="5238" t="s">
        <v>3379</v>
      </c>
      <c r="N54" s="686" t="s">
        <v>139</v>
      </c>
      <c r="O54" s="717"/>
      <c r="P54" s="717"/>
      <c r="Q54" s="5262"/>
      <c r="R54" s="5268"/>
    </row>
    <row r="55" spans="1:18" ht="12" customHeight="1">
      <c r="A55" s="5250"/>
      <c r="B55" s="5253"/>
      <c r="C55" s="5253"/>
      <c r="D55" s="683"/>
      <c r="E55" s="694"/>
      <c r="F55" s="684"/>
      <c r="G55" s="5216"/>
      <c r="H55" s="717"/>
      <c r="I55" s="717"/>
      <c r="J55" s="717"/>
      <c r="K55" s="717"/>
      <c r="L55" s="683"/>
      <c r="M55" s="5238"/>
      <c r="N55" s="718"/>
      <c r="O55" s="717"/>
      <c r="P55" s="717"/>
      <c r="Q55" s="5262"/>
      <c r="R55" s="5268"/>
    </row>
    <row r="56" spans="1:18" ht="12" customHeight="1">
      <c r="A56" s="5250"/>
      <c r="B56" s="5253"/>
      <c r="C56" s="5253"/>
      <c r="D56" s="683"/>
      <c r="E56" s="694"/>
      <c r="F56" s="684"/>
      <c r="G56" s="5216"/>
      <c r="H56" s="717"/>
      <c r="I56" s="717"/>
      <c r="J56" s="717"/>
      <c r="K56" s="684" t="s">
        <v>139</v>
      </c>
      <c r="L56" s="683" t="s">
        <v>139</v>
      </c>
      <c r="M56" s="5238" t="s">
        <v>3380</v>
      </c>
      <c r="N56" s="686" t="s">
        <v>139</v>
      </c>
      <c r="O56" s="717"/>
      <c r="P56" s="717"/>
      <c r="Q56" s="5262"/>
      <c r="R56" s="5268"/>
    </row>
    <row r="57" spans="1:18" ht="12" customHeight="1">
      <c r="A57" s="5250"/>
      <c r="B57" s="5253"/>
      <c r="C57" s="5253"/>
      <c r="D57" s="687"/>
      <c r="E57" s="695"/>
      <c r="F57" s="696"/>
      <c r="G57" s="5239"/>
      <c r="H57" s="719"/>
      <c r="I57" s="719"/>
      <c r="J57" s="719"/>
      <c r="K57" s="719"/>
      <c r="L57" s="687"/>
      <c r="M57" s="5240"/>
      <c r="N57" s="720"/>
      <c r="O57" s="719"/>
      <c r="P57" s="719"/>
      <c r="Q57" s="5263"/>
      <c r="R57" s="5272"/>
    </row>
    <row r="58" spans="1:18" ht="12" customHeight="1">
      <c r="A58" s="5250"/>
      <c r="B58" s="5253"/>
      <c r="C58" s="5260" t="s">
        <v>3381</v>
      </c>
      <c r="D58" s="690" t="s">
        <v>139</v>
      </c>
      <c r="E58" s="691" t="s">
        <v>498</v>
      </c>
      <c r="F58" s="690" t="s">
        <v>139</v>
      </c>
      <c r="G58" s="5215" t="s">
        <v>3317</v>
      </c>
      <c r="H58" s="716"/>
      <c r="I58" s="716"/>
      <c r="J58" s="716"/>
      <c r="K58" s="692" t="s">
        <v>139</v>
      </c>
      <c r="L58" s="690" t="s">
        <v>139</v>
      </c>
      <c r="M58" s="5257" t="s">
        <v>3382</v>
      </c>
      <c r="N58" s="693" t="s">
        <v>139</v>
      </c>
      <c r="O58" s="716"/>
      <c r="P58" s="716"/>
      <c r="Q58" s="5261" t="s">
        <v>3309</v>
      </c>
      <c r="R58" s="5267" t="s">
        <v>3309</v>
      </c>
    </row>
    <row r="59" spans="1:18" ht="12" customHeight="1">
      <c r="A59" s="5250"/>
      <c r="B59" s="5253"/>
      <c r="C59" s="5253"/>
      <c r="D59" s="683"/>
      <c r="E59" s="694"/>
      <c r="F59" s="684"/>
      <c r="G59" s="5216"/>
      <c r="H59" s="717"/>
      <c r="I59" s="717"/>
      <c r="J59" s="717"/>
      <c r="K59" s="717"/>
      <c r="L59" s="683"/>
      <c r="M59" s="5237"/>
      <c r="N59" s="718"/>
      <c r="O59" s="717"/>
      <c r="P59" s="717"/>
      <c r="Q59" s="5262"/>
      <c r="R59" s="5268"/>
    </row>
    <row r="60" spans="1:18" ht="12" customHeight="1">
      <c r="A60" s="5250"/>
      <c r="B60" s="5253"/>
      <c r="C60" s="5253"/>
      <c r="D60" s="683"/>
      <c r="E60" s="694"/>
      <c r="F60" s="684" t="s">
        <v>139</v>
      </c>
      <c r="G60" s="5216"/>
      <c r="H60" s="717"/>
      <c r="I60" s="717"/>
      <c r="J60" s="717"/>
      <c r="K60" s="684" t="s">
        <v>139</v>
      </c>
      <c r="L60" s="683" t="s">
        <v>139</v>
      </c>
      <c r="M60" s="5240" t="s">
        <v>3383</v>
      </c>
      <c r="N60" s="686" t="s">
        <v>139</v>
      </c>
      <c r="O60" s="717"/>
      <c r="P60" s="717"/>
      <c r="Q60" s="5262"/>
      <c r="R60" s="5268"/>
    </row>
    <row r="61" spans="1:18" ht="12" customHeight="1" thickBot="1">
      <c r="A61" s="5251"/>
      <c r="B61" s="5254"/>
      <c r="C61" s="5254"/>
      <c r="D61" s="697"/>
      <c r="E61" s="698"/>
      <c r="F61" s="721"/>
      <c r="G61" s="5264"/>
      <c r="H61" s="722"/>
      <c r="I61" s="722"/>
      <c r="J61" s="722"/>
      <c r="K61" s="722"/>
      <c r="L61" s="697"/>
      <c r="M61" s="5265"/>
      <c r="N61" s="723"/>
      <c r="O61" s="722"/>
      <c r="P61" s="722"/>
      <c r="Q61" s="5266"/>
      <c r="R61" s="5269"/>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72" customWidth="1"/>
    <col min="2" max="2" width="14.125" style="672" customWidth="1"/>
    <col min="3" max="3" width="8.375" style="724" customWidth="1"/>
    <col min="4" max="4" width="2.625" style="672" customWidth="1"/>
    <col min="5" max="5" width="3" style="672" customWidth="1"/>
    <col min="6" max="6" width="2.625" style="673" customWidth="1"/>
    <col min="7" max="7" width="8.375" style="674" customWidth="1"/>
    <col min="8" max="11" width="2.625" style="672" customWidth="1"/>
    <col min="12" max="12" width="2.125" style="672" customWidth="1"/>
    <col min="13" max="13" width="12.125" style="675" customWidth="1"/>
    <col min="14" max="16" width="2.625" style="673" customWidth="1"/>
    <col min="17" max="18" width="10.625" style="673" customWidth="1"/>
    <col min="19" max="19" width="9" style="672" customWidth="1"/>
    <col min="20" max="16384" width="9" style="672"/>
  </cols>
  <sheetData>
    <row r="1" spans="1:18" ht="13.5">
      <c r="A1" s="2231" t="s">
        <v>3490</v>
      </c>
      <c r="B1" s="2231"/>
      <c r="C1" s="2232"/>
      <c r="D1" s="2231"/>
      <c r="E1" s="2231"/>
      <c r="F1" s="2233"/>
      <c r="G1" s="2234"/>
      <c r="H1" s="2231"/>
      <c r="I1" s="2231"/>
      <c r="J1" s="2231"/>
      <c r="K1" s="2231"/>
      <c r="L1" s="2231"/>
      <c r="M1" s="2235"/>
      <c r="N1" s="2236"/>
      <c r="O1" s="2236"/>
      <c r="P1" s="2236"/>
      <c r="Q1" s="2236"/>
      <c r="R1" s="2237" t="s">
        <v>3384</v>
      </c>
    </row>
    <row r="2" spans="1:18" ht="13.5">
      <c r="A2" s="2231"/>
      <c r="B2" s="2231"/>
      <c r="C2" s="2232"/>
      <c r="D2" s="2231"/>
      <c r="E2" s="2231"/>
      <c r="F2" s="2233"/>
      <c r="G2" s="2234"/>
      <c r="H2" s="2231"/>
      <c r="I2" s="2231"/>
      <c r="J2" s="5299" t="s">
        <v>3294</v>
      </c>
      <c r="K2" s="5299"/>
      <c r="L2" s="5299"/>
      <c r="M2" s="5299"/>
      <c r="N2" s="5299"/>
      <c r="O2" s="5299"/>
      <c r="P2" s="5299"/>
      <c r="Q2" s="5299"/>
      <c r="R2" s="5299"/>
    </row>
    <row r="3" spans="1:18" ht="13.5">
      <c r="A3" s="2231"/>
      <c r="B3" s="2231"/>
      <c r="C3" s="2232"/>
      <c r="D3" s="2231"/>
      <c r="E3" s="2231"/>
      <c r="F3" s="2233"/>
      <c r="G3" s="2234"/>
      <c r="H3" s="2231"/>
      <c r="I3" s="2231"/>
      <c r="J3" s="5300" t="s">
        <v>3295</v>
      </c>
      <c r="K3" s="5300"/>
      <c r="L3" s="5300"/>
      <c r="M3" s="5300"/>
      <c r="N3" s="5300"/>
      <c r="O3" s="5300"/>
      <c r="P3" s="5300"/>
      <c r="Q3" s="5300"/>
      <c r="R3" s="5300"/>
    </row>
    <row r="4" spans="1:18" ht="12" thickBot="1">
      <c r="A4" s="2238"/>
      <c r="B4" s="2238"/>
      <c r="C4" s="2239"/>
      <c r="D4" s="2238"/>
      <c r="E4" s="2238"/>
      <c r="F4" s="2240"/>
      <c r="G4" s="2241"/>
      <c r="H4" s="2238"/>
      <c r="I4" s="2238"/>
      <c r="J4" s="2238"/>
      <c r="K4" s="2238"/>
      <c r="L4" s="2238"/>
      <c r="M4" s="2242"/>
      <c r="N4" s="2240"/>
      <c r="O4" s="2240"/>
      <c r="P4" s="2240"/>
      <c r="Q4" s="2240"/>
      <c r="R4" s="2240"/>
    </row>
    <row r="5" spans="1:18">
      <c r="A5" s="5273"/>
      <c r="B5" s="5276" t="s">
        <v>3296</v>
      </c>
      <c r="C5" s="5279" t="s">
        <v>3297</v>
      </c>
      <c r="D5" s="5276" t="s">
        <v>3298</v>
      </c>
      <c r="E5" s="5276"/>
      <c r="F5" s="5276"/>
      <c r="G5" s="5276"/>
      <c r="H5" s="5276"/>
      <c r="I5" s="5276"/>
      <c r="J5" s="5276"/>
      <c r="K5" s="5276"/>
      <c r="L5" s="5276"/>
      <c r="M5" s="5282"/>
      <c r="N5" s="5283" t="s">
        <v>3312</v>
      </c>
      <c r="O5" s="5283"/>
      <c r="P5" s="5283"/>
      <c r="Q5" s="5283"/>
      <c r="R5" s="5284"/>
    </row>
    <row r="6" spans="1:18">
      <c r="A6" s="5274"/>
      <c r="B6" s="5277"/>
      <c r="C6" s="5280"/>
      <c r="D6" s="5285" t="s">
        <v>3299</v>
      </c>
      <c r="E6" s="5286"/>
      <c r="F6" s="5289" t="s">
        <v>3300</v>
      </c>
      <c r="G6" s="5290"/>
      <c r="H6" s="5277" t="s">
        <v>3301</v>
      </c>
      <c r="I6" s="5277"/>
      <c r="J6" s="5277"/>
      <c r="K6" s="5277"/>
      <c r="L6" s="5289" t="s">
        <v>528</v>
      </c>
      <c r="M6" s="5293"/>
      <c r="N6" s="5295" t="s">
        <v>3302</v>
      </c>
      <c r="O6" s="5277"/>
      <c r="P6" s="5277"/>
      <c r="Q6" s="5277" t="s">
        <v>3303</v>
      </c>
      <c r="R6" s="5296"/>
    </row>
    <row r="7" spans="1:18" ht="12" thickBot="1">
      <c r="A7" s="5275"/>
      <c r="B7" s="5278"/>
      <c r="C7" s="5281"/>
      <c r="D7" s="5287"/>
      <c r="E7" s="5288"/>
      <c r="F7" s="5291"/>
      <c r="G7" s="5292"/>
      <c r="H7" s="2243">
        <v>1</v>
      </c>
      <c r="I7" s="2243">
        <v>2</v>
      </c>
      <c r="J7" s="2243">
        <v>3</v>
      </c>
      <c r="K7" s="2243">
        <v>4</v>
      </c>
      <c r="L7" s="5291"/>
      <c r="M7" s="5294"/>
      <c r="N7" s="2244" t="s">
        <v>3304</v>
      </c>
      <c r="O7" s="2243" t="s">
        <v>3305</v>
      </c>
      <c r="P7" s="2243" t="s">
        <v>3306</v>
      </c>
      <c r="Q7" s="2243" t="s">
        <v>3307</v>
      </c>
      <c r="R7" s="2245" t="s">
        <v>3308</v>
      </c>
    </row>
    <row r="8" spans="1:18" ht="12" thickTop="1">
      <c r="A8" s="5307" t="s">
        <v>3385</v>
      </c>
      <c r="B8" s="5310" t="s">
        <v>6017</v>
      </c>
      <c r="C8" s="5315" t="s">
        <v>3387</v>
      </c>
      <c r="D8" s="2246" t="s">
        <v>139</v>
      </c>
      <c r="E8" s="2247" t="s">
        <v>498</v>
      </c>
      <c r="F8" s="2246" t="s">
        <v>139</v>
      </c>
      <c r="G8" s="5318" t="s">
        <v>3310</v>
      </c>
      <c r="H8" s="2248"/>
      <c r="I8" s="2248" t="s">
        <v>139</v>
      </c>
      <c r="J8" s="2248" t="s">
        <v>139</v>
      </c>
      <c r="K8" s="2248"/>
      <c r="L8" s="2246" t="s">
        <v>139</v>
      </c>
      <c r="M8" s="5319" t="s">
        <v>3388</v>
      </c>
      <c r="N8" s="2248" t="s">
        <v>139</v>
      </c>
      <c r="O8" s="2248" t="s">
        <v>139</v>
      </c>
      <c r="P8" s="2248" t="s">
        <v>139</v>
      </c>
      <c r="Q8" s="5301" t="s">
        <v>3309</v>
      </c>
      <c r="R8" s="5302" t="s">
        <v>3309</v>
      </c>
    </row>
    <row r="9" spans="1:18">
      <c r="A9" s="5308"/>
      <c r="B9" s="5006"/>
      <c r="C9" s="5304"/>
      <c r="D9" s="2249"/>
      <c r="E9" s="2250"/>
      <c r="F9" s="2249"/>
      <c r="G9" s="5297"/>
      <c r="H9" s="2251"/>
      <c r="I9" s="2251"/>
      <c r="J9" s="2251"/>
      <c r="K9" s="2251"/>
      <c r="L9" s="2249"/>
      <c r="M9" s="5320"/>
      <c r="N9" s="2252"/>
      <c r="O9" s="2251"/>
      <c r="P9" s="2251"/>
      <c r="Q9" s="5013"/>
      <c r="R9" s="5016"/>
    </row>
    <row r="10" spans="1:18">
      <c r="A10" s="5308"/>
      <c r="B10" s="5006"/>
      <c r="C10" s="5316"/>
      <c r="D10" s="2249"/>
      <c r="E10" s="2250"/>
      <c r="F10" s="2253" t="s">
        <v>139</v>
      </c>
      <c r="G10" s="5297" t="s">
        <v>3311</v>
      </c>
      <c r="H10" s="2251"/>
      <c r="I10" s="2253" t="s">
        <v>139</v>
      </c>
      <c r="J10" s="2253" t="s">
        <v>139</v>
      </c>
      <c r="K10" s="2251"/>
      <c r="L10" s="2249" t="s">
        <v>139</v>
      </c>
      <c r="M10" s="5011" t="s">
        <v>529</v>
      </c>
      <c r="N10" s="2253" t="s">
        <v>139</v>
      </c>
      <c r="O10" s="2251"/>
      <c r="P10" s="2253" t="s">
        <v>139</v>
      </c>
      <c r="Q10" s="5013"/>
      <c r="R10" s="5016"/>
    </row>
    <row r="11" spans="1:18">
      <c r="A11" s="5308"/>
      <c r="B11" s="5006"/>
      <c r="C11" s="5316"/>
      <c r="D11" s="2249"/>
      <c r="E11" s="2250"/>
      <c r="F11" s="2249"/>
      <c r="G11" s="5297"/>
      <c r="H11" s="2251"/>
      <c r="I11" s="2251"/>
      <c r="J11" s="2251"/>
      <c r="K11" s="2251"/>
      <c r="L11" s="2249"/>
      <c r="M11" s="5011"/>
      <c r="N11" s="2252"/>
      <c r="O11" s="2251"/>
      <c r="P11" s="2251"/>
      <c r="Q11" s="5013"/>
      <c r="R11" s="5016"/>
    </row>
    <row r="12" spans="1:18" ht="13.5">
      <c r="A12" s="5308"/>
      <c r="B12" s="2254"/>
      <c r="C12" s="5316"/>
      <c r="D12" s="2249"/>
      <c r="E12" s="2250"/>
      <c r="F12" s="2253" t="s">
        <v>139</v>
      </c>
      <c r="G12" s="5297"/>
      <c r="H12" s="2251"/>
      <c r="I12" s="2253" t="s">
        <v>139</v>
      </c>
      <c r="J12" s="2253" t="s">
        <v>139</v>
      </c>
      <c r="K12" s="2251"/>
      <c r="L12" s="2249" t="s">
        <v>139</v>
      </c>
      <c r="M12" s="5011" t="s">
        <v>3389</v>
      </c>
      <c r="N12" s="2252" t="s">
        <v>139</v>
      </c>
      <c r="O12" s="2251"/>
      <c r="P12" s="2253" t="s">
        <v>139</v>
      </c>
      <c r="Q12" s="5013"/>
      <c r="R12" s="5016"/>
    </row>
    <row r="13" spans="1:18" ht="13.5">
      <c r="A13" s="5308"/>
      <c r="B13" s="2254"/>
      <c r="C13" s="5316"/>
      <c r="D13" s="2249"/>
      <c r="E13" s="2250"/>
      <c r="F13" s="2249"/>
      <c r="G13" s="5297"/>
      <c r="H13" s="2251"/>
      <c r="I13" s="2251"/>
      <c r="J13" s="2251"/>
      <c r="K13" s="2251"/>
      <c r="L13" s="2249"/>
      <c r="M13" s="5011"/>
      <c r="N13" s="2252"/>
      <c r="O13" s="2251"/>
      <c r="P13" s="2251"/>
      <c r="Q13" s="5013"/>
      <c r="R13" s="5016"/>
    </row>
    <row r="14" spans="1:18">
      <c r="A14" s="5308"/>
      <c r="B14" s="2270"/>
      <c r="C14" s="5316"/>
      <c r="D14" s="2249"/>
      <c r="E14" s="2250"/>
      <c r="F14" s="2253" t="s">
        <v>139</v>
      </c>
      <c r="G14" s="5297"/>
      <c r="H14" s="2251"/>
      <c r="I14" s="2251"/>
      <c r="J14" s="2253" t="s">
        <v>139</v>
      </c>
      <c r="K14" s="2251"/>
      <c r="L14" s="2249" t="s">
        <v>139</v>
      </c>
      <c r="M14" s="5011" t="s">
        <v>530</v>
      </c>
      <c r="N14" s="2252" t="s">
        <v>139</v>
      </c>
      <c r="O14" s="2251"/>
      <c r="P14" s="2253" t="s">
        <v>139</v>
      </c>
      <c r="Q14" s="5013"/>
      <c r="R14" s="5016"/>
    </row>
    <row r="15" spans="1:18">
      <c r="A15" s="5308"/>
      <c r="B15" s="2270"/>
      <c r="C15" s="5316"/>
      <c r="D15" s="2249"/>
      <c r="E15" s="2250"/>
      <c r="F15" s="2249"/>
      <c r="G15" s="5297"/>
      <c r="H15" s="2251"/>
      <c r="I15" s="2251"/>
      <c r="J15" s="2251"/>
      <c r="K15" s="2251"/>
      <c r="L15" s="2249"/>
      <c r="M15" s="5011"/>
      <c r="N15" s="2252"/>
      <c r="O15" s="2251"/>
      <c r="P15" s="2251"/>
      <c r="Q15" s="5013"/>
      <c r="R15" s="5016"/>
    </row>
    <row r="16" spans="1:18">
      <c r="A16" s="5308"/>
      <c r="B16" s="2270"/>
      <c r="C16" s="5316"/>
      <c r="D16" s="2249"/>
      <c r="E16" s="2250"/>
      <c r="F16" s="2249"/>
      <c r="G16" s="5297"/>
      <c r="H16" s="2251"/>
      <c r="I16" s="2251"/>
      <c r="J16" s="2253" t="s">
        <v>139</v>
      </c>
      <c r="K16" s="2251"/>
      <c r="L16" s="2249" t="s">
        <v>139</v>
      </c>
      <c r="M16" s="5011" t="s">
        <v>531</v>
      </c>
      <c r="N16" s="2252" t="s">
        <v>139</v>
      </c>
      <c r="O16" s="2251"/>
      <c r="P16" s="2253" t="s">
        <v>139</v>
      </c>
      <c r="Q16" s="5013"/>
      <c r="R16" s="5016"/>
    </row>
    <row r="17" spans="1:18">
      <c r="A17" s="5308"/>
      <c r="B17" s="2270"/>
      <c r="C17" s="5316"/>
      <c r="D17" s="2249"/>
      <c r="E17" s="2250"/>
      <c r="F17" s="2249"/>
      <c r="G17" s="5297"/>
      <c r="H17" s="2251"/>
      <c r="I17" s="2251"/>
      <c r="J17" s="2251"/>
      <c r="K17" s="2251"/>
      <c r="L17" s="2249"/>
      <c r="M17" s="5011"/>
      <c r="N17" s="2252"/>
      <c r="O17" s="2251"/>
      <c r="P17" s="2251"/>
      <c r="Q17" s="5013"/>
      <c r="R17" s="5016"/>
    </row>
    <row r="18" spans="1:18" ht="13.5">
      <c r="A18" s="5308"/>
      <c r="B18" s="2254"/>
      <c r="C18" s="5316"/>
      <c r="D18" s="2249"/>
      <c r="E18" s="2250"/>
      <c r="F18" s="2249"/>
      <c r="G18" s="5297"/>
      <c r="H18" s="2251"/>
      <c r="I18" s="2253" t="s">
        <v>139</v>
      </c>
      <c r="J18" s="2253" t="s">
        <v>139</v>
      </c>
      <c r="K18" s="2251"/>
      <c r="L18" s="2249" t="s">
        <v>139</v>
      </c>
      <c r="M18" s="5011" t="s">
        <v>3390</v>
      </c>
      <c r="N18" s="2252" t="s">
        <v>139</v>
      </c>
      <c r="O18" s="2251"/>
      <c r="P18" s="2253" t="s">
        <v>139</v>
      </c>
      <c r="Q18" s="5013"/>
      <c r="R18" s="5016"/>
    </row>
    <row r="19" spans="1:18">
      <c r="A19" s="5308"/>
      <c r="B19" s="2271"/>
      <c r="C19" s="5317"/>
      <c r="D19" s="2255"/>
      <c r="E19" s="2256"/>
      <c r="F19" s="2255"/>
      <c r="G19" s="5298"/>
      <c r="H19" s="2257"/>
      <c r="I19" s="2257"/>
      <c r="J19" s="2257"/>
      <c r="K19" s="2257"/>
      <c r="L19" s="2255"/>
      <c r="M19" s="5018"/>
      <c r="N19" s="2258"/>
      <c r="O19" s="2257"/>
      <c r="P19" s="2257"/>
      <c r="Q19" s="5014"/>
      <c r="R19" s="5017"/>
    </row>
    <row r="20" spans="1:18">
      <c r="A20" s="5308"/>
      <c r="B20" s="2271"/>
      <c r="C20" s="5303" t="s">
        <v>3391</v>
      </c>
      <c r="D20" s="2259" t="s">
        <v>139</v>
      </c>
      <c r="E20" s="2260" t="s">
        <v>498</v>
      </c>
      <c r="F20" s="2259" t="s">
        <v>139</v>
      </c>
      <c r="G20" s="5306" t="s">
        <v>3317</v>
      </c>
      <c r="H20" s="2261"/>
      <c r="I20" s="2261"/>
      <c r="J20" s="2261" t="s">
        <v>139</v>
      </c>
      <c r="K20" s="2261" t="s">
        <v>139</v>
      </c>
      <c r="L20" s="2259" t="s">
        <v>139</v>
      </c>
      <c r="M20" s="5010" t="s">
        <v>532</v>
      </c>
      <c r="N20" s="2262" t="s">
        <v>139</v>
      </c>
      <c r="O20" s="2261"/>
      <c r="P20" s="2261" t="s">
        <v>139</v>
      </c>
      <c r="Q20" s="5012" t="s">
        <v>3309</v>
      </c>
      <c r="R20" s="5015" t="s">
        <v>3309</v>
      </c>
    </row>
    <row r="21" spans="1:18" ht="13.5">
      <c r="A21" s="5308"/>
      <c r="B21" s="2254"/>
      <c r="C21" s="5316"/>
      <c r="D21" s="2249"/>
      <c r="E21" s="2250"/>
      <c r="F21" s="2249"/>
      <c r="G21" s="5297"/>
      <c r="H21" s="2251"/>
      <c r="I21" s="2251"/>
      <c r="J21" s="2251"/>
      <c r="K21" s="2251"/>
      <c r="L21" s="2249"/>
      <c r="M21" s="5011"/>
      <c r="N21" s="2252"/>
      <c r="O21" s="2251"/>
      <c r="P21" s="2251"/>
      <c r="Q21" s="5013"/>
      <c r="R21" s="5016"/>
    </row>
    <row r="22" spans="1:18" ht="13.5">
      <c r="A22" s="5308"/>
      <c r="B22" s="2254"/>
      <c r="C22" s="5316"/>
      <c r="D22" s="2249"/>
      <c r="E22" s="2250"/>
      <c r="F22" s="2253" t="s">
        <v>139</v>
      </c>
      <c r="G22" s="5297"/>
      <c r="H22" s="2251"/>
      <c r="I22" s="2251"/>
      <c r="J22" s="2253" t="s">
        <v>139</v>
      </c>
      <c r="K22" s="2253" t="s">
        <v>139</v>
      </c>
      <c r="L22" s="2249" t="s">
        <v>139</v>
      </c>
      <c r="M22" s="5011" t="s">
        <v>533</v>
      </c>
      <c r="N22" s="2252" t="s">
        <v>139</v>
      </c>
      <c r="O22" s="2251"/>
      <c r="P22" s="2253" t="s">
        <v>139</v>
      </c>
      <c r="Q22" s="5013"/>
      <c r="R22" s="5016"/>
    </row>
    <row r="23" spans="1:18" ht="13.5">
      <c r="A23" s="5308"/>
      <c r="B23" s="2254"/>
      <c r="C23" s="5316"/>
      <c r="D23" s="2249"/>
      <c r="E23" s="2250"/>
      <c r="F23" s="2249"/>
      <c r="G23" s="5297"/>
      <c r="H23" s="2251"/>
      <c r="I23" s="2251"/>
      <c r="J23" s="2251"/>
      <c r="K23" s="2251"/>
      <c r="L23" s="2249"/>
      <c r="M23" s="5011"/>
      <c r="N23" s="2252"/>
      <c r="O23" s="2251"/>
      <c r="P23" s="2251"/>
      <c r="Q23" s="5013"/>
      <c r="R23" s="5016"/>
    </row>
    <row r="24" spans="1:18" ht="13.5">
      <c r="A24" s="5308"/>
      <c r="B24" s="2254"/>
      <c r="C24" s="5316"/>
      <c r="D24" s="2249"/>
      <c r="E24" s="2250"/>
      <c r="F24" s="2253" t="s">
        <v>139</v>
      </c>
      <c r="G24" s="5297"/>
      <c r="H24" s="2251"/>
      <c r="I24" s="2251"/>
      <c r="J24" s="2251"/>
      <c r="K24" s="2253" t="s">
        <v>139</v>
      </c>
      <c r="L24" s="2249" t="s">
        <v>139</v>
      </c>
      <c r="M24" s="5011" t="s">
        <v>3392</v>
      </c>
      <c r="N24" s="2252" t="s">
        <v>139</v>
      </c>
      <c r="O24" s="2253" t="s">
        <v>139</v>
      </c>
      <c r="P24" s="2253" t="s">
        <v>139</v>
      </c>
      <c r="Q24" s="5013"/>
      <c r="R24" s="5016"/>
    </row>
    <row r="25" spans="1:18" ht="13.5">
      <c r="A25" s="5308"/>
      <c r="B25" s="2254"/>
      <c r="C25" s="5317"/>
      <c r="D25" s="2255"/>
      <c r="E25" s="2256"/>
      <c r="F25" s="2255"/>
      <c r="G25" s="5298"/>
      <c r="H25" s="2257"/>
      <c r="I25" s="2257"/>
      <c r="J25" s="2257"/>
      <c r="K25" s="2257"/>
      <c r="L25" s="2255"/>
      <c r="M25" s="5018"/>
      <c r="N25" s="2258"/>
      <c r="O25" s="2257"/>
      <c r="P25" s="2257"/>
      <c r="Q25" s="5014"/>
      <c r="R25" s="5017"/>
    </row>
    <row r="26" spans="1:18" ht="13.5">
      <c r="A26" s="5308"/>
      <c r="B26" s="2254"/>
      <c r="C26" s="5303" t="s">
        <v>3393</v>
      </c>
      <c r="D26" s="2259" t="s">
        <v>139</v>
      </c>
      <c r="E26" s="2260" t="s">
        <v>498</v>
      </c>
      <c r="F26" s="2259" t="s">
        <v>139</v>
      </c>
      <c r="G26" s="5306" t="s">
        <v>3317</v>
      </c>
      <c r="H26" s="2261"/>
      <c r="I26" s="2261"/>
      <c r="J26" s="2261"/>
      <c r="K26" s="2261" t="s">
        <v>139</v>
      </c>
      <c r="L26" s="2259" t="s">
        <v>139</v>
      </c>
      <c r="M26" s="5010" t="s">
        <v>3394</v>
      </c>
      <c r="N26" s="2262" t="s">
        <v>139</v>
      </c>
      <c r="O26" s="2261" t="s">
        <v>139</v>
      </c>
      <c r="P26" s="2261" t="s">
        <v>139</v>
      </c>
      <c r="Q26" s="5012" t="s">
        <v>3309</v>
      </c>
      <c r="R26" s="5015" t="s">
        <v>3309</v>
      </c>
    </row>
    <row r="27" spans="1:18" ht="13.5">
      <c r="A27" s="5308"/>
      <c r="B27" s="2254"/>
      <c r="C27" s="5304"/>
      <c r="D27" s="2249"/>
      <c r="E27" s="2250"/>
      <c r="F27" s="2249"/>
      <c r="G27" s="5297"/>
      <c r="H27" s="2251"/>
      <c r="I27" s="2251"/>
      <c r="J27" s="2251"/>
      <c r="K27" s="2251"/>
      <c r="L27" s="2249"/>
      <c r="M27" s="5011"/>
      <c r="N27" s="2252"/>
      <c r="O27" s="2251"/>
      <c r="P27" s="2251"/>
      <c r="Q27" s="5013"/>
      <c r="R27" s="5016"/>
    </row>
    <row r="28" spans="1:18" ht="13.5">
      <c r="A28" s="5308"/>
      <c r="B28" s="2254"/>
      <c r="C28" s="5304"/>
      <c r="D28" s="2249"/>
      <c r="E28" s="2250"/>
      <c r="F28" s="2253" t="s">
        <v>139</v>
      </c>
      <c r="G28" s="5297"/>
      <c r="H28" s="2251"/>
      <c r="I28" s="2251"/>
      <c r="J28" s="2251"/>
      <c r="K28" s="2253" t="s">
        <v>139</v>
      </c>
      <c r="L28" s="2249" t="s">
        <v>139</v>
      </c>
      <c r="M28" s="5011" t="s">
        <v>534</v>
      </c>
      <c r="N28" s="2252" t="s">
        <v>139</v>
      </c>
      <c r="O28" s="2251"/>
      <c r="P28" s="2253" t="s">
        <v>139</v>
      </c>
      <c r="Q28" s="5013"/>
      <c r="R28" s="5016"/>
    </row>
    <row r="29" spans="1:18" ht="13.5">
      <c r="A29" s="5308"/>
      <c r="B29" s="2254"/>
      <c r="C29" s="5304"/>
      <c r="D29" s="2249"/>
      <c r="E29" s="2250"/>
      <c r="F29" s="2249"/>
      <c r="G29" s="5297"/>
      <c r="H29" s="2251"/>
      <c r="I29" s="2251"/>
      <c r="J29" s="2251"/>
      <c r="K29" s="2251"/>
      <c r="L29" s="2249"/>
      <c r="M29" s="5011"/>
      <c r="N29" s="2252"/>
      <c r="O29" s="2251"/>
      <c r="P29" s="2251"/>
      <c r="Q29" s="5013"/>
      <c r="R29" s="5016"/>
    </row>
    <row r="30" spans="1:18" ht="13.5">
      <c r="A30" s="5308"/>
      <c r="B30" s="2254"/>
      <c r="C30" s="5304"/>
      <c r="D30" s="2249"/>
      <c r="E30" s="2250"/>
      <c r="F30" s="2253" t="s">
        <v>139</v>
      </c>
      <c r="G30" s="5297"/>
      <c r="H30" s="2251"/>
      <c r="I30" s="2251"/>
      <c r="J30" s="2251"/>
      <c r="K30" s="2253" t="s">
        <v>139</v>
      </c>
      <c r="L30" s="2249" t="s">
        <v>139</v>
      </c>
      <c r="M30" s="5011" t="s">
        <v>535</v>
      </c>
      <c r="N30" s="2252" t="s">
        <v>139</v>
      </c>
      <c r="O30" s="2251"/>
      <c r="P30" s="2253" t="s">
        <v>139</v>
      </c>
      <c r="Q30" s="5013"/>
      <c r="R30" s="5016"/>
    </row>
    <row r="31" spans="1:18" ht="13.5">
      <c r="A31" s="5308"/>
      <c r="B31" s="2254"/>
      <c r="C31" s="5304"/>
      <c r="D31" s="2249"/>
      <c r="E31" s="2250"/>
      <c r="F31" s="2249"/>
      <c r="G31" s="5297"/>
      <c r="H31" s="2251"/>
      <c r="I31" s="2251"/>
      <c r="J31" s="2251"/>
      <c r="K31" s="2251"/>
      <c r="L31" s="2249"/>
      <c r="M31" s="5011"/>
      <c r="N31" s="2252"/>
      <c r="O31" s="2251"/>
      <c r="P31" s="2251"/>
      <c r="Q31" s="5013"/>
      <c r="R31" s="5016"/>
    </row>
    <row r="32" spans="1:18" ht="13.5">
      <c r="A32" s="5308"/>
      <c r="B32" s="2254"/>
      <c r="C32" s="5304"/>
      <c r="D32" s="2249"/>
      <c r="E32" s="2250"/>
      <c r="F32" s="2249"/>
      <c r="G32" s="5297"/>
      <c r="H32" s="2251"/>
      <c r="I32" s="2251"/>
      <c r="J32" s="2251"/>
      <c r="K32" s="2253" t="s">
        <v>139</v>
      </c>
      <c r="L32" s="2249" t="s">
        <v>139</v>
      </c>
      <c r="M32" s="5011" t="s">
        <v>3392</v>
      </c>
      <c r="N32" s="2252" t="s">
        <v>139</v>
      </c>
      <c r="O32" s="2253" t="s">
        <v>139</v>
      </c>
      <c r="P32" s="2253" t="s">
        <v>139</v>
      </c>
      <c r="Q32" s="5013"/>
      <c r="R32" s="5016"/>
    </row>
    <row r="33" spans="1:18" ht="13.5">
      <c r="A33" s="5308"/>
      <c r="B33" s="2263"/>
      <c r="C33" s="5305"/>
      <c r="D33" s="2255"/>
      <c r="E33" s="2256"/>
      <c r="F33" s="2255"/>
      <c r="G33" s="5298"/>
      <c r="H33" s="2257"/>
      <c r="I33" s="2257"/>
      <c r="J33" s="2257"/>
      <c r="K33" s="2257"/>
      <c r="L33" s="2255"/>
      <c r="M33" s="5018"/>
      <c r="N33" s="2258"/>
      <c r="O33" s="2257"/>
      <c r="P33" s="2257"/>
      <c r="Q33" s="5014"/>
      <c r="R33" s="5017"/>
    </row>
    <row r="34" spans="1:18" ht="13.5" customHeight="1">
      <c r="A34" s="5308"/>
      <c r="B34" s="5322" t="s">
        <v>6018</v>
      </c>
      <c r="C34" s="5007" t="s">
        <v>6023</v>
      </c>
      <c r="D34" s="2259" t="s">
        <v>139</v>
      </c>
      <c r="E34" s="2260" t="s">
        <v>498</v>
      </c>
      <c r="F34" s="2259" t="s">
        <v>139</v>
      </c>
      <c r="G34" s="2268"/>
      <c r="H34" s="2251"/>
      <c r="I34" s="2251"/>
      <c r="J34" s="2251"/>
      <c r="K34" s="2261" t="s">
        <v>139</v>
      </c>
      <c r="L34" s="2259" t="s">
        <v>139</v>
      </c>
      <c r="M34" s="5010" t="s">
        <v>6024</v>
      </c>
      <c r="N34" s="2252" t="s">
        <v>139</v>
      </c>
      <c r="O34" s="2251"/>
      <c r="P34" s="2251"/>
      <c r="Q34" s="5012" t="s">
        <v>3309</v>
      </c>
      <c r="R34" s="5015" t="s">
        <v>3309</v>
      </c>
    </row>
    <row r="35" spans="1:18" ht="13.5" customHeight="1">
      <c r="A35" s="5308"/>
      <c r="B35" s="5006"/>
      <c r="C35" s="5008"/>
      <c r="D35" s="2249"/>
      <c r="E35" s="2250"/>
      <c r="F35" s="2249"/>
      <c r="G35" s="2268"/>
      <c r="H35" s="2251"/>
      <c r="I35" s="2251"/>
      <c r="J35" s="2251"/>
      <c r="K35" s="2251"/>
      <c r="L35" s="2249"/>
      <c r="M35" s="5011"/>
      <c r="N35" s="2252"/>
      <c r="O35" s="2251"/>
      <c r="P35" s="2251"/>
      <c r="Q35" s="5013"/>
      <c r="R35" s="5016"/>
    </row>
    <row r="36" spans="1:18" ht="13.5" customHeight="1">
      <c r="A36" s="5308"/>
      <c r="B36" s="5006"/>
      <c r="C36" s="5008"/>
      <c r="D36" s="2249"/>
      <c r="E36" s="2250"/>
      <c r="F36" s="2253" t="s">
        <v>139</v>
      </c>
      <c r="G36" s="2268"/>
      <c r="H36" s="2251"/>
      <c r="I36" s="2251"/>
      <c r="J36" s="2251"/>
      <c r="K36" s="2253" t="s">
        <v>139</v>
      </c>
      <c r="L36" s="2249" t="s">
        <v>139</v>
      </c>
      <c r="M36" s="5011" t="s">
        <v>6025</v>
      </c>
      <c r="N36" s="2252" t="s">
        <v>139</v>
      </c>
      <c r="O36" s="2253" t="s">
        <v>139</v>
      </c>
      <c r="P36" s="2251"/>
      <c r="Q36" s="5013"/>
      <c r="R36" s="5016"/>
    </row>
    <row r="37" spans="1:18" ht="13.5" customHeight="1">
      <c r="A37" s="5308"/>
      <c r="B37" s="5006"/>
      <c r="C37" s="5008"/>
      <c r="D37" s="2249"/>
      <c r="E37" s="2250"/>
      <c r="F37" s="2249"/>
      <c r="G37" s="2268"/>
      <c r="H37" s="2251"/>
      <c r="I37" s="2251"/>
      <c r="J37" s="2251"/>
      <c r="K37" s="2251"/>
      <c r="L37" s="2249"/>
      <c r="M37" s="5011"/>
      <c r="N37" s="2252"/>
      <c r="O37" s="2251"/>
      <c r="P37" s="2251"/>
      <c r="Q37" s="5013"/>
      <c r="R37" s="5016"/>
    </row>
    <row r="38" spans="1:18" ht="13.5" customHeight="1">
      <c r="A38" s="5308"/>
      <c r="B38" s="5006"/>
      <c r="C38" s="5008"/>
      <c r="D38" s="2249"/>
      <c r="E38" s="2250"/>
      <c r="F38" s="2253" t="s">
        <v>139</v>
      </c>
      <c r="G38" s="2268"/>
      <c r="H38" s="2251"/>
      <c r="I38" s="2251"/>
      <c r="J38" s="2253" t="s">
        <v>139</v>
      </c>
      <c r="K38" s="2251"/>
      <c r="L38" s="2249" t="s">
        <v>139</v>
      </c>
      <c r="M38" s="5011" t="s">
        <v>6026</v>
      </c>
      <c r="N38" s="2252" t="s">
        <v>139</v>
      </c>
      <c r="O38" s="2251"/>
      <c r="P38" s="2253" t="s">
        <v>139</v>
      </c>
      <c r="Q38" s="5013"/>
      <c r="R38" s="5016"/>
    </row>
    <row r="39" spans="1:18" ht="13.5" customHeight="1">
      <c r="A39" s="5308"/>
      <c r="B39" s="5006"/>
      <c r="C39" s="5008"/>
      <c r="D39" s="2249"/>
      <c r="E39" s="2250"/>
      <c r="F39" s="2249"/>
      <c r="G39" s="2268"/>
      <c r="H39" s="2251"/>
      <c r="I39" s="2251"/>
      <c r="J39" s="2251"/>
      <c r="K39" s="2251"/>
      <c r="L39" s="2249"/>
      <c r="M39" s="5011"/>
      <c r="N39" s="2252"/>
      <c r="O39" s="2251"/>
      <c r="P39" s="2251"/>
      <c r="Q39" s="5013"/>
      <c r="R39" s="5016"/>
    </row>
    <row r="40" spans="1:18" ht="13.5" customHeight="1">
      <c r="A40" s="5308"/>
      <c r="B40" s="5006"/>
      <c r="C40" s="5008"/>
      <c r="D40" s="2249"/>
      <c r="E40" s="2250"/>
      <c r="F40" s="2253" t="s">
        <v>139</v>
      </c>
      <c r="G40" s="2268"/>
      <c r="H40" s="2251"/>
      <c r="I40" s="2253" t="s">
        <v>139</v>
      </c>
      <c r="J40" s="2253" t="s">
        <v>139</v>
      </c>
      <c r="K40" s="2251"/>
      <c r="L40" s="2249" t="s">
        <v>139</v>
      </c>
      <c r="M40" s="5011" t="s">
        <v>6027</v>
      </c>
      <c r="N40" s="2252" t="s">
        <v>139</v>
      </c>
      <c r="O40" s="2251"/>
      <c r="P40" s="2253" t="s">
        <v>139</v>
      </c>
      <c r="Q40" s="5013"/>
      <c r="R40" s="5016"/>
    </row>
    <row r="41" spans="1:18" ht="13.5" customHeight="1">
      <c r="A41" s="5308"/>
      <c r="B41" s="5006"/>
      <c r="C41" s="5009"/>
      <c r="D41" s="2249"/>
      <c r="E41" s="2250"/>
      <c r="F41" s="2249"/>
      <c r="G41" s="2268"/>
      <c r="H41" s="2251"/>
      <c r="I41" s="2251"/>
      <c r="J41" s="2251"/>
      <c r="K41" s="2251"/>
      <c r="L41" s="2249"/>
      <c r="M41" s="5018"/>
      <c r="N41" s="2252"/>
      <c r="O41" s="2251"/>
      <c r="P41" s="2251"/>
      <c r="Q41" s="5014"/>
      <c r="R41" s="5017"/>
    </row>
    <row r="42" spans="1:18" ht="11.25" customHeight="1">
      <c r="A42" s="5308"/>
      <c r="B42" s="5006"/>
      <c r="C42" s="5311" t="s">
        <v>3395</v>
      </c>
      <c r="D42" s="2259" t="s">
        <v>139</v>
      </c>
      <c r="E42" s="2260" t="s">
        <v>498</v>
      </c>
      <c r="F42" s="2259" t="s">
        <v>139</v>
      </c>
      <c r="G42" s="5306" t="s">
        <v>3317</v>
      </c>
      <c r="H42" s="2261"/>
      <c r="I42" s="2261"/>
      <c r="J42" s="2261" t="s">
        <v>139</v>
      </c>
      <c r="K42" s="2261" t="s">
        <v>139</v>
      </c>
      <c r="L42" s="2259" t="s">
        <v>139</v>
      </c>
      <c r="M42" s="5328" t="s">
        <v>3396</v>
      </c>
      <c r="N42" s="2262" t="s">
        <v>139</v>
      </c>
      <c r="O42" s="2261"/>
      <c r="P42" s="2261" t="s">
        <v>139</v>
      </c>
      <c r="Q42" s="5012" t="s">
        <v>3309</v>
      </c>
      <c r="R42" s="5015" t="s">
        <v>3309</v>
      </c>
    </row>
    <row r="43" spans="1:18" ht="13.5" customHeight="1">
      <c r="A43" s="5308"/>
      <c r="B43" s="5006"/>
      <c r="C43" s="5312"/>
      <c r="D43" s="2249"/>
      <c r="E43" s="2250"/>
      <c r="F43" s="2249"/>
      <c r="G43" s="5297"/>
      <c r="H43" s="2251"/>
      <c r="I43" s="2251"/>
      <c r="J43" s="2251"/>
      <c r="K43" s="2251"/>
      <c r="L43" s="2249"/>
      <c r="M43" s="5329"/>
      <c r="N43" s="2252"/>
      <c r="O43" s="2251"/>
      <c r="P43" s="2251"/>
      <c r="Q43" s="5013"/>
      <c r="R43" s="5016"/>
    </row>
    <row r="44" spans="1:18" ht="13.5" customHeight="1">
      <c r="A44" s="5308"/>
      <c r="B44" s="5006"/>
      <c r="C44" s="5312"/>
      <c r="D44" s="2249"/>
      <c r="E44" s="2250"/>
      <c r="F44" s="2253" t="s">
        <v>139</v>
      </c>
      <c r="G44" s="5297"/>
      <c r="H44" s="2251"/>
      <c r="I44" s="2251"/>
      <c r="J44" s="2253" t="s">
        <v>139</v>
      </c>
      <c r="K44" s="2253" t="s">
        <v>139</v>
      </c>
      <c r="L44" s="2249" t="s">
        <v>139</v>
      </c>
      <c r="M44" s="5011" t="s">
        <v>3397</v>
      </c>
      <c r="N44" s="2252" t="s">
        <v>139</v>
      </c>
      <c r="O44" s="2251"/>
      <c r="P44" s="2253" t="s">
        <v>139</v>
      </c>
      <c r="Q44" s="5013"/>
      <c r="R44" s="5016"/>
    </row>
    <row r="45" spans="1:18" ht="13.5" customHeight="1">
      <c r="A45" s="5308"/>
      <c r="B45" s="5006"/>
      <c r="C45" s="5312"/>
      <c r="D45" s="2249"/>
      <c r="E45" s="2250"/>
      <c r="F45" s="2249"/>
      <c r="G45" s="5297"/>
      <c r="H45" s="2251"/>
      <c r="I45" s="2251"/>
      <c r="J45" s="2251"/>
      <c r="K45" s="2251"/>
      <c r="L45" s="2249"/>
      <c r="M45" s="5011"/>
      <c r="N45" s="2252"/>
      <c r="O45" s="2251"/>
      <c r="P45" s="2251"/>
      <c r="Q45" s="5013"/>
      <c r="R45" s="5016"/>
    </row>
    <row r="46" spans="1:18" ht="13.5" customHeight="1">
      <c r="A46" s="5308"/>
      <c r="B46" s="5006"/>
      <c r="C46" s="5312"/>
      <c r="D46" s="2249"/>
      <c r="E46" s="2250"/>
      <c r="F46" s="2253" t="s">
        <v>139</v>
      </c>
      <c r="G46" s="5297"/>
      <c r="H46" s="2251"/>
      <c r="I46" s="2251"/>
      <c r="J46" s="2253" t="s">
        <v>139</v>
      </c>
      <c r="K46" s="2253" t="s">
        <v>139</v>
      </c>
      <c r="L46" s="2249" t="s">
        <v>139</v>
      </c>
      <c r="M46" s="5011" t="s">
        <v>3398</v>
      </c>
      <c r="N46" s="2252" t="s">
        <v>139</v>
      </c>
      <c r="O46" s="2251"/>
      <c r="P46" s="2253" t="s">
        <v>139</v>
      </c>
      <c r="Q46" s="5013"/>
      <c r="R46" s="5016"/>
    </row>
    <row r="47" spans="1:18" ht="13.5" customHeight="1">
      <c r="A47" s="5308"/>
      <c r="B47" s="5006"/>
      <c r="C47" s="5312"/>
      <c r="D47" s="2249"/>
      <c r="E47" s="2250"/>
      <c r="F47" s="2249"/>
      <c r="G47" s="5297"/>
      <c r="H47" s="2251"/>
      <c r="I47" s="2251"/>
      <c r="J47" s="2251"/>
      <c r="K47" s="2251"/>
      <c r="L47" s="2249"/>
      <c r="M47" s="5011"/>
      <c r="N47" s="2252"/>
      <c r="O47" s="2251"/>
      <c r="P47" s="2251"/>
      <c r="Q47" s="5013"/>
      <c r="R47" s="5016"/>
    </row>
    <row r="48" spans="1:18" ht="13.5" customHeight="1">
      <c r="A48" s="5308"/>
      <c r="B48" s="5006"/>
      <c r="C48" s="5312"/>
      <c r="D48" s="2249"/>
      <c r="E48" s="2250"/>
      <c r="F48" s="2253" t="s">
        <v>139</v>
      </c>
      <c r="G48" s="5297"/>
      <c r="H48" s="2251"/>
      <c r="I48" s="2251"/>
      <c r="J48" s="2253" t="s">
        <v>139</v>
      </c>
      <c r="K48" s="2253" t="s">
        <v>139</v>
      </c>
      <c r="L48" s="2249" t="s">
        <v>139</v>
      </c>
      <c r="M48" s="5011" t="s">
        <v>3399</v>
      </c>
      <c r="N48" s="2252" t="s">
        <v>139</v>
      </c>
      <c r="O48" s="2251"/>
      <c r="P48" s="2253" t="s">
        <v>139</v>
      </c>
      <c r="Q48" s="5013"/>
      <c r="R48" s="5016"/>
    </row>
    <row r="49" spans="1:18" ht="13.5" customHeight="1">
      <c r="A49" s="5308"/>
      <c r="B49" s="5006"/>
      <c r="C49" s="5312"/>
      <c r="D49" s="2249"/>
      <c r="E49" s="2250"/>
      <c r="F49" s="2249"/>
      <c r="G49" s="5297"/>
      <c r="H49" s="2251"/>
      <c r="I49" s="2251"/>
      <c r="J49" s="2251"/>
      <c r="K49" s="2251"/>
      <c r="L49" s="2249"/>
      <c r="M49" s="5011"/>
      <c r="N49" s="2252"/>
      <c r="O49" s="2251"/>
      <c r="P49" s="2251"/>
      <c r="Q49" s="5013"/>
      <c r="R49" s="5016"/>
    </row>
    <row r="50" spans="1:18" ht="13.5" customHeight="1">
      <c r="A50" s="5308"/>
      <c r="B50" s="5006"/>
      <c r="C50" s="5312"/>
      <c r="D50" s="2249"/>
      <c r="E50" s="2250"/>
      <c r="F50" s="2249"/>
      <c r="G50" s="5297"/>
      <c r="H50" s="2251"/>
      <c r="I50" s="2251"/>
      <c r="J50" s="2251"/>
      <c r="K50" s="2253" t="s">
        <v>139</v>
      </c>
      <c r="L50" s="2249" t="s">
        <v>139</v>
      </c>
      <c r="M50" s="5011" t="s">
        <v>3400</v>
      </c>
      <c r="N50" s="2252" t="s">
        <v>139</v>
      </c>
      <c r="O50" s="2251"/>
      <c r="P50" s="2253" t="s">
        <v>139</v>
      </c>
      <c r="Q50" s="5013"/>
      <c r="R50" s="5016"/>
    </row>
    <row r="51" spans="1:18" ht="13.5" customHeight="1">
      <c r="A51" s="5308"/>
      <c r="B51" s="5006"/>
      <c r="C51" s="5312"/>
      <c r="D51" s="2249"/>
      <c r="E51" s="2250"/>
      <c r="F51" s="2249"/>
      <c r="G51" s="5297"/>
      <c r="H51" s="2251"/>
      <c r="I51" s="2251"/>
      <c r="J51" s="2251"/>
      <c r="K51" s="2251"/>
      <c r="L51" s="2249"/>
      <c r="M51" s="5011"/>
      <c r="N51" s="2252"/>
      <c r="O51" s="2251"/>
      <c r="P51" s="2251"/>
      <c r="Q51" s="5013"/>
      <c r="R51" s="5016"/>
    </row>
    <row r="52" spans="1:18" ht="13.5" customHeight="1">
      <c r="A52" s="5308"/>
      <c r="B52" s="5006"/>
      <c r="C52" s="5312"/>
      <c r="D52" s="2249"/>
      <c r="E52" s="2250"/>
      <c r="F52" s="2249"/>
      <c r="G52" s="5297"/>
      <c r="H52" s="2251"/>
      <c r="I52" s="2251"/>
      <c r="J52" s="2251"/>
      <c r="K52" s="2253" t="s">
        <v>139</v>
      </c>
      <c r="L52" s="2249" t="s">
        <v>139</v>
      </c>
      <c r="M52" s="5011" t="s">
        <v>3401</v>
      </c>
      <c r="N52" s="2252" t="s">
        <v>139</v>
      </c>
      <c r="O52" s="2251"/>
      <c r="P52" s="2253" t="s">
        <v>139</v>
      </c>
      <c r="Q52" s="5013"/>
      <c r="R52" s="5016"/>
    </row>
    <row r="53" spans="1:18" ht="13.5" customHeight="1">
      <c r="A53" s="5308"/>
      <c r="B53" s="5006"/>
      <c r="C53" s="5312"/>
      <c r="D53" s="2249"/>
      <c r="E53" s="2250"/>
      <c r="F53" s="2249"/>
      <c r="G53" s="5297"/>
      <c r="H53" s="2251"/>
      <c r="I53" s="2251"/>
      <c r="J53" s="2251"/>
      <c r="K53" s="2251"/>
      <c r="L53" s="2249"/>
      <c r="M53" s="5011"/>
      <c r="N53" s="2252"/>
      <c r="O53" s="2251"/>
      <c r="P53" s="2251"/>
      <c r="Q53" s="5013"/>
      <c r="R53" s="5016"/>
    </row>
    <row r="54" spans="1:18" ht="13.5" customHeight="1">
      <c r="A54" s="5308"/>
      <c r="B54" s="5006"/>
      <c r="C54" s="5313"/>
      <c r="D54" s="2249"/>
      <c r="E54" s="2250"/>
      <c r="F54" s="2249"/>
      <c r="G54" s="5297"/>
      <c r="H54" s="2251"/>
      <c r="I54" s="2251"/>
      <c r="J54" s="2251"/>
      <c r="K54" s="2253" t="s">
        <v>139</v>
      </c>
      <c r="L54" s="2249" t="s">
        <v>139</v>
      </c>
      <c r="M54" s="5326" t="s">
        <v>3402</v>
      </c>
      <c r="N54" s="2252" t="s">
        <v>139</v>
      </c>
      <c r="O54" s="2251"/>
      <c r="P54" s="2253" t="s">
        <v>139</v>
      </c>
      <c r="Q54" s="5013"/>
      <c r="R54" s="5016"/>
    </row>
    <row r="55" spans="1:18" ht="14.25" customHeight="1" thickBot="1">
      <c r="A55" s="5309"/>
      <c r="B55" s="5323"/>
      <c r="C55" s="5314"/>
      <c r="D55" s="2264"/>
      <c r="E55" s="2265"/>
      <c r="F55" s="2264"/>
      <c r="G55" s="5321"/>
      <c r="H55" s="2266"/>
      <c r="I55" s="2266"/>
      <c r="J55" s="2266"/>
      <c r="K55" s="2266"/>
      <c r="L55" s="2264"/>
      <c r="M55" s="5327"/>
      <c r="N55" s="2267"/>
      <c r="O55" s="2266"/>
      <c r="P55" s="2266"/>
      <c r="Q55" s="5324"/>
      <c r="R55" s="5325"/>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72" customWidth="1"/>
    <col min="2" max="2" width="14.125" style="672" customWidth="1"/>
    <col min="3" max="3" width="2.875" style="672" customWidth="1"/>
    <col min="4" max="4" width="5.875" style="672" customWidth="1"/>
    <col min="5" max="5" width="2.625" style="672"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7"/>
      <c r="F1" s="667"/>
      <c r="G1" s="668"/>
      <c r="H1" s="669"/>
      <c r="I1" s="667"/>
      <c r="J1" s="667"/>
      <c r="K1" s="667"/>
      <c r="L1" s="667"/>
      <c r="M1" s="667"/>
      <c r="N1" s="670"/>
      <c r="O1" s="665"/>
      <c r="P1" s="665"/>
      <c r="Q1" s="665"/>
      <c r="R1" s="665"/>
      <c r="S1" s="671" t="s">
        <v>3403</v>
      </c>
    </row>
    <row r="2" spans="1:19" s="664" customFormat="1" ht="15" customHeight="1">
      <c r="A2" s="667"/>
      <c r="B2" s="667"/>
      <c r="C2" s="667"/>
      <c r="D2" s="667"/>
      <c r="E2" s="667"/>
      <c r="F2" s="667"/>
      <c r="G2" s="668"/>
      <c r="H2" s="669"/>
      <c r="I2" s="667"/>
      <c r="J2" s="667"/>
      <c r="K2" s="5173" t="s">
        <v>3294</v>
      </c>
      <c r="L2" s="5173"/>
      <c r="M2" s="5173"/>
      <c r="N2" s="5173"/>
      <c r="O2" s="5173"/>
      <c r="P2" s="5173"/>
      <c r="Q2" s="5173"/>
      <c r="R2" s="5173"/>
      <c r="S2" s="5173"/>
    </row>
    <row r="3" spans="1:19" s="664" customFormat="1" ht="15" customHeight="1">
      <c r="A3" s="667"/>
      <c r="B3" s="667"/>
      <c r="C3" s="667"/>
      <c r="D3" s="667"/>
      <c r="E3" s="667"/>
      <c r="F3" s="667"/>
      <c r="G3" s="668"/>
      <c r="H3" s="669"/>
      <c r="I3" s="667"/>
      <c r="J3" s="667"/>
      <c r="K3" s="5174" t="s">
        <v>3295</v>
      </c>
      <c r="L3" s="5174"/>
      <c r="M3" s="5174"/>
      <c r="N3" s="5174"/>
      <c r="O3" s="5174"/>
      <c r="P3" s="5174"/>
      <c r="Q3" s="5174"/>
      <c r="R3" s="5174"/>
      <c r="S3" s="5174"/>
    </row>
    <row r="4" spans="1:19" ht="12" thickBot="1"/>
    <row r="5" spans="1:19" s="676" customFormat="1" ht="13.5" customHeight="1">
      <c r="A5" s="5175"/>
      <c r="B5" s="5178" t="s">
        <v>3296</v>
      </c>
      <c r="C5" s="5330" t="s">
        <v>3297</v>
      </c>
      <c r="D5" s="5331"/>
      <c r="E5" s="5178" t="s">
        <v>3298</v>
      </c>
      <c r="F5" s="5178"/>
      <c r="G5" s="5178"/>
      <c r="H5" s="5178"/>
      <c r="I5" s="5178"/>
      <c r="J5" s="5178"/>
      <c r="K5" s="5178"/>
      <c r="L5" s="5178"/>
      <c r="M5" s="5178"/>
      <c r="N5" s="5181"/>
      <c r="O5" s="5182" t="s">
        <v>3312</v>
      </c>
      <c r="P5" s="5182"/>
      <c r="Q5" s="5182"/>
      <c r="R5" s="5182"/>
      <c r="S5" s="5183"/>
    </row>
    <row r="6" spans="1:19" s="676" customFormat="1" ht="13.5" customHeight="1">
      <c r="A6" s="5176"/>
      <c r="B6" s="5179"/>
      <c r="C6" s="5332"/>
      <c r="D6" s="5333"/>
      <c r="E6" s="5184" t="s">
        <v>3299</v>
      </c>
      <c r="F6" s="5185"/>
      <c r="G6" s="5188" t="s">
        <v>3300</v>
      </c>
      <c r="H6" s="5189"/>
      <c r="I6" s="5179" t="s">
        <v>3301</v>
      </c>
      <c r="J6" s="5179"/>
      <c r="K6" s="5179"/>
      <c r="L6" s="5179"/>
      <c r="M6" s="5188" t="s">
        <v>528</v>
      </c>
      <c r="N6" s="5192"/>
      <c r="O6" s="5194" t="s">
        <v>3302</v>
      </c>
      <c r="P6" s="5179"/>
      <c r="Q6" s="5179"/>
      <c r="R6" s="5179" t="s">
        <v>3303</v>
      </c>
      <c r="S6" s="5195"/>
    </row>
    <row r="7" spans="1:19" s="676" customFormat="1" ht="13.5" customHeight="1" thickBot="1">
      <c r="A7" s="5177"/>
      <c r="B7" s="5180"/>
      <c r="C7" s="5190"/>
      <c r="D7" s="5191"/>
      <c r="E7" s="5186"/>
      <c r="F7" s="5187"/>
      <c r="G7" s="5190"/>
      <c r="H7" s="5191"/>
      <c r="I7" s="677">
        <v>1</v>
      </c>
      <c r="J7" s="677">
        <v>2</v>
      </c>
      <c r="K7" s="677">
        <v>3</v>
      </c>
      <c r="L7" s="677">
        <v>4</v>
      </c>
      <c r="M7" s="5190"/>
      <c r="N7" s="5193"/>
      <c r="O7" s="678" t="s">
        <v>3304</v>
      </c>
      <c r="P7" s="677" t="s">
        <v>3305</v>
      </c>
      <c r="Q7" s="677" t="s">
        <v>3306</v>
      </c>
      <c r="R7" s="677" t="s">
        <v>3307</v>
      </c>
      <c r="S7" s="679" t="s">
        <v>3308</v>
      </c>
    </row>
    <row r="8" spans="1:19" s="673" customFormat="1" ht="12" customHeight="1" thickTop="1">
      <c r="A8" s="5196" t="s">
        <v>3404</v>
      </c>
      <c r="B8" s="5199" t="s">
        <v>3405</v>
      </c>
      <c r="C8" s="5337" t="s">
        <v>3406</v>
      </c>
      <c r="D8" s="5338"/>
      <c r="E8" s="680" t="s">
        <v>139</v>
      </c>
      <c r="F8" s="701" t="s">
        <v>498</v>
      </c>
      <c r="G8" s="680" t="s">
        <v>139</v>
      </c>
      <c r="H8" s="5205"/>
      <c r="I8" s="681"/>
      <c r="J8" s="681"/>
      <c r="K8" s="681" t="s">
        <v>139</v>
      </c>
      <c r="L8" s="681" t="s">
        <v>139</v>
      </c>
      <c r="M8" s="680" t="s">
        <v>139</v>
      </c>
      <c r="N8" s="5207" t="s">
        <v>3407</v>
      </c>
      <c r="O8" s="682" t="s">
        <v>139</v>
      </c>
      <c r="P8" s="681"/>
      <c r="Q8" s="681" t="s">
        <v>139</v>
      </c>
      <c r="R8" s="5217" t="s">
        <v>3309</v>
      </c>
      <c r="S8" s="5220" t="s">
        <v>3309</v>
      </c>
    </row>
    <row r="9" spans="1:19" s="673" customFormat="1" ht="12" customHeight="1">
      <c r="A9" s="5197"/>
      <c r="B9" s="5335"/>
      <c r="C9" s="5339"/>
      <c r="D9" s="5340"/>
      <c r="E9" s="683"/>
      <c r="F9" s="694"/>
      <c r="G9" s="683"/>
      <c r="H9" s="5206"/>
      <c r="I9" s="685"/>
      <c r="J9" s="685"/>
      <c r="K9" s="685"/>
      <c r="L9" s="685"/>
      <c r="M9" s="683"/>
      <c r="N9" s="5208"/>
      <c r="O9" s="686"/>
      <c r="P9" s="685"/>
      <c r="Q9" s="685"/>
      <c r="R9" s="5218"/>
      <c r="S9" s="5221"/>
    </row>
    <row r="10" spans="1:19" ht="12" customHeight="1">
      <c r="A10" s="5197"/>
      <c r="B10" s="5335"/>
      <c r="C10" s="5339"/>
      <c r="D10" s="5340"/>
      <c r="E10" s="683"/>
      <c r="F10" s="694"/>
      <c r="G10" s="684" t="s">
        <v>139</v>
      </c>
      <c r="H10" s="5206"/>
      <c r="I10" s="685"/>
      <c r="J10" s="685"/>
      <c r="K10" s="684" t="s">
        <v>139</v>
      </c>
      <c r="L10" s="684" t="s">
        <v>139</v>
      </c>
      <c r="M10" s="683" t="s">
        <v>139</v>
      </c>
      <c r="N10" s="5223" t="s">
        <v>3408</v>
      </c>
      <c r="O10" s="686" t="s">
        <v>139</v>
      </c>
      <c r="P10" s="685"/>
      <c r="Q10" s="684" t="s">
        <v>139</v>
      </c>
      <c r="R10" s="5218"/>
      <c r="S10" s="5221"/>
    </row>
    <row r="11" spans="1:19" ht="12" customHeight="1">
      <c r="A11" s="5197"/>
      <c r="B11" s="5335"/>
      <c r="C11" s="5339"/>
      <c r="D11" s="5340"/>
      <c r="E11" s="683"/>
      <c r="F11" s="694"/>
      <c r="G11" s="683"/>
      <c r="H11" s="5206"/>
      <c r="I11" s="685"/>
      <c r="J11" s="685"/>
      <c r="K11" s="685"/>
      <c r="L11" s="685"/>
      <c r="M11" s="683"/>
      <c r="N11" s="5223"/>
      <c r="O11" s="686"/>
      <c r="P11" s="685"/>
      <c r="Q11" s="685"/>
      <c r="R11" s="5218"/>
      <c r="S11" s="5221"/>
    </row>
    <row r="12" spans="1:19" ht="12" customHeight="1">
      <c r="A12" s="5197"/>
      <c r="B12" s="5335"/>
      <c r="C12" s="5339"/>
      <c r="D12" s="5340"/>
      <c r="E12" s="683"/>
      <c r="F12" s="694"/>
      <c r="G12" s="684" t="s">
        <v>139</v>
      </c>
      <c r="H12" s="5206"/>
      <c r="I12" s="685"/>
      <c r="J12" s="685"/>
      <c r="K12" s="684" t="s">
        <v>139</v>
      </c>
      <c r="L12" s="684" t="s">
        <v>139</v>
      </c>
      <c r="M12" s="683" t="s">
        <v>139</v>
      </c>
      <c r="N12" s="5208" t="s">
        <v>3409</v>
      </c>
      <c r="O12" s="686" t="s">
        <v>139</v>
      </c>
      <c r="P12" s="685"/>
      <c r="Q12" s="684" t="s">
        <v>139</v>
      </c>
      <c r="R12" s="5218"/>
      <c r="S12" s="5221"/>
    </row>
    <row r="13" spans="1:19" ht="12" customHeight="1">
      <c r="A13" s="5197"/>
      <c r="B13" s="5335"/>
      <c r="C13" s="5341"/>
      <c r="D13" s="5342"/>
      <c r="E13" s="687"/>
      <c r="F13" s="695"/>
      <c r="G13" s="687"/>
      <c r="H13" s="5224"/>
      <c r="I13" s="688"/>
      <c r="J13" s="688"/>
      <c r="K13" s="688"/>
      <c r="L13" s="688"/>
      <c r="M13" s="687"/>
      <c r="N13" s="5225"/>
      <c r="O13" s="689"/>
      <c r="P13" s="688"/>
      <c r="Q13" s="688"/>
      <c r="R13" s="5218"/>
      <c r="S13" s="5221"/>
    </row>
    <row r="14" spans="1:19" ht="12" customHeight="1">
      <c r="A14" s="5197"/>
      <c r="B14" s="5335"/>
      <c r="C14" s="5343" t="s">
        <v>3410</v>
      </c>
      <c r="D14" s="5344"/>
      <c r="E14" s="690" t="s">
        <v>139</v>
      </c>
      <c r="F14" s="691" t="s">
        <v>498</v>
      </c>
      <c r="G14" s="690" t="s">
        <v>139</v>
      </c>
      <c r="H14" s="5215" t="s">
        <v>3334</v>
      </c>
      <c r="I14" s="692"/>
      <c r="J14" s="692"/>
      <c r="K14" s="692" t="s">
        <v>139</v>
      </c>
      <c r="L14" s="692" t="s">
        <v>139</v>
      </c>
      <c r="M14" s="690" t="s">
        <v>139</v>
      </c>
      <c r="N14" s="5213" t="s">
        <v>3411</v>
      </c>
      <c r="O14" s="693" t="s">
        <v>139</v>
      </c>
      <c r="P14" s="692"/>
      <c r="Q14" s="692" t="s">
        <v>139</v>
      </c>
      <c r="R14" s="5218"/>
      <c r="S14" s="5221"/>
    </row>
    <row r="15" spans="1:19" ht="12" customHeight="1">
      <c r="A15" s="5197"/>
      <c r="B15" s="5335"/>
      <c r="C15" s="5339"/>
      <c r="D15" s="5340"/>
      <c r="E15" s="683"/>
      <c r="F15" s="694"/>
      <c r="G15" s="684"/>
      <c r="H15" s="5216"/>
      <c r="I15" s="685"/>
      <c r="J15" s="685"/>
      <c r="K15" s="685"/>
      <c r="L15" s="685"/>
      <c r="M15" s="683"/>
      <c r="N15" s="5208"/>
      <c r="O15" s="686"/>
      <c r="P15" s="685"/>
      <c r="Q15" s="685"/>
      <c r="R15" s="5218"/>
      <c r="S15" s="5221"/>
    </row>
    <row r="16" spans="1:19" ht="12" customHeight="1">
      <c r="A16" s="5197"/>
      <c r="B16" s="5335"/>
      <c r="C16" s="5339"/>
      <c r="D16" s="5340"/>
      <c r="E16" s="683"/>
      <c r="F16" s="694"/>
      <c r="G16" s="684" t="s">
        <v>139</v>
      </c>
      <c r="H16" s="5206" t="s">
        <v>3311</v>
      </c>
      <c r="I16" s="685"/>
      <c r="J16" s="685"/>
      <c r="K16" s="684" t="s">
        <v>139</v>
      </c>
      <c r="L16" s="684" t="s">
        <v>139</v>
      </c>
      <c r="M16" s="683" t="s">
        <v>139</v>
      </c>
      <c r="N16" s="5208" t="s">
        <v>3412</v>
      </c>
      <c r="O16" s="686" t="s">
        <v>139</v>
      </c>
      <c r="P16" s="685"/>
      <c r="Q16" s="684" t="s">
        <v>139</v>
      </c>
      <c r="R16" s="5218"/>
      <c r="S16" s="5221"/>
    </row>
    <row r="17" spans="1:19" ht="12" customHeight="1">
      <c r="A17" s="5197"/>
      <c r="B17" s="5335"/>
      <c r="C17" s="5341"/>
      <c r="D17" s="5342"/>
      <c r="E17" s="687"/>
      <c r="F17" s="695"/>
      <c r="G17" s="687"/>
      <c r="H17" s="5224"/>
      <c r="I17" s="688"/>
      <c r="J17" s="688"/>
      <c r="K17" s="688"/>
      <c r="L17" s="688"/>
      <c r="M17" s="687"/>
      <c r="N17" s="5225"/>
      <c r="O17" s="689"/>
      <c r="P17" s="688"/>
      <c r="Q17" s="688"/>
      <c r="R17" s="5219"/>
      <c r="S17" s="5222"/>
    </row>
    <row r="18" spans="1:19" ht="12" customHeight="1">
      <c r="A18" s="5197"/>
      <c r="B18" s="5335"/>
      <c r="C18" s="5343" t="s">
        <v>3413</v>
      </c>
      <c r="D18" s="5344"/>
      <c r="E18" s="690" t="s">
        <v>139</v>
      </c>
      <c r="F18" s="691" t="s">
        <v>498</v>
      </c>
      <c r="G18" s="690" t="s">
        <v>139</v>
      </c>
      <c r="H18" s="5212"/>
      <c r="I18" s="692"/>
      <c r="J18" s="692"/>
      <c r="K18" s="692" t="s">
        <v>139</v>
      </c>
      <c r="L18" s="692" t="s">
        <v>139</v>
      </c>
      <c r="M18" s="690" t="s">
        <v>139</v>
      </c>
      <c r="N18" s="5208" t="s">
        <v>3407</v>
      </c>
      <c r="O18" s="693" t="s">
        <v>139</v>
      </c>
      <c r="P18" s="692"/>
      <c r="Q18" s="692" t="s">
        <v>139</v>
      </c>
      <c r="R18" s="5226" t="s">
        <v>3309</v>
      </c>
      <c r="S18" s="5227" t="s">
        <v>3309</v>
      </c>
    </row>
    <row r="19" spans="1:19" ht="12" customHeight="1">
      <c r="A19" s="5197"/>
      <c r="B19" s="5335"/>
      <c r="C19" s="5339"/>
      <c r="D19" s="5340"/>
      <c r="E19" s="683"/>
      <c r="F19" s="694"/>
      <c r="G19" s="683"/>
      <c r="H19" s="5206"/>
      <c r="I19" s="685"/>
      <c r="J19" s="685"/>
      <c r="K19" s="685"/>
      <c r="L19" s="685"/>
      <c r="M19" s="683"/>
      <c r="N19" s="5208"/>
      <c r="O19" s="686"/>
      <c r="P19" s="685"/>
      <c r="Q19" s="685"/>
      <c r="R19" s="5218"/>
      <c r="S19" s="5221"/>
    </row>
    <row r="20" spans="1:19" ht="12" customHeight="1">
      <c r="A20" s="5197"/>
      <c r="B20" s="5335"/>
      <c r="C20" s="5339"/>
      <c r="D20" s="5340"/>
      <c r="E20" s="683"/>
      <c r="F20" s="694"/>
      <c r="G20" s="684" t="s">
        <v>139</v>
      </c>
      <c r="H20" s="5206"/>
      <c r="I20" s="685"/>
      <c r="J20" s="685"/>
      <c r="K20" s="684" t="s">
        <v>139</v>
      </c>
      <c r="L20" s="684" t="s">
        <v>139</v>
      </c>
      <c r="M20" s="683" t="s">
        <v>139</v>
      </c>
      <c r="N20" s="5223" t="s">
        <v>3408</v>
      </c>
      <c r="O20" s="686" t="s">
        <v>139</v>
      </c>
      <c r="P20" s="685"/>
      <c r="Q20" s="684" t="s">
        <v>139</v>
      </c>
      <c r="R20" s="5218"/>
      <c r="S20" s="5221"/>
    </row>
    <row r="21" spans="1:19" ht="12" customHeight="1">
      <c r="A21" s="5197"/>
      <c r="B21" s="5335"/>
      <c r="C21" s="5339"/>
      <c r="D21" s="5340"/>
      <c r="E21" s="683"/>
      <c r="F21" s="694"/>
      <c r="G21" s="683"/>
      <c r="H21" s="5206"/>
      <c r="I21" s="685"/>
      <c r="J21" s="685"/>
      <c r="K21" s="685"/>
      <c r="L21" s="685"/>
      <c r="M21" s="683"/>
      <c r="N21" s="5223"/>
      <c r="O21" s="686"/>
      <c r="P21" s="685"/>
      <c r="Q21" s="685"/>
      <c r="R21" s="5218"/>
      <c r="S21" s="5221"/>
    </row>
    <row r="22" spans="1:19" ht="12" customHeight="1">
      <c r="A22" s="5197"/>
      <c r="B22" s="5335"/>
      <c r="C22" s="5339"/>
      <c r="D22" s="5340"/>
      <c r="E22" s="683"/>
      <c r="F22" s="694"/>
      <c r="G22" s="684" t="s">
        <v>139</v>
      </c>
      <c r="H22" s="5206"/>
      <c r="I22" s="685"/>
      <c r="J22" s="685"/>
      <c r="K22" s="684" t="s">
        <v>139</v>
      </c>
      <c r="L22" s="684" t="s">
        <v>139</v>
      </c>
      <c r="M22" s="683" t="s">
        <v>139</v>
      </c>
      <c r="N22" s="5208" t="s">
        <v>3409</v>
      </c>
      <c r="O22" s="686" t="s">
        <v>139</v>
      </c>
      <c r="P22" s="685"/>
      <c r="Q22" s="684" t="s">
        <v>139</v>
      </c>
      <c r="R22" s="5218"/>
      <c r="S22" s="5221"/>
    </row>
    <row r="23" spans="1:19" ht="12" customHeight="1">
      <c r="A23" s="5197"/>
      <c r="B23" s="5335"/>
      <c r="C23" s="5339"/>
      <c r="D23" s="5340"/>
      <c r="E23" s="683"/>
      <c r="F23" s="694"/>
      <c r="G23" s="683"/>
      <c r="H23" s="5206"/>
      <c r="I23" s="685"/>
      <c r="J23" s="685"/>
      <c r="K23" s="685"/>
      <c r="L23" s="685"/>
      <c r="M23" s="683"/>
      <c r="N23" s="5208"/>
      <c r="O23" s="686"/>
      <c r="P23" s="685"/>
      <c r="Q23" s="685"/>
      <c r="R23" s="5218"/>
      <c r="S23" s="5221"/>
    </row>
    <row r="24" spans="1:19" ht="12" customHeight="1">
      <c r="A24" s="5197"/>
      <c r="B24" s="5335"/>
      <c r="C24" s="5339"/>
      <c r="D24" s="5340"/>
      <c r="E24" s="683"/>
      <c r="F24" s="694"/>
      <c r="G24" s="684" t="s">
        <v>139</v>
      </c>
      <c r="H24" s="5206"/>
      <c r="I24" s="685"/>
      <c r="J24" s="685"/>
      <c r="K24" s="684" t="s">
        <v>139</v>
      </c>
      <c r="L24" s="684" t="s">
        <v>139</v>
      </c>
      <c r="M24" s="683" t="s">
        <v>139</v>
      </c>
      <c r="N24" s="5208" t="s">
        <v>3414</v>
      </c>
      <c r="O24" s="686" t="s">
        <v>139</v>
      </c>
      <c r="P24" s="685"/>
      <c r="Q24" s="684" t="s">
        <v>139</v>
      </c>
      <c r="R24" s="5218"/>
      <c r="S24" s="5221"/>
    </row>
    <row r="25" spans="1:19" ht="12" customHeight="1">
      <c r="A25" s="5197"/>
      <c r="B25" s="5335"/>
      <c r="C25" s="5341"/>
      <c r="D25" s="5342"/>
      <c r="E25" s="687"/>
      <c r="F25" s="695"/>
      <c r="G25" s="687"/>
      <c r="H25" s="5224"/>
      <c r="I25" s="688"/>
      <c r="J25" s="688"/>
      <c r="K25" s="688"/>
      <c r="L25" s="688"/>
      <c r="M25" s="687"/>
      <c r="N25" s="5225"/>
      <c r="O25" s="689"/>
      <c r="P25" s="688"/>
      <c r="Q25" s="688"/>
      <c r="R25" s="5218"/>
      <c r="S25" s="5221"/>
    </row>
    <row r="26" spans="1:19" ht="12" customHeight="1">
      <c r="A26" s="5197"/>
      <c r="B26" s="5335"/>
      <c r="C26" s="5339" t="s">
        <v>3410</v>
      </c>
      <c r="D26" s="5340"/>
      <c r="E26" s="690" t="s">
        <v>139</v>
      </c>
      <c r="F26" s="691" t="s">
        <v>498</v>
      </c>
      <c r="G26" s="690" t="s">
        <v>139</v>
      </c>
      <c r="H26" s="5215" t="s">
        <v>3334</v>
      </c>
      <c r="I26" s="692"/>
      <c r="J26" s="692"/>
      <c r="K26" s="692" t="s">
        <v>139</v>
      </c>
      <c r="L26" s="692" t="s">
        <v>139</v>
      </c>
      <c r="M26" s="690" t="s">
        <v>139</v>
      </c>
      <c r="N26" s="5213" t="s">
        <v>3411</v>
      </c>
      <c r="O26" s="693" t="s">
        <v>139</v>
      </c>
      <c r="P26" s="692"/>
      <c r="Q26" s="692" t="s">
        <v>139</v>
      </c>
      <c r="R26" s="5218"/>
      <c r="S26" s="5221"/>
    </row>
    <row r="27" spans="1:19" ht="12" customHeight="1">
      <c r="A27" s="5197"/>
      <c r="B27" s="5335"/>
      <c r="C27" s="5339"/>
      <c r="D27" s="5340"/>
      <c r="E27" s="683"/>
      <c r="F27" s="694"/>
      <c r="G27" s="684"/>
      <c r="H27" s="5216"/>
      <c r="I27" s="685"/>
      <c r="J27" s="685"/>
      <c r="K27" s="685"/>
      <c r="L27" s="685"/>
      <c r="M27" s="683"/>
      <c r="N27" s="5208"/>
      <c r="O27" s="686"/>
      <c r="P27" s="685"/>
      <c r="Q27" s="685"/>
      <c r="R27" s="5218"/>
      <c r="S27" s="5221"/>
    </row>
    <row r="28" spans="1:19" ht="12" customHeight="1">
      <c r="A28" s="5197"/>
      <c r="B28" s="5335"/>
      <c r="C28" s="5339"/>
      <c r="D28" s="5340"/>
      <c r="E28" s="683"/>
      <c r="F28" s="694"/>
      <c r="G28" s="684" t="s">
        <v>139</v>
      </c>
      <c r="H28" s="5206" t="s">
        <v>3311</v>
      </c>
      <c r="I28" s="685"/>
      <c r="J28" s="685"/>
      <c r="K28" s="684" t="s">
        <v>139</v>
      </c>
      <c r="L28" s="684" t="s">
        <v>139</v>
      </c>
      <c r="M28" s="683" t="s">
        <v>139</v>
      </c>
      <c r="N28" s="5208" t="s">
        <v>3412</v>
      </c>
      <c r="O28" s="686" t="s">
        <v>139</v>
      </c>
      <c r="P28" s="685"/>
      <c r="Q28" s="684" t="s">
        <v>139</v>
      </c>
      <c r="R28" s="5218"/>
      <c r="S28" s="5221"/>
    </row>
    <row r="29" spans="1:19" ht="12" customHeight="1">
      <c r="A29" s="5197"/>
      <c r="B29" s="5336"/>
      <c r="C29" s="5341"/>
      <c r="D29" s="5342"/>
      <c r="E29" s="687"/>
      <c r="F29" s="695"/>
      <c r="G29" s="687"/>
      <c r="H29" s="5224"/>
      <c r="I29" s="688"/>
      <c r="J29" s="688"/>
      <c r="K29" s="688"/>
      <c r="L29" s="688"/>
      <c r="M29" s="687"/>
      <c r="N29" s="5225"/>
      <c r="O29" s="689"/>
      <c r="P29" s="688"/>
      <c r="Q29" s="688"/>
      <c r="R29" s="5219"/>
      <c r="S29" s="5222"/>
    </row>
    <row r="30" spans="1:19" ht="12" customHeight="1">
      <c r="A30" s="5197"/>
      <c r="B30" s="5209" t="s">
        <v>3415</v>
      </c>
      <c r="C30" s="5343" t="s">
        <v>3416</v>
      </c>
      <c r="D30" s="5344"/>
      <c r="E30" s="690" t="s">
        <v>139</v>
      </c>
      <c r="F30" s="691" t="s">
        <v>498</v>
      </c>
      <c r="G30" s="690" t="s">
        <v>139</v>
      </c>
      <c r="H30" s="5212" t="s">
        <v>3317</v>
      </c>
      <c r="I30" s="692"/>
      <c r="J30" s="692"/>
      <c r="K30" s="692" t="s">
        <v>139</v>
      </c>
      <c r="L30" s="692" t="s">
        <v>139</v>
      </c>
      <c r="M30" s="690" t="s">
        <v>139</v>
      </c>
      <c r="N30" s="5208" t="s">
        <v>3417</v>
      </c>
      <c r="O30" s="693" t="s">
        <v>139</v>
      </c>
      <c r="P30" s="692"/>
      <c r="Q30" s="692" t="s">
        <v>139</v>
      </c>
      <c r="R30" s="5226" t="s">
        <v>3309</v>
      </c>
      <c r="S30" s="5227" t="s">
        <v>3309</v>
      </c>
    </row>
    <row r="31" spans="1:19" ht="12" customHeight="1">
      <c r="A31" s="5197"/>
      <c r="B31" s="5210"/>
      <c r="C31" s="5339"/>
      <c r="D31" s="5340"/>
      <c r="E31" s="683"/>
      <c r="F31" s="694"/>
      <c r="G31" s="683"/>
      <c r="H31" s="5206"/>
      <c r="I31" s="685"/>
      <c r="J31" s="685"/>
      <c r="K31" s="685"/>
      <c r="L31" s="685"/>
      <c r="M31" s="683"/>
      <c r="N31" s="5208"/>
      <c r="O31" s="686"/>
      <c r="P31" s="685"/>
      <c r="Q31" s="685"/>
      <c r="R31" s="5218"/>
      <c r="S31" s="5221"/>
    </row>
    <row r="32" spans="1:19" ht="12" customHeight="1">
      <c r="A32" s="5197"/>
      <c r="B32" s="5210"/>
      <c r="C32" s="5339"/>
      <c r="D32" s="5340"/>
      <c r="E32" s="683"/>
      <c r="F32" s="694"/>
      <c r="G32" s="684" t="s">
        <v>139</v>
      </c>
      <c r="H32" s="5206"/>
      <c r="I32" s="685"/>
      <c r="J32" s="685"/>
      <c r="K32" s="684" t="s">
        <v>139</v>
      </c>
      <c r="L32" s="684" t="s">
        <v>139</v>
      </c>
      <c r="M32" s="683" t="s">
        <v>139</v>
      </c>
      <c r="N32" s="5208" t="s">
        <v>3418</v>
      </c>
      <c r="O32" s="686" t="s">
        <v>139</v>
      </c>
      <c r="P32" s="685"/>
      <c r="Q32" s="684" t="s">
        <v>139</v>
      </c>
      <c r="R32" s="5218"/>
      <c r="S32" s="5221"/>
    </row>
    <row r="33" spans="1:19" ht="12" customHeight="1">
      <c r="A33" s="5197"/>
      <c r="B33" s="5210"/>
      <c r="C33" s="5339"/>
      <c r="D33" s="5340"/>
      <c r="E33" s="683"/>
      <c r="F33" s="694"/>
      <c r="G33" s="683"/>
      <c r="H33" s="5206"/>
      <c r="I33" s="685"/>
      <c r="J33" s="685"/>
      <c r="K33" s="685"/>
      <c r="L33" s="685"/>
      <c r="M33" s="683"/>
      <c r="N33" s="5208"/>
      <c r="O33" s="686"/>
      <c r="P33" s="685"/>
      <c r="Q33" s="685"/>
      <c r="R33" s="5218"/>
      <c r="S33" s="5221"/>
    </row>
    <row r="34" spans="1:19" ht="12" customHeight="1">
      <c r="A34" s="5197"/>
      <c r="B34" s="5210"/>
      <c r="C34" s="5339"/>
      <c r="D34" s="5340"/>
      <c r="E34" s="683"/>
      <c r="F34" s="694"/>
      <c r="G34" s="684" t="s">
        <v>139</v>
      </c>
      <c r="H34" s="5206"/>
      <c r="I34" s="685"/>
      <c r="J34" s="685"/>
      <c r="K34" s="685"/>
      <c r="L34" s="684" t="s">
        <v>139</v>
      </c>
      <c r="M34" s="683" t="s">
        <v>139</v>
      </c>
      <c r="N34" s="5208" t="s">
        <v>3419</v>
      </c>
      <c r="O34" s="686" t="s">
        <v>139</v>
      </c>
      <c r="P34" s="685"/>
      <c r="Q34" s="684" t="s">
        <v>139</v>
      </c>
      <c r="R34" s="5218"/>
      <c r="S34" s="5221"/>
    </row>
    <row r="35" spans="1:19" ht="12" customHeight="1">
      <c r="A35" s="5197"/>
      <c r="B35" s="5210"/>
      <c r="C35" s="5339"/>
      <c r="D35" s="5340"/>
      <c r="E35" s="683"/>
      <c r="F35" s="694"/>
      <c r="G35" s="683"/>
      <c r="H35" s="5206"/>
      <c r="I35" s="685"/>
      <c r="J35" s="685"/>
      <c r="K35" s="685"/>
      <c r="L35" s="685"/>
      <c r="M35" s="683"/>
      <c r="N35" s="5208"/>
      <c r="O35" s="686"/>
      <c r="P35" s="685"/>
      <c r="Q35" s="685"/>
      <c r="R35" s="5218"/>
      <c r="S35" s="5221"/>
    </row>
    <row r="36" spans="1:19" ht="12" customHeight="1">
      <c r="A36" s="5197"/>
      <c r="B36" s="5210"/>
      <c r="C36" s="5339"/>
      <c r="D36" s="5340"/>
      <c r="E36" s="683"/>
      <c r="F36" s="694"/>
      <c r="G36" s="684" t="s">
        <v>139</v>
      </c>
      <c r="H36" s="5206"/>
      <c r="I36" s="685"/>
      <c r="J36" s="685"/>
      <c r="K36" s="685"/>
      <c r="L36" s="684" t="s">
        <v>139</v>
      </c>
      <c r="M36" s="683" t="s">
        <v>139</v>
      </c>
      <c r="N36" s="5208" t="s">
        <v>3420</v>
      </c>
      <c r="O36" s="686" t="s">
        <v>139</v>
      </c>
      <c r="P36" s="684" t="s">
        <v>139</v>
      </c>
      <c r="Q36" s="685"/>
      <c r="R36" s="5218"/>
      <c r="S36" s="5221"/>
    </row>
    <row r="37" spans="1:19" ht="12" customHeight="1">
      <c r="A37" s="5197"/>
      <c r="B37" s="5210"/>
      <c r="C37" s="5341"/>
      <c r="D37" s="5342"/>
      <c r="E37" s="687"/>
      <c r="F37" s="695"/>
      <c r="G37" s="687"/>
      <c r="H37" s="5224"/>
      <c r="I37" s="688"/>
      <c r="J37" s="688"/>
      <c r="K37" s="688"/>
      <c r="L37" s="688"/>
      <c r="M37" s="687"/>
      <c r="N37" s="5225"/>
      <c r="O37" s="689"/>
      <c r="P37" s="688"/>
      <c r="Q37" s="688"/>
      <c r="R37" s="5219"/>
      <c r="S37" s="5222"/>
    </row>
    <row r="38" spans="1:19" ht="12" customHeight="1">
      <c r="A38" s="5197"/>
      <c r="B38" s="5210"/>
      <c r="C38" s="5345" t="s">
        <v>3421</v>
      </c>
      <c r="D38" s="5242" t="s">
        <v>3422</v>
      </c>
      <c r="E38" s="690" t="s">
        <v>139</v>
      </c>
      <c r="F38" s="691" t="s">
        <v>498</v>
      </c>
      <c r="G38" s="690" t="s">
        <v>139</v>
      </c>
      <c r="H38" s="5212"/>
      <c r="I38" s="692"/>
      <c r="J38" s="692"/>
      <c r="K38" s="692"/>
      <c r="L38" s="692" t="s">
        <v>139</v>
      </c>
      <c r="M38" s="690" t="s">
        <v>139</v>
      </c>
      <c r="N38" s="725" t="s">
        <v>3423</v>
      </c>
      <c r="O38" s="693" t="s">
        <v>139</v>
      </c>
      <c r="P38" s="692"/>
      <c r="Q38" s="692"/>
      <c r="R38" s="5226" t="s">
        <v>3309</v>
      </c>
      <c r="S38" s="5227" t="s">
        <v>3309</v>
      </c>
    </row>
    <row r="39" spans="1:19" ht="12" customHeight="1">
      <c r="A39" s="5197"/>
      <c r="B39" s="5210"/>
      <c r="C39" s="5346"/>
      <c r="D39" s="5348"/>
      <c r="E39" s="687"/>
      <c r="F39" s="695"/>
      <c r="G39" s="687"/>
      <c r="H39" s="5224"/>
      <c r="I39" s="688"/>
      <c r="J39" s="688"/>
      <c r="K39" s="685"/>
      <c r="L39" s="688" t="s">
        <v>139</v>
      </c>
      <c r="M39" s="687" t="s">
        <v>139</v>
      </c>
      <c r="N39" s="726" t="s">
        <v>3424</v>
      </c>
      <c r="O39" s="694" t="s">
        <v>139</v>
      </c>
      <c r="P39" s="688"/>
      <c r="Q39" s="688"/>
      <c r="R39" s="5218"/>
      <c r="S39" s="5221"/>
    </row>
    <row r="40" spans="1:19" ht="12" customHeight="1">
      <c r="A40" s="5197"/>
      <c r="B40" s="5210"/>
      <c r="C40" s="5346"/>
      <c r="D40" s="5242" t="s">
        <v>3425</v>
      </c>
      <c r="E40" s="690" t="s">
        <v>139</v>
      </c>
      <c r="F40" s="691" t="s">
        <v>498</v>
      </c>
      <c r="G40" s="690" t="s">
        <v>139</v>
      </c>
      <c r="H40" s="5212"/>
      <c r="I40" s="692"/>
      <c r="J40" s="692"/>
      <c r="K40" s="692"/>
      <c r="L40" s="692" t="s">
        <v>139</v>
      </c>
      <c r="M40" s="690" t="s">
        <v>139</v>
      </c>
      <c r="N40" s="725" t="s">
        <v>3423</v>
      </c>
      <c r="O40" s="693" t="s">
        <v>139</v>
      </c>
      <c r="P40" s="692"/>
      <c r="Q40" s="692"/>
      <c r="R40" s="5218"/>
      <c r="S40" s="5221"/>
    </row>
    <row r="41" spans="1:19" ht="12" customHeight="1">
      <c r="A41" s="5197"/>
      <c r="B41" s="5210"/>
      <c r="C41" s="5346"/>
      <c r="D41" s="5348"/>
      <c r="E41" s="687"/>
      <c r="F41" s="695"/>
      <c r="G41" s="687"/>
      <c r="H41" s="5224"/>
      <c r="I41" s="688"/>
      <c r="J41" s="688"/>
      <c r="K41" s="688"/>
      <c r="L41" s="688" t="s">
        <v>139</v>
      </c>
      <c r="M41" s="687" t="s">
        <v>139</v>
      </c>
      <c r="N41" s="726" t="s">
        <v>3424</v>
      </c>
      <c r="O41" s="694" t="s">
        <v>139</v>
      </c>
      <c r="P41" s="688"/>
      <c r="Q41" s="688"/>
      <c r="R41" s="5218"/>
      <c r="S41" s="5221"/>
    </row>
    <row r="42" spans="1:19" ht="12" customHeight="1">
      <c r="A42" s="5197"/>
      <c r="B42" s="5210"/>
      <c r="C42" s="5346"/>
      <c r="D42" s="5202" t="s">
        <v>3426</v>
      </c>
      <c r="E42" s="690" t="s">
        <v>139</v>
      </c>
      <c r="F42" s="691" t="s">
        <v>498</v>
      </c>
      <c r="G42" s="690" t="s">
        <v>139</v>
      </c>
      <c r="H42" s="5212"/>
      <c r="I42" s="692"/>
      <c r="J42" s="692"/>
      <c r="K42" s="685"/>
      <c r="L42" s="692" t="s">
        <v>139</v>
      </c>
      <c r="M42" s="690" t="s">
        <v>139</v>
      </c>
      <c r="N42" s="725" t="s">
        <v>3423</v>
      </c>
      <c r="O42" s="693" t="s">
        <v>139</v>
      </c>
      <c r="P42" s="692"/>
      <c r="Q42" s="692"/>
      <c r="R42" s="5218"/>
      <c r="S42" s="5221"/>
    </row>
    <row r="43" spans="1:19" ht="12" customHeight="1" thickBot="1">
      <c r="A43" s="5334"/>
      <c r="B43" s="5241"/>
      <c r="C43" s="5347"/>
      <c r="D43" s="5243"/>
      <c r="E43" s="712"/>
      <c r="F43" s="713"/>
      <c r="G43" s="712"/>
      <c r="H43" s="5350"/>
      <c r="I43" s="715"/>
      <c r="J43" s="715"/>
      <c r="K43" s="715"/>
      <c r="L43" s="715" t="s">
        <v>139</v>
      </c>
      <c r="M43" s="712" t="s">
        <v>139</v>
      </c>
      <c r="N43" s="727" t="s">
        <v>3424</v>
      </c>
      <c r="O43" s="713" t="s">
        <v>139</v>
      </c>
      <c r="P43" s="715"/>
      <c r="Q43" s="715"/>
      <c r="R43" s="5351"/>
      <c r="S43" s="5349"/>
    </row>
    <row r="44" spans="1:19" ht="12" customHeight="1" thickTop="1">
      <c r="A44" s="5196" t="s">
        <v>3427</v>
      </c>
      <c r="B44" s="5199" t="s">
        <v>3188</v>
      </c>
      <c r="C44" s="5337" t="s">
        <v>3428</v>
      </c>
      <c r="D44" s="5338"/>
      <c r="E44" s="680" t="s">
        <v>139</v>
      </c>
      <c r="F44" s="701" t="s">
        <v>498</v>
      </c>
      <c r="G44" s="680" t="s">
        <v>139</v>
      </c>
      <c r="H44" s="5205"/>
      <c r="I44" s="681"/>
      <c r="J44" s="681"/>
      <c r="K44" s="681" t="s">
        <v>139</v>
      </c>
      <c r="L44" s="681" t="s">
        <v>139</v>
      </c>
      <c r="M44" s="680" t="s">
        <v>139</v>
      </c>
      <c r="N44" s="5213" t="s">
        <v>3429</v>
      </c>
      <c r="O44" s="682" t="s">
        <v>139</v>
      </c>
      <c r="P44" s="681"/>
      <c r="Q44" s="681"/>
      <c r="R44" s="5217" t="s">
        <v>3309</v>
      </c>
      <c r="S44" s="5220" t="s">
        <v>3309</v>
      </c>
    </row>
    <row r="45" spans="1:19" ht="12" customHeight="1">
      <c r="A45" s="5197"/>
      <c r="B45" s="5335"/>
      <c r="C45" s="5339"/>
      <c r="D45" s="5340"/>
      <c r="E45" s="683"/>
      <c r="F45" s="694"/>
      <c r="G45" s="683"/>
      <c r="H45" s="5206"/>
      <c r="I45" s="685"/>
      <c r="J45" s="685"/>
      <c r="K45" s="685"/>
      <c r="L45" s="685"/>
      <c r="M45" s="683"/>
      <c r="N45" s="5208"/>
      <c r="O45" s="686"/>
      <c r="P45" s="685"/>
      <c r="Q45" s="685"/>
      <c r="R45" s="5218"/>
      <c r="S45" s="5221"/>
    </row>
    <row r="46" spans="1:19" ht="12" customHeight="1">
      <c r="A46" s="5197"/>
      <c r="B46" s="5335"/>
      <c r="C46" s="5339"/>
      <c r="D46" s="5340"/>
      <c r="E46" s="683"/>
      <c r="F46" s="694"/>
      <c r="G46" s="683"/>
      <c r="H46" s="5206"/>
      <c r="I46" s="685"/>
      <c r="J46" s="685"/>
      <c r="K46" s="684" t="s">
        <v>139</v>
      </c>
      <c r="L46" s="684" t="s">
        <v>139</v>
      </c>
      <c r="M46" s="683" t="s">
        <v>139</v>
      </c>
      <c r="N46" s="5208" t="s">
        <v>3430</v>
      </c>
      <c r="O46" s="686" t="s">
        <v>139</v>
      </c>
      <c r="P46" s="684" t="s">
        <v>139</v>
      </c>
      <c r="Q46" s="684" t="s">
        <v>139</v>
      </c>
      <c r="R46" s="5218"/>
      <c r="S46" s="5221"/>
    </row>
    <row r="47" spans="1:19" ht="12" customHeight="1">
      <c r="A47" s="5197"/>
      <c r="B47" s="5336"/>
      <c r="C47" s="5341"/>
      <c r="D47" s="5342"/>
      <c r="E47" s="687"/>
      <c r="F47" s="695"/>
      <c r="G47" s="687"/>
      <c r="H47" s="5224"/>
      <c r="I47" s="688"/>
      <c r="J47" s="688"/>
      <c r="K47" s="688"/>
      <c r="L47" s="688"/>
      <c r="M47" s="687"/>
      <c r="N47" s="5225"/>
      <c r="O47" s="689"/>
      <c r="P47" s="688"/>
      <c r="Q47" s="688"/>
      <c r="R47" s="5219"/>
      <c r="S47" s="5222"/>
    </row>
    <row r="48" spans="1:19" ht="12" customHeight="1">
      <c r="A48" s="5197"/>
      <c r="B48" s="5210" t="s">
        <v>3190</v>
      </c>
      <c r="C48" s="5343" t="s">
        <v>3431</v>
      </c>
      <c r="D48" s="5344"/>
      <c r="E48" s="690" t="s">
        <v>139</v>
      </c>
      <c r="F48" s="691" t="s">
        <v>498</v>
      </c>
      <c r="G48" s="690" t="s">
        <v>139</v>
      </c>
      <c r="H48" s="5212"/>
      <c r="I48" s="692"/>
      <c r="J48" s="692"/>
      <c r="K48" s="692" t="s">
        <v>139</v>
      </c>
      <c r="L48" s="692" t="s">
        <v>139</v>
      </c>
      <c r="M48" s="690" t="s">
        <v>139</v>
      </c>
      <c r="N48" s="5208" t="s">
        <v>3429</v>
      </c>
      <c r="O48" s="693" t="s">
        <v>139</v>
      </c>
      <c r="P48" s="692"/>
      <c r="Q48" s="692"/>
      <c r="R48" s="5226" t="s">
        <v>3309</v>
      </c>
      <c r="S48" s="5227" t="s">
        <v>3309</v>
      </c>
    </row>
    <row r="49" spans="1:19" ht="12" customHeight="1">
      <c r="A49" s="5197"/>
      <c r="B49" s="5210"/>
      <c r="C49" s="5339"/>
      <c r="D49" s="5340"/>
      <c r="E49" s="683"/>
      <c r="F49" s="694"/>
      <c r="G49" s="683"/>
      <c r="H49" s="5206"/>
      <c r="I49" s="685"/>
      <c r="J49" s="685"/>
      <c r="K49" s="685"/>
      <c r="L49" s="685"/>
      <c r="M49" s="683"/>
      <c r="N49" s="5208"/>
      <c r="O49" s="686"/>
      <c r="P49" s="685"/>
      <c r="Q49" s="685"/>
      <c r="R49" s="5218"/>
      <c r="S49" s="5221"/>
    </row>
    <row r="50" spans="1:19" ht="12" customHeight="1">
      <c r="A50" s="5197"/>
      <c r="B50" s="5210"/>
      <c r="C50" s="5339"/>
      <c r="D50" s="5340"/>
      <c r="E50" s="683"/>
      <c r="F50" s="694"/>
      <c r="G50" s="683"/>
      <c r="H50" s="5206"/>
      <c r="I50" s="685"/>
      <c r="J50" s="685"/>
      <c r="K50" s="684" t="s">
        <v>139</v>
      </c>
      <c r="L50" s="684" t="s">
        <v>139</v>
      </c>
      <c r="M50" s="683" t="s">
        <v>139</v>
      </c>
      <c r="N50" s="5208" t="s">
        <v>3430</v>
      </c>
      <c r="O50" s="686" t="s">
        <v>139</v>
      </c>
      <c r="P50" s="684" t="s">
        <v>139</v>
      </c>
      <c r="Q50" s="684" t="s">
        <v>139</v>
      </c>
      <c r="R50" s="5218"/>
      <c r="S50" s="5221"/>
    </row>
    <row r="51" spans="1:19" ht="12" customHeight="1" thickBot="1">
      <c r="A51" s="5334"/>
      <c r="B51" s="5241"/>
      <c r="C51" s="5352"/>
      <c r="D51" s="5353"/>
      <c r="E51" s="712"/>
      <c r="F51" s="713"/>
      <c r="G51" s="712"/>
      <c r="H51" s="5350"/>
      <c r="I51" s="715"/>
      <c r="J51" s="715"/>
      <c r="K51" s="715"/>
      <c r="L51" s="715"/>
      <c r="M51" s="712"/>
      <c r="N51" s="5364"/>
      <c r="O51" s="728"/>
      <c r="P51" s="715"/>
      <c r="Q51" s="715"/>
      <c r="R51" s="5351"/>
      <c r="S51" s="5349"/>
    </row>
    <row r="52" spans="1:19" ht="12" customHeight="1" thickTop="1">
      <c r="A52" s="5354" t="s">
        <v>3432</v>
      </c>
      <c r="B52" s="5199" t="s">
        <v>3433</v>
      </c>
      <c r="C52" s="5337" t="s">
        <v>3434</v>
      </c>
      <c r="D52" s="5358"/>
      <c r="E52" s="680" t="s">
        <v>139</v>
      </c>
      <c r="F52" s="701" t="s">
        <v>498</v>
      </c>
      <c r="G52" s="680" t="s">
        <v>139</v>
      </c>
      <c r="H52" s="5205"/>
      <c r="I52" s="681"/>
      <c r="J52" s="681"/>
      <c r="K52" s="681"/>
      <c r="L52" s="681" t="s">
        <v>139</v>
      </c>
      <c r="M52" s="680" t="s">
        <v>139</v>
      </c>
      <c r="N52" s="5208" t="s">
        <v>3435</v>
      </c>
      <c r="O52" s="682" t="s">
        <v>139</v>
      </c>
      <c r="P52" s="681"/>
      <c r="Q52" s="681" t="s">
        <v>139</v>
      </c>
      <c r="R52" s="5217" t="s">
        <v>3309</v>
      </c>
      <c r="S52" s="5220" t="s">
        <v>3309</v>
      </c>
    </row>
    <row r="53" spans="1:19" ht="12" customHeight="1">
      <c r="A53" s="5355"/>
      <c r="B53" s="5335"/>
      <c r="C53" s="5359"/>
      <c r="D53" s="5360"/>
      <c r="E53" s="683"/>
      <c r="F53" s="694"/>
      <c r="G53" s="683"/>
      <c r="H53" s="5206"/>
      <c r="I53" s="685"/>
      <c r="J53" s="685"/>
      <c r="K53" s="685"/>
      <c r="L53" s="685"/>
      <c r="M53" s="683"/>
      <c r="N53" s="5208"/>
      <c r="O53" s="686"/>
      <c r="P53" s="685"/>
      <c r="Q53" s="685"/>
      <c r="R53" s="5218"/>
      <c r="S53" s="5221"/>
    </row>
    <row r="54" spans="1:19" ht="12" customHeight="1">
      <c r="A54" s="5355"/>
      <c r="B54" s="5335"/>
      <c r="C54" s="5359"/>
      <c r="D54" s="5360"/>
      <c r="E54" s="683"/>
      <c r="F54" s="694"/>
      <c r="G54" s="684" t="s">
        <v>139</v>
      </c>
      <c r="H54" s="5206"/>
      <c r="I54" s="685"/>
      <c r="J54" s="685"/>
      <c r="K54" s="685"/>
      <c r="L54" s="684" t="s">
        <v>139</v>
      </c>
      <c r="M54" s="683" t="s">
        <v>139</v>
      </c>
      <c r="N54" s="5208" t="s">
        <v>3436</v>
      </c>
      <c r="O54" s="686" t="s">
        <v>139</v>
      </c>
      <c r="P54" s="685"/>
      <c r="Q54" s="684" t="s">
        <v>139</v>
      </c>
      <c r="R54" s="5218"/>
      <c r="S54" s="5221"/>
    </row>
    <row r="55" spans="1:19" ht="12" customHeight="1" thickBot="1">
      <c r="A55" s="5356"/>
      <c r="B55" s="5357"/>
      <c r="C55" s="5361"/>
      <c r="D55" s="5362"/>
      <c r="E55" s="697"/>
      <c r="F55" s="698"/>
      <c r="G55" s="697"/>
      <c r="H55" s="5232"/>
      <c r="I55" s="699"/>
      <c r="J55" s="699"/>
      <c r="K55" s="699"/>
      <c r="L55" s="699"/>
      <c r="M55" s="697"/>
      <c r="N55" s="5233"/>
      <c r="O55" s="700"/>
      <c r="P55" s="699"/>
      <c r="Q55" s="699"/>
      <c r="R55" s="5363"/>
      <c r="S55" s="5231"/>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72" customWidth="1"/>
    <col min="2" max="2" width="14.125" style="672" customWidth="1"/>
    <col min="3" max="3" width="3.125" style="672" customWidth="1"/>
    <col min="4" max="4" width="5.875" style="672" customWidth="1"/>
    <col min="5" max="5" width="2.625" style="673" customWidth="1"/>
    <col min="6" max="6" width="3" style="672" customWidth="1"/>
    <col min="7" max="7" width="2.625" style="673" customWidth="1"/>
    <col min="8" max="8" width="8.375" style="674" customWidth="1"/>
    <col min="9" max="12" width="2.625" style="672" customWidth="1"/>
    <col min="13" max="13" width="2.125" style="672" customWidth="1"/>
    <col min="14" max="14" width="12.125" style="675" customWidth="1"/>
    <col min="15" max="17" width="2.625" style="673" customWidth="1"/>
    <col min="18" max="19" width="10.625" style="673" customWidth="1"/>
    <col min="20" max="20" width="9" style="672" customWidth="1"/>
    <col min="21" max="16384" width="9" style="672"/>
  </cols>
  <sheetData>
    <row r="1" spans="1:19" s="664" customFormat="1" ht="21" customHeight="1">
      <c r="A1" s="667" t="s">
        <v>3490</v>
      </c>
      <c r="B1" s="667"/>
      <c r="C1" s="667"/>
      <c r="D1" s="667"/>
      <c r="E1" s="668"/>
      <c r="F1" s="667"/>
      <c r="G1" s="668"/>
      <c r="H1" s="669"/>
      <c r="I1" s="667"/>
      <c r="J1" s="667"/>
      <c r="K1" s="667"/>
      <c r="L1" s="667"/>
      <c r="M1" s="667"/>
      <c r="N1" s="670"/>
      <c r="O1" s="665"/>
      <c r="P1" s="665"/>
      <c r="Q1" s="665"/>
      <c r="R1" s="665"/>
      <c r="S1" s="671" t="s">
        <v>3437</v>
      </c>
    </row>
    <row r="2" spans="1:19" s="664" customFormat="1" ht="15" customHeight="1">
      <c r="A2" s="667"/>
      <c r="B2" s="667"/>
      <c r="C2" s="667"/>
      <c r="D2" s="667"/>
      <c r="E2" s="668"/>
      <c r="F2" s="667"/>
      <c r="G2" s="668"/>
      <c r="H2" s="669"/>
      <c r="I2" s="667"/>
      <c r="J2" s="667"/>
      <c r="K2" s="5173" t="s">
        <v>3294</v>
      </c>
      <c r="L2" s="5173"/>
      <c r="M2" s="5173"/>
      <c r="N2" s="5173"/>
      <c r="O2" s="5173"/>
      <c r="P2" s="5173"/>
      <c r="Q2" s="5173"/>
      <c r="R2" s="5173"/>
      <c r="S2" s="5173"/>
    </row>
    <row r="3" spans="1:19" s="664" customFormat="1" ht="15" customHeight="1">
      <c r="A3" s="667"/>
      <c r="B3" s="667"/>
      <c r="C3" s="667"/>
      <c r="D3" s="667"/>
      <c r="E3" s="668"/>
      <c r="F3" s="667"/>
      <c r="G3" s="668"/>
      <c r="H3" s="669"/>
      <c r="I3" s="667"/>
      <c r="J3" s="667"/>
      <c r="K3" s="5174" t="s">
        <v>3295</v>
      </c>
      <c r="L3" s="5174"/>
      <c r="M3" s="5174"/>
      <c r="N3" s="5174"/>
      <c r="O3" s="5174"/>
      <c r="P3" s="5174"/>
      <c r="Q3" s="5174"/>
      <c r="R3" s="5174"/>
      <c r="S3" s="5174"/>
    </row>
    <row r="4" spans="1:19" ht="12" thickBot="1"/>
    <row r="5" spans="1:19" s="676" customFormat="1" ht="13.5" customHeight="1">
      <c r="A5" s="5175"/>
      <c r="B5" s="5178" t="s">
        <v>3296</v>
      </c>
      <c r="C5" s="5330" t="s">
        <v>3297</v>
      </c>
      <c r="D5" s="5331"/>
      <c r="E5" s="5178" t="s">
        <v>3298</v>
      </c>
      <c r="F5" s="5178"/>
      <c r="G5" s="5178"/>
      <c r="H5" s="5178"/>
      <c r="I5" s="5178"/>
      <c r="J5" s="5178"/>
      <c r="K5" s="5178"/>
      <c r="L5" s="5178"/>
      <c r="M5" s="5178"/>
      <c r="N5" s="5181"/>
      <c r="O5" s="5182" t="s">
        <v>3312</v>
      </c>
      <c r="P5" s="5182"/>
      <c r="Q5" s="5182"/>
      <c r="R5" s="5182"/>
      <c r="S5" s="5183"/>
    </row>
    <row r="6" spans="1:19" s="676" customFormat="1" ht="13.5" customHeight="1">
      <c r="A6" s="5176"/>
      <c r="B6" s="5179"/>
      <c r="C6" s="5332"/>
      <c r="D6" s="5333"/>
      <c r="E6" s="5184" t="s">
        <v>3299</v>
      </c>
      <c r="F6" s="5185"/>
      <c r="G6" s="5188" t="s">
        <v>3300</v>
      </c>
      <c r="H6" s="5189"/>
      <c r="I6" s="5179" t="s">
        <v>3301</v>
      </c>
      <c r="J6" s="5179"/>
      <c r="K6" s="5179"/>
      <c r="L6" s="5179"/>
      <c r="M6" s="5188" t="s">
        <v>528</v>
      </c>
      <c r="N6" s="5192"/>
      <c r="O6" s="5194" t="s">
        <v>3302</v>
      </c>
      <c r="P6" s="5179"/>
      <c r="Q6" s="5179"/>
      <c r="R6" s="5179" t="s">
        <v>3303</v>
      </c>
      <c r="S6" s="5195"/>
    </row>
    <row r="7" spans="1:19" s="676" customFormat="1" ht="13.5" customHeight="1" thickBot="1">
      <c r="A7" s="5177"/>
      <c r="B7" s="5180"/>
      <c r="C7" s="5190"/>
      <c r="D7" s="5191"/>
      <c r="E7" s="5186"/>
      <c r="F7" s="5187"/>
      <c r="G7" s="5190"/>
      <c r="H7" s="5191"/>
      <c r="I7" s="677">
        <v>1</v>
      </c>
      <c r="J7" s="677">
        <v>2</v>
      </c>
      <c r="K7" s="677">
        <v>3</v>
      </c>
      <c r="L7" s="677">
        <v>4</v>
      </c>
      <c r="M7" s="5190"/>
      <c r="N7" s="5193"/>
      <c r="O7" s="678" t="s">
        <v>3304</v>
      </c>
      <c r="P7" s="677" t="s">
        <v>3305</v>
      </c>
      <c r="Q7" s="677" t="s">
        <v>3306</v>
      </c>
      <c r="R7" s="677" t="s">
        <v>3307</v>
      </c>
      <c r="S7" s="679" t="s">
        <v>3308</v>
      </c>
    </row>
    <row r="8" spans="1:19" s="673" customFormat="1" ht="12" customHeight="1" thickTop="1">
      <c r="A8" s="5196" t="s">
        <v>3438</v>
      </c>
      <c r="B8" s="5199" t="s">
        <v>3439</v>
      </c>
      <c r="C8" s="5337" t="s">
        <v>3440</v>
      </c>
      <c r="D8" s="5358"/>
      <c r="E8" s="680" t="s">
        <v>139</v>
      </c>
      <c r="F8" s="701" t="s">
        <v>498</v>
      </c>
      <c r="G8" s="680" t="s">
        <v>139</v>
      </c>
      <c r="H8" s="5205"/>
      <c r="I8" s="681"/>
      <c r="J8" s="681"/>
      <c r="K8" s="681"/>
      <c r="L8" s="681" t="s">
        <v>139</v>
      </c>
      <c r="M8" s="680" t="s">
        <v>139</v>
      </c>
      <c r="N8" s="5207" t="s">
        <v>3441</v>
      </c>
      <c r="O8" s="682" t="s">
        <v>139</v>
      </c>
      <c r="P8" s="681"/>
      <c r="Q8" s="681"/>
      <c r="R8" s="5217" t="s">
        <v>3309</v>
      </c>
      <c r="S8" s="5220" t="s">
        <v>3309</v>
      </c>
    </row>
    <row r="9" spans="1:19" s="673" customFormat="1" ht="12" customHeight="1">
      <c r="A9" s="5197"/>
      <c r="B9" s="5335"/>
      <c r="C9" s="5359"/>
      <c r="D9" s="5360"/>
      <c r="E9" s="683"/>
      <c r="F9" s="694"/>
      <c r="G9" s="683"/>
      <c r="H9" s="5206"/>
      <c r="I9" s="685"/>
      <c r="J9" s="685"/>
      <c r="K9" s="685"/>
      <c r="L9" s="685"/>
      <c r="M9" s="683"/>
      <c r="N9" s="5208"/>
      <c r="O9" s="686"/>
      <c r="P9" s="685"/>
      <c r="Q9" s="685"/>
      <c r="R9" s="5218"/>
      <c r="S9" s="5221"/>
    </row>
    <row r="10" spans="1:19" ht="12" customHeight="1">
      <c r="A10" s="5197"/>
      <c r="B10" s="5335"/>
      <c r="C10" s="5359"/>
      <c r="D10" s="5360"/>
      <c r="E10" s="683"/>
      <c r="F10" s="694"/>
      <c r="G10" s="684" t="s">
        <v>139</v>
      </c>
      <c r="H10" s="5206"/>
      <c r="I10" s="685"/>
      <c r="J10" s="685"/>
      <c r="K10" s="685"/>
      <c r="L10" s="684" t="s">
        <v>139</v>
      </c>
      <c r="M10" s="683" t="s">
        <v>139</v>
      </c>
      <c r="N10" s="5208" t="s">
        <v>3442</v>
      </c>
      <c r="O10" s="686" t="s">
        <v>139</v>
      </c>
      <c r="P10" s="684" t="s">
        <v>139</v>
      </c>
      <c r="Q10" s="685"/>
      <c r="R10" s="5218"/>
      <c r="S10" s="5221"/>
    </row>
    <row r="11" spans="1:19" ht="12" customHeight="1">
      <c r="A11" s="5197"/>
      <c r="B11" s="5335"/>
      <c r="C11" s="5365"/>
      <c r="D11" s="5366"/>
      <c r="E11" s="687"/>
      <c r="F11" s="695"/>
      <c r="G11" s="687"/>
      <c r="H11" s="5224"/>
      <c r="I11" s="688"/>
      <c r="J11" s="688"/>
      <c r="K11" s="688"/>
      <c r="L11" s="688"/>
      <c r="M11" s="687"/>
      <c r="N11" s="5225"/>
      <c r="O11" s="689"/>
      <c r="P11" s="688"/>
      <c r="Q11" s="688"/>
      <c r="R11" s="5219"/>
      <c r="S11" s="5222"/>
    </row>
    <row r="12" spans="1:19" ht="12" customHeight="1">
      <c r="A12" s="5197"/>
      <c r="B12" s="5335"/>
      <c r="C12" s="5343" t="s">
        <v>3443</v>
      </c>
      <c r="D12" s="5344"/>
      <c r="E12" s="690" t="s">
        <v>139</v>
      </c>
      <c r="F12" s="691" t="s">
        <v>498</v>
      </c>
      <c r="G12" s="690" t="s">
        <v>139</v>
      </c>
      <c r="H12" s="5212"/>
      <c r="I12" s="692"/>
      <c r="J12" s="692"/>
      <c r="K12" s="692"/>
      <c r="L12" s="692" t="s">
        <v>139</v>
      </c>
      <c r="M12" s="690" t="s">
        <v>139</v>
      </c>
      <c r="N12" s="5213" t="s">
        <v>3444</v>
      </c>
      <c r="O12" s="693" t="s">
        <v>139</v>
      </c>
      <c r="P12" s="692" t="s">
        <v>139</v>
      </c>
      <c r="Q12" s="692"/>
      <c r="R12" s="5226" t="s">
        <v>3309</v>
      </c>
      <c r="S12" s="5227" t="s">
        <v>3309</v>
      </c>
    </row>
    <row r="13" spans="1:19" ht="12" customHeight="1">
      <c r="A13" s="5197"/>
      <c r="B13" s="5335"/>
      <c r="C13" s="5339"/>
      <c r="D13" s="5340"/>
      <c r="E13" s="683"/>
      <c r="F13" s="694"/>
      <c r="G13" s="683"/>
      <c r="H13" s="5206"/>
      <c r="I13" s="685"/>
      <c r="J13" s="685"/>
      <c r="K13" s="685"/>
      <c r="L13" s="685"/>
      <c r="M13" s="683"/>
      <c r="N13" s="5208"/>
      <c r="O13" s="686"/>
      <c r="P13" s="685"/>
      <c r="Q13" s="685"/>
      <c r="R13" s="5218"/>
      <c r="S13" s="5221"/>
    </row>
    <row r="14" spans="1:19" ht="12" customHeight="1">
      <c r="A14" s="5197"/>
      <c r="B14" s="5335"/>
      <c r="C14" s="5339"/>
      <c r="D14" s="5340"/>
      <c r="E14" s="683"/>
      <c r="F14" s="694"/>
      <c r="G14" s="684" t="s">
        <v>139</v>
      </c>
      <c r="H14" s="5206"/>
      <c r="I14" s="685"/>
      <c r="J14" s="685"/>
      <c r="K14" s="685"/>
      <c r="L14" s="684" t="s">
        <v>139</v>
      </c>
      <c r="M14" s="683" t="s">
        <v>139</v>
      </c>
      <c r="N14" s="5208" t="s">
        <v>3445</v>
      </c>
      <c r="O14" s="686" t="s">
        <v>139</v>
      </c>
      <c r="P14" s="684" t="s">
        <v>139</v>
      </c>
      <c r="Q14" s="685"/>
      <c r="R14" s="5218"/>
      <c r="S14" s="5221"/>
    </row>
    <row r="15" spans="1:19" ht="12" customHeight="1">
      <c r="A15" s="5197"/>
      <c r="B15" s="5335"/>
      <c r="C15" s="5339"/>
      <c r="D15" s="5340"/>
      <c r="E15" s="683"/>
      <c r="F15" s="694"/>
      <c r="G15" s="683"/>
      <c r="H15" s="5206"/>
      <c r="I15" s="685"/>
      <c r="J15" s="685"/>
      <c r="K15" s="685"/>
      <c r="L15" s="685"/>
      <c r="M15" s="683"/>
      <c r="N15" s="5208"/>
      <c r="O15" s="686"/>
      <c r="P15" s="685"/>
      <c r="Q15" s="685"/>
      <c r="R15" s="5218"/>
      <c r="S15" s="5221"/>
    </row>
    <row r="16" spans="1:19" ht="12" customHeight="1">
      <c r="A16" s="5197"/>
      <c r="B16" s="5335"/>
      <c r="C16" s="5339"/>
      <c r="D16" s="5340"/>
      <c r="E16" s="683"/>
      <c r="F16" s="694"/>
      <c r="G16" s="684" t="s">
        <v>139</v>
      </c>
      <c r="H16" s="5206"/>
      <c r="I16" s="685"/>
      <c r="J16" s="685"/>
      <c r="K16" s="684" t="s">
        <v>139</v>
      </c>
      <c r="L16" s="684" t="s">
        <v>139</v>
      </c>
      <c r="M16" s="683" t="s">
        <v>139</v>
      </c>
      <c r="N16" s="5208" t="s">
        <v>3446</v>
      </c>
      <c r="O16" s="686" t="s">
        <v>139</v>
      </c>
      <c r="P16" s="684" t="s">
        <v>139</v>
      </c>
      <c r="Q16" s="685"/>
      <c r="R16" s="5218"/>
      <c r="S16" s="5221"/>
    </row>
    <row r="17" spans="1:19" ht="12" customHeight="1">
      <c r="A17" s="5197"/>
      <c r="B17" s="5335"/>
      <c r="C17" s="5339"/>
      <c r="D17" s="5340"/>
      <c r="E17" s="683"/>
      <c r="F17" s="694"/>
      <c r="G17" s="683"/>
      <c r="H17" s="5206"/>
      <c r="I17" s="685"/>
      <c r="J17" s="685"/>
      <c r="K17" s="685"/>
      <c r="L17" s="685"/>
      <c r="M17" s="683"/>
      <c r="N17" s="5208"/>
      <c r="O17" s="686"/>
      <c r="P17" s="685"/>
      <c r="Q17" s="685"/>
      <c r="R17" s="5218"/>
      <c r="S17" s="5221"/>
    </row>
    <row r="18" spans="1:19" ht="12" customHeight="1">
      <c r="A18" s="5197"/>
      <c r="B18" s="5335"/>
      <c r="C18" s="5359"/>
      <c r="D18" s="5360"/>
      <c r="E18" s="683"/>
      <c r="F18" s="694"/>
      <c r="G18" s="683"/>
      <c r="H18" s="5206"/>
      <c r="I18" s="685"/>
      <c r="J18" s="685"/>
      <c r="K18" s="684" t="s">
        <v>139</v>
      </c>
      <c r="L18" s="684" t="s">
        <v>139</v>
      </c>
      <c r="M18" s="683" t="s">
        <v>139</v>
      </c>
      <c r="N18" s="5208" t="s">
        <v>3447</v>
      </c>
      <c r="O18" s="686" t="s">
        <v>139</v>
      </c>
      <c r="P18" s="684" t="s">
        <v>139</v>
      </c>
      <c r="Q18" s="685"/>
      <c r="R18" s="5218"/>
      <c r="S18" s="5221"/>
    </row>
    <row r="19" spans="1:19" ht="12" customHeight="1">
      <c r="A19" s="5197"/>
      <c r="B19" s="5335"/>
      <c r="C19" s="5359"/>
      <c r="D19" s="5360"/>
      <c r="E19" s="683"/>
      <c r="F19" s="694"/>
      <c r="G19" s="683"/>
      <c r="H19" s="5206"/>
      <c r="I19" s="685"/>
      <c r="J19" s="685"/>
      <c r="K19" s="685"/>
      <c r="L19" s="685"/>
      <c r="M19" s="683"/>
      <c r="N19" s="5208"/>
      <c r="O19" s="686"/>
      <c r="P19" s="685"/>
      <c r="Q19" s="685"/>
      <c r="R19" s="5218"/>
      <c r="S19" s="5221"/>
    </row>
    <row r="20" spans="1:19" ht="12" customHeight="1">
      <c r="A20" s="5197"/>
      <c r="B20" s="5335"/>
      <c r="C20" s="5359"/>
      <c r="D20" s="5360"/>
      <c r="E20" s="683"/>
      <c r="F20" s="694"/>
      <c r="G20" s="683"/>
      <c r="H20" s="5206"/>
      <c r="I20" s="685"/>
      <c r="J20" s="685"/>
      <c r="K20" s="685"/>
      <c r="L20" s="684" t="s">
        <v>139</v>
      </c>
      <c r="M20" s="683" t="s">
        <v>139</v>
      </c>
      <c r="N20" s="5208" t="s">
        <v>3448</v>
      </c>
      <c r="O20" s="686" t="s">
        <v>139</v>
      </c>
      <c r="P20" s="684" t="s">
        <v>139</v>
      </c>
      <c r="Q20" s="685"/>
      <c r="R20" s="5218"/>
      <c r="S20" s="5221"/>
    </row>
    <row r="21" spans="1:19" ht="12" customHeight="1">
      <c r="A21" s="5197"/>
      <c r="B21" s="5335"/>
      <c r="C21" s="5359"/>
      <c r="D21" s="5360"/>
      <c r="E21" s="683"/>
      <c r="F21" s="694"/>
      <c r="G21" s="683"/>
      <c r="H21" s="5206"/>
      <c r="I21" s="685"/>
      <c r="J21" s="685"/>
      <c r="K21" s="685"/>
      <c r="L21" s="685"/>
      <c r="M21" s="683"/>
      <c r="N21" s="5208"/>
      <c r="O21" s="686"/>
      <c r="P21" s="685"/>
      <c r="Q21" s="685"/>
      <c r="R21" s="5218"/>
      <c r="S21" s="5221"/>
    </row>
    <row r="22" spans="1:19" ht="12" customHeight="1">
      <c r="A22" s="5197"/>
      <c r="B22" s="5335"/>
      <c r="C22" s="5359"/>
      <c r="D22" s="5360"/>
      <c r="E22" s="683"/>
      <c r="F22" s="694"/>
      <c r="G22" s="683"/>
      <c r="H22" s="5206"/>
      <c r="I22" s="685"/>
      <c r="J22" s="685"/>
      <c r="K22" s="685"/>
      <c r="L22" s="684" t="s">
        <v>139</v>
      </c>
      <c r="M22" s="683" t="s">
        <v>139</v>
      </c>
      <c r="N22" s="5208" t="s">
        <v>3449</v>
      </c>
      <c r="O22" s="686" t="s">
        <v>139</v>
      </c>
      <c r="P22" s="685"/>
      <c r="Q22" s="685"/>
      <c r="R22" s="5218"/>
      <c r="S22" s="5221"/>
    </row>
    <row r="23" spans="1:19" ht="12" customHeight="1">
      <c r="A23" s="5197"/>
      <c r="B23" s="5335"/>
      <c r="C23" s="5359"/>
      <c r="D23" s="5360"/>
      <c r="E23" s="683"/>
      <c r="F23" s="694"/>
      <c r="G23" s="683"/>
      <c r="H23" s="5206"/>
      <c r="I23" s="685"/>
      <c r="J23" s="685"/>
      <c r="K23" s="685"/>
      <c r="L23" s="685"/>
      <c r="M23" s="683"/>
      <c r="N23" s="5208"/>
      <c r="O23" s="686"/>
      <c r="P23" s="685"/>
      <c r="Q23" s="685"/>
      <c r="R23" s="5218"/>
      <c r="S23" s="5221"/>
    </row>
    <row r="24" spans="1:19" ht="12" customHeight="1">
      <c r="A24" s="5197"/>
      <c r="B24" s="5335"/>
      <c r="C24" s="5359"/>
      <c r="D24" s="5360"/>
      <c r="E24" s="683"/>
      <c r="F24" s="694"/>
      <c r="G24" s="683"/>
      <c r="H24" s="5206"/>
      <c r="I24" s="685"/>
      <c r="J24" s="685"/>
      <c r="K24" s="685"/>
      <c r="L24" s="684" t="s">
        <v>139</v>
      </c>
      <c r="M24" s="683" t="s">
        <v>139</v>
      </c>
      <c r="N24" s="5208" t="s">
        <v>3450</v>
      </c>
      <c r="O24" s="686" t="s">
        <v>139</v>
      </c>
      <c r="P24" s="684" t="s">
        <v>139</v>
      </c>
      <c r="Q24" s="685"/>
      <c r="R24" s="5218"/>
      <c r="S24" s="5221"/>
    </row>
    <row r="25" spans="1:19" ht="12" customHeight="1">
      <c r="A25" s="5197"/>
      <c r="B25" s="5335"/>
      <c r="C25" s="5365"/>
      <c r="D25" s="5366"/>
      <c r="E25" s="687"/>
      <c r="F25" s="695"/>
      <c r="G25" s="687"/>
      <c r="H25" s="5224"/>
      <c r="I25" s="688"/>
      <c r="J25" s="688"/>
      <c r="K25" s="688"/>
      <c r="L25" s="688"/>
      <c r="M25" s="687"/>
      <c r="N25" s="5225"/>
      <c r="O25" s="689"/>
      <c r="P25" s="688"/>
      <c r="Q25" s="688"/>
      <c r="R25" s="5219"/>
      <c r="S25" s="5222"/>
    </row>
    <row r="26" spans="1:19" ht="12" customHeight="1">
      <c r="A26" s="5197"/>
      <c r="B26" s="5335"/>
      <c r="C26" s="5343" t="s">
        <v>3451</v>
      </c>
      <c r="D26" s="5344"/>
      <c r="E26" s="690" t="s">
        <v>139</v>
      </c>
      <c r="F26" s="691" t="s">
        <v>498</v>
      </c>
      <c r="G26" s="690" t="s">
        <v>139</v>
      </c>
      <c r="H26" s="5212"/>
      <c r="I26" s="692"/>
      <c r="J26" s="692"/>
      <c r="K26" s="692"/>
      <c r="L26" s="692" t="s">
        <v>139</v>
      </c>
      <c r="M26" s="690" t="s">
        <v>139</v>
      </c>
      <c r="N26" s="5213" t="s">
        <v>3452</v>
      </c>
      <c r="O26" s="693" t="s">
        <v>139</v>
      </c>
      <c r="P26" s="692" t="s">
        <v>139</v>
      </c>
      <c r="Q26" s="692"/>
      <c r="R26" s="5226" t="s">
        <v>3309</v>
      </c>
      <c r="S26" s="5227" t="s">
        <v>3309</v>
      </c>
    </row>
    <row r="27" spans="1:19" ht="12" customHeight="1">
      <c r="A27" s="5197"/>
      <c r="B27" s="5335"/>
      <c r="C27" s="5339"/>
      <c r="D27" s="5340"/>
      <c r="E27" s="683"/>
      <c r="F27" s="694"/>
      <c r="G27" s="683"/>
      <c r="H27" s="5206"/>
      <c r="I27" s="685"/>
      <c r="J27" s="685"/>
      <c r="K27" s="685"/>
      <c r="L27" s="685"/>
      <c r="M27" s="683"/>
      <c r="N27" s="5208"/>
      <c r="O27" s="686"/>
      <c r="P27" s="685"/>
      <c r="Q27" s="685"/>
      <c r="R27" s="5218"/>
      <c r="S27" s="5221"/>
    </row>
    <row r="28" spans="1:19" ht="12" customHeight="1">
      <c r="A28" s="5197"/>
      <c r="B28" s="5335"/>
      <c r="C28" s="5339"/>
      <c r="D28" s="5340"/>
      <c r="E28" s="683"/>
      <c r="F28" s="694"/>
      <c r="G28" s="684" t="s">
        <v>139</v>
      </c>
      <c r="H28" s="5206"/>
      <c r="I28" s="685"/>
      <c r="J28" s="685"/>
      <c r="K28" s="685"/>
      <c r="L28" s="684" t="s">
        <v>139</v>
      </c>
      <c r="M28" s="683" t="s">
        <v>139</v>
      </c>
      <c r="N28" s="5208" t="s">
        <v>3453</v>
      </c>
      <c r="O28" s="686" t="s">
        <v>139</v>
      </c>
      <c r="P28" s="684" t="s">
        <v>139</v>
      </c>
      <c r="Q28" s="685"/>
      <c r="R28" s="5218"/>
      <c r="S28" s="5221"/>
    </row>
    <row r="29" spans="1:19" ht="12" customHeight="1">
      <c r="A29" s="5197"/>
      <c r="B29" s="5335"/>
      <c r="C29" s="5339"/>
      <c r="D29" s="5340"/>
      <c r="E29" s="683"/>
      <c r="F29" s="694"/>
      <c r="G29" s="683"/>
      <c r="H29" s="5206"/>
      <c r="I29" s="685"/>
      <c r="J29" s="685"/>
      <c r="K29" s="685"/>
      <c r="L29" s="685"/>
      <c r="M29" s="683"/>
      <c r="N29" s="5208"/>
      <c r="O29" s="686"/>
      <c r="P29" s="685"/>
      <c r="Q29" s="685"/>
      <c r="R29" s="5218"/>
      <c r="S29" s="5221"/>
    </row>
    <row r="30" spans="1:19" ht="12" customHeight="1">
      <c r="A30" s="5197"/>
      <c r="B30" s="5335"/>
      <c r="C30" s="5359"/>
      <c r="D30" s="5360"/>
      <c r="E30" s="683"/>
      <c r="F30" s="694"/>
      <c r="G30" s="684" t="s">
        <v>139</v>
      </c>
      <c r="H30" s="5206"/>
      <c r="I30" s="685"/>
      <c r="J30" s="685"/>
      <c r="K30" s="685"/>
      <c r="L30" s="684" t="s">
        <v>139</v>
      </c>
      <c r="M30" s="683" t="s">
        <v>139</v>
      </c>
      <c r="N30" s="5208" t="s">
        <v>3454</v>
      </c>
      <c r="O30" s="686" t="s">
        <v>139</v>
      </c>
      <c r="P30" s="685"/>
      <c r="Q30" s="685"/>
      <c r="R30" s="5218"/>
      <c r="S30" s="5221"/>
    </row>
    <row r="31" spans="1:19" ht="12" customHeight="1">
      <c r="A31" s="5197"/>
      <c r="B31" s="5335"/>
      <c r="C31" s="5359"/>
      <c r="D31" s="5360"/>
      <c r="E31" s="683"/>
      <c r="F31" s="694"/>
      <c r="G31" s="683"/>
      <c r="H31" s="5206"/>
      <c r="I31" s="685"/>
      <c r="J31" s="685"/>
      <c r="K31" s="685"/>
      <c r="L31" s="685"/>
      <c r="M31" s="683"/>
      <c r="N31" s="5208"/>
      <c r="O31" s="686"/>
      <c r="P31" s="685"/>
      <c r="Q31" s="685"/>
      <c r="R31" s="5218"/>
      <c r="S31" s="5221"/>
    </row>
    <row r="32" spans="1:19" ht="12" customHeight="1">
      <c r="A32" s="5197"/>
      <c r="B32" s="5335"/>
      <c r="C32" s="5359"/>
      <c r="D32" s="5360"/>
      <c r="E32" s="683"/>
      <c r="F32" s="694"/>
      <c r="G32" s="683"/>
      <c r="H32" s="5206"/>
      <c r="I32" s="685"/>
      <c r="J32" s="685"/>
      <c r="K32" s="685"/>
      <c r="L32" s="684" t="s">
        <v>139</v>
      </c>
      <c r="M32" s="683" t="s">
        <v>139</v>
      </c>
      <c r="N32" s="5208" t="s">
        <v>3455</v>
      </c>
      <c r="O32" s="686" t="s">
        <v>139</v>
      </c>
      <c r="P32" s="685"/>
      <c r="Q32" s="685"/>
      <c r="R32" s="5218"/>
      <c r="S32" s="5221"/>
    </row>
    <row r="33" spans="1:19" ht="12" customHeight="1">
      <c r="A33" s="5197"/>
      <c r="B33" s="5335"/>
      <c r="C33" s="5365"/>
      <c r="D33" s="5366"/>
      <c r="E33" s="687"/>
      <c r="F33" s="695"/>
      <c r="G33" s="687"/>
      <c r="H33" s="5224"/>
      <c r="I33" s="688"/>
      <c r="J33" s="688"/>
      <c r="K33" s="688"/>
      <c r="L33" s="688"/>
      <c r="M33" s="687"/>
      <c r="N33" s="5225"/>
      <c r="O33" s="689"/>
      <c r="P33" s="688"/>
      <c r="Q33" s="688"/>
      <c r="R33" s="5219"/>
      <c r="S33" s="5222"/>
    </row>
    <row r="34" spans="1:19" ht="12" customHeight="1">
      <c r="A34" s="5197"/>
      <c r="B34" s="5335"/>
      <c r="C34" s="5343" t="s">
        <v>3456</v>
      </c>
      <c r="D34" s="5367"/>
      <c r="E34" s="690" t="s">
        <v>139</v>
      </c>
      <c r="F34" s="691" t="s">
        <v>498</v>
      </c>
      <c r="G34" s="690" t="s">
        <v>139</v>
      </c>
      <c r="H34" s="5212" t="s">
        <v>3311</v>
      </c>
      <c r="I34" s="692"/>
      <c r="J34" s="692"/>
      <c r="K34" s="692"/>
      <c r="L34" s="692" t="s">
        <v>139</v>
      </c>
      <c r="M34" s="690" t="s">
        <v>139</v>
      </c>
      <c r="N34" s="5213" t="s">
        <v>3457</v>
      </c>
      <c r="O34" s="693" t="s">
        <v>139</v>
      </c>
      <c r="P34" s="692"/>
      <c r="Q34" s="692"/>
      <c r="R34" s="5226" t="s">
        <v>3309</v>
      </c>
      <c r="S34" s="5227" t="s">
        <v>3309</v>
      </c>
    </row>
    <row r="35" spans="1:19" ht="12" customHeight="1">
      <c r="A35" s="5197"/>
      <c r="B35" s="5335"/>
      <c r="C35" s="5359"/>
      <c r="D35" s="5360"/>
      <c r="E35" s="683"/>
      <c r="F35" s="694"/>
      <c r="G35" s="683"/>
      <c r="H35" s="5206"/>
      <c r="I35" s="685"/>
      <c r="J35" s="685"/>
      <c r="K35" s="685"/>
      <c r="L35" s="685"/>
      <c r="M35" s="683"/>
      <c r="N35" s="5208"/>
      <c r="O35" s="686"/>
      <c r="P35" s="685"/>
      <c r="Q35" s="685"/>
      <c r="R35" s="5218"/>
      <c r="S35" s="5221"/>
    </row>
    <row r="36" spans="1:19" ht="12" customHeight="1">
      <c r="A36" s="5197"/>
      <c r="B36" s="5335"/>
      <c r="C36" s="5359"/>
      <c r="D36" s="5360"/>
      <c r="E36" s="683"/>
      <c r="F36" s="694"/>
      <c r="G36" s="684" t="s">
        <v>139</v>
      </c>
      <c r="H36" s="5206"/>
      <c r="I36" s="685"/>
      <c r="J36" s="685"/>
      <c r="K36" s="685"/>
      <c r="L36" s="684" t="s">
        <v>139</v>
      </c>
      <c r="M36" s="683" t="s">
        <v>139</v>
      </c>
      <c r="N36" s="5208" t="s">
        <v>3458</v>
      </c>
      <c r="O36" s="686" t="s">
        <v>139</v>
      </c>
      <c r="P36" s="685"/>
      <c r="Q36" s="685"/>
      <c r="R36" s="5218"/>
      <c r="S36" s="5221"/>
    </row>
    <row r="37" spans="1:19" ht="12" customHeight="1">
      <c r="A37" s="5197"/>
      <c r="B37" s="5335"/>
      <c r="C37" s="5359"/>
      <c r="D37" s="5360"/>
      <c r="E37" s="683"/>
      <c r="F37" s="694"/>
      <c r="G37" s="683"/>
      <c r="H37" s="5206"/>
      <c r="I37" s="685"/>
      <c r="J37" s="685"/>
      <c r="K37" s="685"/>
      <c r="L37" s="685"/>
      <c r="M37" s="683"/>
      <c r="N37" s="5208"/>
      <c r="O37" s="686"/>
      <c r="P37" s="685"/>
      <c r="Q37" s="685"/>
      <c r="R37" s="5218"/>
      <c r="S37" s="5221"/>
    </row>
    <row r="38" spans="1:19" ht="12" customHeight="1">
      <c r="A38" s="5197"/>
      <c r="B38" s="5335"/>
      <c r="C38" s="5359"/>
      <c r="D38" s="5360"/>
      <c r="E38" s="683"/>
      <c r="F38" s="694"/>
      <c r="G38" s="684" t="s">
        <v>139</v>
      </c>
      <c r="H38" s="5206"/>
      <c r="I38" s="685"/>
      <c r="J38" s="685"/>
      <c r="K38" s="684" t="s">
        <v>139</v>
      </c>
      <c r="L38" s="684" t="s">
        <v>139</v>
      </c>
      <c r="M38" s="683" t="s">
        <v>139</v>
      </c>
      <c r="N38" s="5208" t="s">
        <v>3459</v>
      </c>
      <c r="O38" s="686" t="s">
        <v>139</v>
      </c>
      <c r="P38" s="685"/>
      <c r="Q38" s="685"/>
      <c r="R38" s="5218"/>
      <c r="S38" s="5221"/>
    </row>
    <row r="39" spans="1:19" ht="12" customHeight="1">
      <c r="A39" s="5197"/>
      <c r="B39" s="5335"/>
      <c r="C39" s="5359"/>
      <c r="D39" s="5360"/>
      <c r="E39" s="683"/>
      <c r="F39" s="694"/>
      <c r="G39" s="683"/>
      <c r="H39" s="5206"/>
      <c r="I39" s="685"/>
      <c r="J39" s="685"/>
      <c r="K39" s="685"/>
      <c r="L39" s="685"/>
      <c r="M39" s="683"/>
      <c r="N39" s="5208"/>
      <c r="O39" s="686"/>
      <c r="P39" s="685"/>
      <c r="Q39" s="685"/>
      <c r="R39" s="5218"/>
      <c r="S39" s="5221"/>
    </row>
    <row r="40" spans="1:19" ht="12" customHeight="1">
      <c r="A40" s="5197"/>
      <c r="B40" s="5335"/>
      <c r="C40" s="5359"/>
      <c r="D40" s="5360"/>
      <c r="E40" s="683"/>
      <c r="F40" s="694"/>
      <c r="G40" s="683"/>
      <c r="H40" s="5206"/>
      <c r="I40" s="685"/>
      <c r="J40" s="685"/>
      <c r="K40" s="684" t="s">
        <v>139</v>
      </c>
      <c r="L40" s="684" t="s">
        <v>139</v>
      </c>
      <c r="M40" s="683" t="s">
        <v>139</v>
      </c>
      <c r="N40" s="5208" t="s">
        <v>3460</v>
      </c>
      <c r="O40" s="686" t="s">
        <v>139</v>
      </c>
      <c r="P40" s="685"/>
      <c r="Q40" s="684" t="s">
        <v>139</v>
      </c>
      <c r="R40" s="5218"/>
      <c r="S40" s="5221"/>
    </row>
    <row r="41" spans="1:19" ht="12" customHeight="1">
      <c r="A41" s="5197"/>
      <c r="B41" s="5335"/>
      <c r="C41" s="5359"/>
      <c r="D41" s="5360"/>
      <c r="E41" s="683"/>
      <c r="F41" s="694"/>
      <c r="G41" s="683"/>
      <c r="H41" s="5206"/>
      <c r="I41" s="685"/>
      <c r="J41" s="685"/>
      <c r="K41" s="685"/>
      <c r="L41" s="685"/>
      <c r="M41" s="683"/>
      <c r="N41" s="5208"/>
      <c r="O41" s="686"/>
      <c r="P41" s="685"/>
      <c r="Q41" s="685"/>
      <c r="R41" s="5218"/>
      <c r="S41" s="5221"/>
    </row>
    <row r="42" spans="1:19" ht="12" customHeight="1">
      <c r="A42" s="5197"/>
      <c r="B42" s="5335"/>
      <c r="C42" s="5359"/>
      <c r="D42" s="5360"/>
      <c r="E42" s="683"/>
      <c r="F42" s="694"/>
      <c r="G42" s="683"/>
      <c r="H42" s="5206"/>
      <c r="I42" s="685"/>
      <c r="J42" s="685"/>
      <c r="K42" s="685"/>
      <c r="L42" s="684" t="s">
        <v>139</v>
      </c>
      <c r="M42" s="683" t="s">
        <v>139</v>
      </c>
      <c r="N42" s="5208" t="s">
        <v>3461</v>
      </c>
      <c r="O42" s="686" t="s">
        <v>139</v>
      </c>
      <c r="P42" s="685"/>
      <c r="Q42" s="685"/>
      <c r="R42" s="5218"/>
      <c r="S42" s="5221"/>
    </row>
    <row r="43" spans="1:19" ht="12" customHeight="1">
      <c r="A43" s="5197"/>
      <c r="B43" s="5335"/>
      <c r="C43" s="5359"/>
      <c r="D43" s="5360"/>
      <c r="E43" s="683"/>
      <c r="F43" s="694"/>
      <c r="G43" s="683"/>
      <c r="H43" s="5206"/>
      <c r="I43" s="685"/>
      <c r="J43" s="685"/>
      <c r="K43" s="685"/>
      <c r="L43" s="685"/>
      <c r="M43" s="683"/>
      <c r="N43" s="5208"/>
      <c r="O43" s="686"/>
      <c r="P43" s="685"/>
      <c r="Q43" s="685"/>
      <c r="R43" s="5218"/>
      <c r="S43" s="5221"/>
    </row>
    <row r="44" spans="1:19" ht="12" customHeight="1">
      <c r="A44" s="5197"/>
      <c r="B44" s="5335"/>
      <c r="C44" s="5359"/>
      <c r="D44" s="5360"/>
      <c r="E44" s="683"/>
      <c r="F44" s="694"/>
      <c r="G44" s="683"/>
      <c r="H44" s="5206"/>
      <c r="I44" s="685"/>
      <c r="J44" s="685"/>
      <c r="K44" s="685"/>
      <c r="L44" s="684" t="s">
        <v>139</v>
      </c>
      <c r="M44" s="683" t="s">
        <v>139</v>
      </c>
      <c r="N44" s="5208" t="s">
        <v>3462</v>
      </c>
      <c r="O44" s="686" t="s">
        <v>139</v>
      </c>
      <c r="P44" s="684" t="s">
        <v>139</v>
      </c>
      <c r="Q44" s="685"/>
      <c r="R44" s="5218"/>
      <c r="S44" s="5221"/>
    </row>
    <row r="45" spans="1:19" ht="12" customHeight="1">
      <c r="A45" s="5197"/>
      <c r="B45" s="5335"/>
      <c r="C45" s="5359"/>
      <c r="D45" s="5360"/>
      <c r="E45" s="683"/>
      <c r="F45" s="694"/>
      <c r="G45" s="683"/>
      <c r="H45" s="5206"/>
      <c r="I45" s="685"/>
      <c r="J45" s="685"/>
      <c r="K45" s="685"/>
      <c r="L45" s="685"/>
      <c r="M45" s="683"/>
      <c r="N45" s="5208"/>
      <c r="O45" s="686"/>
      <c r="P45" s="685"/>
      <c r="Q45" s="685"/>
      <c r="R45" s="5218"/>
      <c r="S45" s="5221"/>
    </row>
    <row r="46" spans="1:19" ht="12" customHeight="1">
      <c r="A46" s="5197"/>
      <c r="B46" s="5335"/>
      <c r="C46" s="5359"/>
      <c r="D46" s="5360"/>
      <c r="E46" s="683"/>
      <c r="F46" s="694"/>
      <c r="G46" s="683"/>
      <c r="H46" s="5206"/>
      <c r="I46" s="685"/>
      <c r="J46" s="685"/>
      <c r="K46" s="685"/>
      <c r="L46" s="684" t="s">
        <v>139</v>
      </c>
      <c r="M46" s="683" t="s">
        <v>139</v>
      </c>
      <c r="N46" s="5208" t="s">
        <v>3463</v>
      </c>
      <c r="O46" s="686" t="s">
        <v>139</v>
      </c>
      <c r="P46" s="684" t="s">
        <v>139</v>
      </c>
      <c r="Q46" s="685"/>
      <c r="R46" s="5218"/>
      <c r="S46" s="5221"/>
    </row>
    <row r="47" spans="1:19" ht="12" customHeight="1">
      <c r="A47" s="5197"/>
      <c r="B47" s="5335"/>
      <c r="C47" s="5359"/>
      <c r="D47" s="5360"/>
      <c r="E47" s="683"/>
      <c r="F47" s="694"/>
      <c r="G47" s="683"/>
      <c r="H47" s="5206"/>
      <c r="I47" s="685"/>
      <c r="J47" s="685"/>
      <c r="K47" s="685"/>
      <c r="L47" s="685"/>
      <c r="M47" s="683"/>
      <c r="N47" s="5208"/>
      <c r="O47" s="686"/>
      <c r="P47" s="685"/>
      <c r="Q47" s="685"/>
      <c r="R47" s="5218"/>
      <c r="S47" s="5221"/>
    </row>
    <row r="48" spans="1:19" ht="12" customHeight="1">
      <c r="A48" s="5197"/>
      <c r="B48" s="5335"/>
      <c r="C48" s="5359"/>
      <c r="D48" s="5360"/>
      <c r="E48" s="683"/>
      <c r="F48" s="694"/>
      <c r="G48" s="683"/>
      <c r="H48" s="5206"/>
      <c r="I48" s="685"/>
      <c r="J48" s="685"/>
      <c r="K48" s="685"/>
      <c r="L48" s="684" t="s">
        <v>139</v>
      </c>
      <c r="M48" s="683" t="s">
        <v>139</v>
      </c>
      <c r="N48" s="5208" t="s">
        <v>3464</v>
      </c>
      <c r="O48" s="686" t="s">
        <v>139</v>
      </c>
      <c r="P48" s="684" t="s">
        <v>139</v>
      </c>
      <c r="Q48" s="685"/>
      <c r="R48" s="5218"/>
      <c r="S48" s="5221"/>
    </row>
    <row r="49" spans="1:19" ht="12" customHeight="1">
      <c r="A49" s="5197"/>
      <c r="B49" s="5335"/>
      <c r="C49" s="5365"/>
      <c r="D49" s="5366"/>
      <c r="E49" s="687"/>
      <c r="F49" s="695"/>
      <c r="G49" s="687"/>
      <c r="H49" s="5224"/>
      <c r="I49" s="688"/>
      <c r="J49" s="688"/>
      <c r="K49" s="688"/>
      <c r="L49" s="688"/>
      <c r="M49" s="687"/>
      <c r="N49" s="5225"/>
      <c r="O49" s="689"/>
      <c r="P49" s="688"/>
      <c r="Q49" s="688"/>
      <c r="R49" s="5219"/>
      <c r="S49" s="5222"/>
    </row>
    <row r="50" spans="1:19" ht="12" customHeight="1">
      <c r="A50" s="5197"/>
      <c r="B50" s="5335"/>
      <c r="C50" s="5343" t="s">
        <v>3465</v>
      </c>
      <c r="D50" s="5367"/>
      <c r="E50" s="690" t="s">
        <v>139</v>
      </c>
      <c r="F50" s="691" t="s">
        <v>498</v>
      </c>
      <c r="G50" s="690" t="s">
        <v>139</v>
      </c>
      <c r="H50" s="5212"/>
      <c r="I50" s="692"/>
      <c r="J50" s="692"/>
      <c r="K50" s="692"/>
      <c r="L50" s="692" t="s">
        <v>139</v>
      </c>
      <c r="M50" s="690" t="s">
        <v>139</v>
      </c>
      <c r="N50" s="5208" t="s">
        <v>3466</v>
      </c>
      <c r="O50" s="693" t="s">
        <v>139</v>
      </c>
      <c r="P50" s="692" t="s">
        <v>139</v>
      </c>
      <c r="Q50" s="692"/>
      <c r="R50" s="5226" t="s">
        <v>3309</v>
      </c>
      <c r="S50" s="5227" t="s">
        <v>3309</v>
      </c>
    </row>
    <row r="51" spans="1:19" ht="12" customHeight="1">
      <c r="A51" s="5197"/>
      <c r="B51" s="5335"/>
      <c r="C51" s="5359"/>
      <c r="D51" s="5360"/>
      <c r="E51" s="683"/>
      <c r="F51" s="694"/>
      <c r="G51" s="683"/>
      <c r="H51" s="5206"/>
      <c r="I51" s="685"/>
      <c r="J51" s="685"/>
      <c r="K51" s="685"/>
      <c r="L51" s="685"/>
      <c r="M51" s="683"/>
      <c r="N51" s="5208"/>
      <c r="O51" s="686"/>
      <c r="P51" s="685"/>
      <c r="Q51" s="685"/>
      <c r="R51" s="5218"/>
      <c r="S51" s="5221"/>
    </row>
    <row r="52" spans="1:19" ht="12" customHeight="1">
      <c r="A52" s="5197"/>
      <c r="B52" s="5335"/>
      <c r="C52" s="5359"/>
      <c r="D52" s="5360"/>
      <c r="E52" s="683"/>
      <c r="F52" s="694"/>
      <c r="G52" s="684" t="s">
        <v>139</v>
      </c>
      <c r="H52" s="5206"/>
      <c r="I52" s="685"/>
      <c r="J52" s="685"/>
      <c r="K52" s="685"/>
      <c r="L52" s="684" t="s">
        <v>139</v>
      </c>
      <c r="M52" s="683" t="s">
        <v>139</v>
      </c>
      <c r="N52" s="5208" t="s">
        <v>3467</v>
      </c>
      <c r="O52" s="686" t="s">
        <v>139</v>
      </c>
      <c r="P52" s="684" t="s">
        <v>139</v>
      </c>
      <c r="Q52" s="685"/>
      <c r="R52" s="5218"/>
      <c r="S52" s="5221"/>
    </row>
    <row r="53" spans="1:19" ht="12" customHeight="1">
      <c r="A53" s="5197"/>
      <c r="B53" s="5335"/>
      <c r="C53" s="5359"/>
      <c r="D53" s="5360"/>
      <c r="E53" s="683"/>
      <c r="F53" s="694"/>
      <c r="G53" s="683"/>
      <c r="H53" s="5206"/>
      <c r="I53" s="685"/>
      <c r="J53" s="685"/>
      <c r="K53" s="685"/>
      <c r="L53" s="685"/>
      <c r="M53" s="683"/>
      <c r="N53" s="5208"/>
      <c r="O53" s="686"/>
      <c r="P53" s="685"/>
      <c r="Q53" s="685"/>
      <c r="R53" s="5218"/>
      <c r="S53" s="5221"/>
    </row>
    <row r="54" spans="1:19" ht="12" customHeight="1">
      <c r="A54" s="5197"/>
      <c r="B54" s="5335"/>
      <c r="C54" s="5359"/>
      <c r="D54" s="5360"/>
      <c r="E54" s="683"/>
      <c r="F54" s="694"/>
      <c r="G54" s="684" t="s">
        <v>139</v>
      </c>
      <c r="H54" s="5206"/>
      <c r="I54" s="685"/>
      <c r="J54" s="685"/>
      <c r="K54" s="685"/>
      <c r="L54" s="684" t="s">
        <v>139</v>
      </c>
      <c r="M54" s="683" t="s">
        <v>139</v>
      </c>
      <c r="N54" s="5208" t="s">
        <v>3468</v>
      </c>
      <c r="O54" s="686" t="s">
        <v>139</v>
      </c>
      <c r="P54" s="684" t="s">
        <v>139</v>
      </c>
      <c r="Q54" s="685"/>
      <c r="R54" s="5218"/>
      <c r="S54" s="5221"/>
    </row>
    <row r="55" spans="1:19" ht="12" customHeight="1">
      <c r="A55" s="5197"/>
      <c r="B55" s="5335"/>
      <c r="C55" s="5359"/>
      <c r="D55" s="5360"/>
      <c r="E55" s="683"/>
      <c r="F55" s="694"/>
      <c r="G55" s="683"/>
      <c r="H55" s="5206"/>
      <c r="I55" s="685"/>
      <c r="J55" s="685"/>
      <c r="K55" s="685"/>
      <c r="L55" s="685"/>
      <c r="M55" s="683"/>
      <c r="N55" s="5208"/>
      <c r="O55" s="686"/>
      <c r="P55" s="685"/>
      <c r="Q55" s="685"/>
      <c r="R55" s="5218"/>
      <c r="S55" s="5221"/>
    </row>
    <row r="56" spans="1:19" ht="12" customHeight="1">
      <c r="A56" s="5197"/>
      <c r="B56" s="5335"/>
      <c r="C56" s="5359"/>
      <c r="D56" s="5360"/>
      <c r="E56" s="683"/>
      <c r="F56" s="694"/>
      <c r="G56" s="683"/>
      <c r="H56" s="5206"/>
      <c r="I56" s="685"/>
      <c r="J56" s="685"/>
      <c r="K56" s="685"/>
      <c r="L56" s="684" t="s">
        <v>139</v>
      </c>
      <c r="M56" s="683" t="s">
        <v>139</v>
      </c>
      <c r="N56" s="5208" t="s">
        <v>3469</v>
      </c>
      <c r="O56" s="686" t="s">
        <v>139</v>
      </c>
      <c r="P56" s="684" t="s">
        <v>139</v>
      </c>
      <c r="Q56" s="684" t="s">
        <v>139</v>
      </c>
      <c r="R56" s="5218"/>
      <c r="S56" s="5221"/>
    </row>
    <row r="57" spans="1:19" ht="12" customHeight="1">
      <c r="A57" s="5197"/>
      <c r="B57" s="5335"/>
      <c r="C57" s="5365"/>
      <c r="D57" s="5366"/>
      <c r="E57" s="687"/>
      <c r="F57" s="695"/>
      <c r="G57" s="687"/>
      <c r="H57" s="5224"/>
      <c r="I57" s="688"/>
      <c r="J57" s="688"/>
      <c r="K57" s="688"/>
      <c r="L57" s="688"/>
      <c r="M57" s="687"/>
      <c r="N57" s="5225"/>
      <c r="O57" s="689"/>
      <c r="P57" s="688"/>
      <c r="Q57" s="688"/>
      <c r="R57" s="5219"/>
      <c r="S57" s="5222"/>
    </row>
    <row r="58" spans="1:19" ht="12" customHeight="1">
      <c r="A58" s="5197"/>
      <c r="B58" s="5335"/>
      <c r="C58" s="5343" t="s">
        <v>3470</v>
      </c>
      <c r="D58" s="5344"/>
      <c r="E58" s="690" t="s">
        <v>139</v>
      </c>
      <c r="F58" s="691" t="s">
        <v>498</v>
      </c>
      <c r="G58" s="690" t="s">
        <v>139</v>
      </c>
      <c r="H58" s="5212"/>
      <c r="I58" s="692"/>
      <c r="J58" s="692"/>
      <c r="K58" s="692"/>
      <c r="L58" s="692" t="s">
        <v>139</v>
      </c>
      <c r="M58" s="690" t="s">
        <v>139</v>
      </c>
      <c r="N58" s="5208" t="s">
        <v>3471</v>
      </c>
      <c r="O58" s="693" t="s">
        <v>139</v>
      </c>
      <c r="P58" s="692" t="s">
        <v>139</v>
      </c>
      <c r="Q58" s="692"/>
      <c r="R58" s="5226" t="s">
        <v>3309</v>
      </c>
      <c r="S58" s="5227" t="s">
        <v>3309</v>
      </c>
    </row>
    <row r="59" spans="1:19" ht="12" customHeight="1">
      <c r="A59" s="5197"/>
      <c r="B59" s="5335"/>
      <c r="C59" s="5339"/>
      <c r="D59" s="5340"/>
      <c r="E59" s="683"/>
      <c r="F59" s="694"/>
      <c r="G59" s="683"/>
      <c r="H59" s="5206"/>
      <c r="I59" s="685"/>
      <c r="J59" s="685"/>
      <c r="K59" s="685"/>
      <c r="L59" s="685"/>
      <c r="M59" s="683"/>
      <c r="N59" s="5208"/>
      <c r="O59" s="686"/>
      <c r="P59" s="685"/>
      <c r="Q59" s="685"/>
      <c r="R59" s="5218"/>
      <c r="S59" s="5221"/>
    </row>
    <row r="60" spans="1:19" ht="12" customHeight="1">
      <c r="A60" s="5197"/>
      <c r="B60" s="5335"/>
      <c r="C60" s="5359"/>
      <c r="D60" s="5360"/>
      <c r="E60" s="683"/>
      <c r="F60" s="694"/>
      <c r="G60" s="684" t="s">
        <v>139</v>
      </c>
      <c r="H60" s="5206"/>
      <c r="I60" s="685"/>
      <c r="J60" s="685"/>
      <c r="K60" s="685"/>
      <c r="L60" s="684" t="s">
        <v>139</v>
      </c>
      <c r="M60" s="683" t="s">
        <v>139</v>
      </c>
      <c r="N60" s="5208" t="s">
        <v>3472</v>
      </c>
      <c r="O60" s="686" t="s">
        <v>139</v>
      </c>
      <c r="P60" s="684" t="s">
        <v>139</v>
      </c>
      <c r="Q60" s="684" t="s">
        <v>139</v>
      </c>
      <c r="R60" s="5218"/>
      <c r="S60" s="5221"/>
    </row>
    <row r="61" spans="1:19" ht="12" customHeight="1">
      <c r="A61" s="5197"/>
      <c r="B61" s="5335"/>
      <c r="C61" s="5359"/>
      <c r="D61" s="5360"/>
      <c r="E61" s="683"/>
      <c r="F61" s="694"/>
      <c r="G61" s="683"/>
      <c r="H61" s="5206"/>
      <c r="I61" s="685"/>
      <c r="J61" s="685"/>
      <c r="K61" s="685"/>
      <c r="L61" s="685"/>
      <c r="M61" s="683"/>
      <c r="N61" s="5208"/>
      <c r="O61" s="686"/>
      <c r="P61" s="685"/>
      <c r="Q61" s="685"/>
      <c r="R61" s="5218"/>
      <c r="S61" s="5221"/>
    </row>
    <row r="62" spans="1:19" ht="12" customHeight="1">
      <c r="A62" s="5197"/>
      <c r="B62" s="5335"/>
      <c r="C62" s="5359"/>
      <c r="D62" s="5360"/>
      <c r="E62" s="683"/>
      <c r="F62" s="694"/>
      <c r="G62" s="683"/>
      <c r="H62" s="5206"/>
      <c r="I62" s="685"/>
      <c r="J62" s="685"/>
      <c r="K62" s="685"/>
      <c r="L62" s="684" t="s">
        <v>139</v>
      </c>
      <c r="M62" s="683" t="s">
        <v>139</v>
      </c>
      <c r="N62" s="5208" t="s">
        <v>3473</v>
      </c>
      <c r="O62" s="686" t="s">
        <v>139</v>
      </c>
      <c r="P62" s="684" t="s">
        <v>139</v>
      </c>
      <c r="Q62" s="685"/>
      <c r="R62" s="5218"/>
      <c r="S62" s="5221"/>
    </row>
    <row r="63" spans="1:19" ht="12" customHeight="1" thickBot="1">
      <c r="A63" s="5198"/>
      <c r="B63" s="5357"/>
      <c r="C63" s="5361"/>
      <c r="D63" s="5362"/>
      <c r="E63" s="697"/>
      <c r="F63" s="698"/>
      <c r="G63" s="697"/>
      <c r="H63" s="5232"/>
      <c r="I63" s="699"/>
      <c r="J63" s="699"/>
      <c r="K63" s="699"/>
      <c r="L63" s="699"/>
      <c r="M63" s="697"/>
      <c r="N63" s="5233"/>
      <c r="O63" s="700"/>
      <c r="P63" s="699"/>
      <c r="Q63" s="699"/>
      <c r="R63" s="5363"/>
      <c r="S63" s="5231"/>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72" customWidth="1"/>
    <col min="2" max="2" width="2.125" style="672" customWidth="1"/>
    <col min="3" max="3" width="3.125" style="672" customWidth="1"/>
    <col min="4" max="4" width="8.625" style="672" customWidth="1"/>
    <col min="5" max="5" width="5.875" style="672" customWidth="1"/>
    <col min="6" max="6" width="2.875" style="672" customWidth="1"/>
    <col min="7" max="7" width="2.625" style="672" customWidth="1"/>
    <col min="8" max="8" width="3" style="672" customWidth="1"/>
    <col min="9" max="9" width="2.625" style="673" customWidth="1"/>
    <col min="10" max="10" width="8.375" style="672" customWidth="1"/>
    <col min="11" max="14" width="2.625" style="672" customWidth="1"/>
    <col min="15" max="15" width="2.125" style="672" customWidth="1"/>
    <col min="16" max="16" width="12.125" style="675" customWidth="1"/>
    <col min="17" max="19" width="2.625" style="673" customWidth="1"/>
    <col min="20" max="21" width="10.625" style="673" customWidth="1"/>
    <col min="22" max="22" width="9" style="672" customWidth="1"/>
    <col min="23" max="16384" width="9" style="672"/>
  </cols>
  <sheetData>
    <row r="1" spans="1:21" s="664" customFormat="1" ht="21" customHeight="1">
      <c r="A1" s="667" t="s">
        <v>3490</v>
      </c>
      <c r="B1" s="667"/>
      <c r="C1" s="667"/>
      <c r="D1" s="667"/>
      <c r="E1" s="667"/>
      <c r="F1" s="667"/>
      <c r="G1" s="667"/>
      <c r="H1" s="667"/>
      <c r="I1" s="668"/>
      <c r="J1" s="667"/>
      <c r="K1" s="667"/>
      <c r="L1" s="667"/>
      <c r="M1" s="667"/>
      <c r="N1" s="667"/>
      <c r="O1" s="667"/>
      <c r="P1" s="670"/>
      <c r="Q1" s="665"/>
      <c r="R1" s="665"/>
      <c r="S1" s="665"/>
      <c r="T1" s="665"/>
      <c r="U1" s="671" t="s">
        <v>3474</v>
      </c>
    </row>
    <row r="2" spans="1:21" s="664" customFormat="1" ht="15" customHeight="1">
      <c r="A2" s="667"/>
      <c r="B2" s="667"/>
      <c r="C2" s="667"/>
      <c r="D2" s="667"/>
      <c r="E2" s="667"/>
      <c r="F2" s="667"/>
      <c r="G2" s="667"/>
      <c r="H2" s="667"/>
      <c r="I2" s="668"/>
      <c r="J2" s="667"/>
      <c r="K2" s="667"/>
      <c r="L2" s="667"/>
      <c r="M2" s="5173" t="s">
        <v>3294</v>
      </c>
      <c r="N2" s="5173"/>
      <c r="O2" s="5173"/>
      <c r="P2" s="5173"/>
      <c r="Q2" s="5173"/>
      <c r="R2" s="5173"/>
      <c r="S2" s="5173"/>
      <c r="T2" s="5173"/>
      <c r="U2" s="5173"/>
    </row>
    <row r="3" spans="1:21" s="664" customFormat="1" ht="15" customHeight="1">
      <c r="A3" s="667"/>
      <c r="B3" s="667"/>
      <c r="C3" s="667"/>
      <c r="D3" s="667"/>
      <c r="E3" s="667"/>
      <c r="F3" s="667"/>
      <c r="G3" s="667"/>
      <c r="H3" s="667"/>
      <c r="I3" s="668"/>
      <c r="J3" s="667"/>
      <c r="K3" s="667"/>
      <c r="L3" s="667"/>
      <c r="M3" s="5174" t="s">
        <v>3295</v>
      </c>
      <c r="N3" s="5174"/>
      <c r="O3" s="5174"/>
      <c r="P3" s="5174"/>
      <c r="Q3" s="5174"/>
      <c r="R3" s="5174"/>
      <c r="S3" s="5174"/>
      <c r="T3" s="5174"/>
      <c r="U3" s="5174"/>
    </row>
    <row r="4" spans="1:21" ht="12" thickBot="1"/>
    <row r="5" spans="1:21" s="676" customFormat="1" ht="13.5" customHeight="1">
      <c r="A5" s="5175"/>
      <c r="B5" s="5330" t="s">
        <v>3296</v>
      </c>
      <c r="C5" s="5368"/>
      <c r="D5" s="5331"/>
      <c r="E5" s="5330" t="s">
        <v>3297</v>
      </c>
      <c r="F5" s="5331"/>
      <c r="G5" s="5178" t="s">
        <v>3298</v>
      </c>
      <c r="H5" s="5178"/>
      <c r="I5" s="5178"/>
      <c r="J5" s="5178"/>
      <c r="K5" s="5178"/>
      <c r="L5" s="5178"/>
      <c r="M5" s="5178"/>
      <c r="N5" s="5178"/>
      <c r="O5" s="5178"/>
      <c r="P5" s="5181"/>
      <c r="Q5" s="5182" t="s">
        <v>3312</v>
      </c>
      <c r="R5" s="5182"/>
      <c r="S5" s="5182"/>
      <c r="T5" s="5182"/>
      <c r="U5" s="5183"/>
    </row>
    <row r="6" spans="1:21" s="676" customFormat="1" ht="13.5" customHeight="1">
      <c r="A6" s="5176"/>
      <c r="B6" s="5332"/>
      <c r="C6" s="5369"/>
      <c r="D6" s="5333"/>
      <c r="E6" s="5332"/>
      <c r="F6" s="5333"/>
      <c r="G6" s="5184" t="s">
        <v>3299</v>
      </c>
      <c r="H6" s="5185"/>
      <c r="I6" s="5188" t="s">
        <v>3300</v>
      </c>
      <c r="J6" s="5189"/>
      <c r="K6" s="5179" t="s">
        <v>3301</v>
      </c>
      <c r="L6" s="5179"/>
      <c r="M6" s="5179"/>
      <c r="N6" s="5179"/>
      <c r="O6" s="5188" t="s">
        <v>528</v>
      </c>
      <c r="P6" s="5192"/>
      <c r="Q6" s="5194" t="s">
        <v>3302</v>
      </c>
      <c r="R6" s="5179"/>
      <c r="S6" s="5179"/>
      <c r="T6" s="5179" t="s">
        <v>3303</v>
      </c>
      <c r="U6" s="5195"/>
    </row>
    <row r="7" spans="1:21" s="676" customFormat="1" ht="13.5" customHeight="1" thickBot="1">
      <c r="A7" s="5177"/>
      <c r="B7" s="5190"/>
      <c r="C7" s="5370"/>
      <c r="D7" s="5191"/>
      <c r="E7" s="5190"/>
      <c r="F7" s="5191"/>
      <c r="G7" s="5186"/>
      <c r="H7" s="5187"/>
      <c r="I7" s="5190"/>
      <c r="J7" s="5191"/>
      <c r="K7" s="677">
        <v>1</v>
      </c>
      <c r="L7" s="677">
        <v>2</v>
      </c>
      <c r="M7" s="677">
        <v>3</v>
      </c>
      <c r="N7" s="677">
        <v>4</v>
      </c>
      <c r="O7" s="5190"/>
      <c r="P7" s="5193"/>
      <c r="Q7" s="678" t="s">
        <v>3304</v>
      </c>
      <c r="R7" s="677" t="s">
        <v>3305</v>
      </c>
      <c r="S7" s="677" t="s">
        <v>3306</v>
      </c>
      <c r="T7" s="677" t="s">
        <v>3307</v>
      </c>
      <c r="U7" s="679" t="s">
        <v>3308</v>
      </c>
    </row>
    <row r="8" spans="1:21" s="673" customFormat="1" ht="12" customHeight="1" thickTop="1">
      <c r="A8" s="5196" t="s">
        <v>3475</v>
      </c>
      <c r="B8" s="5337" t="s">
        <v>3476</v>
      </c>
      <c r="C8" s="5382"/>
      <c r="D8" s="5338"/>
      <c r="E8" s="5337" t="s">
        <v>3477</v>
      </c>
      <c r="F8" s="5358"/>
      <c r="G8" s="680" t="s">
        <v>139</v>
      </c>
      <c r="H8" s="701" t="s">
        <v>498</v>
      </c>
      <c r="I8" s="680" t="s">
        <v>139</v>
      </c>
      <c r="J8" s="5383"/>
      <c r="K8" s="681"/>
      <c r="L8" s="681"/>
      <c r="M8" s="681"/>
      <c r="N8" s="681" t="s">
        <v>139</v>
      </c>
      <c r="O8" s="680" t="s">
        <v>139</v>
      </c>
      <c r="P8" s="5207" t="s">
        <v>3478</v>
      </c>
      <c r="Q8" s="682" t="s">
        <v>139</v>
      </c>
      <c r="R8" s="681"/>
      <c r="S8" s="681" t="s">
        <v>139</v>
      </c>
      <c r="T8" s="5217" t="s">
        <v>3309</v>
      </c>
      <c r="U8" s="5220" t="s">
        <v>3309</v>
      </c>
    </row>
    <row r="9" spans="1:21" s="673" customFormat="1" ht="12" customHeight="1">
      <c r="A9" s="5197"/>
      <c r="B9" s="5339"/>
      <c r="C9" s="5235"/>
      <c r="D9" s="5340"/>
      <c r="E9" s="5359"/>
      <c r="F9" s="5360"/>
      <c r="G9" s="683"/>
      <c r="H9" s="694"/>
      <c r="I9" s="683"/>
      <c r="J9" s="5372"/>
      <c r="K9" s="685"/>
      <c r="L9" s="685"/>
      <c r="M9" s="685"/>
      <c r="N9" s="685"/>
      <c r="O9" s="683"/>
      <c r="P9" s="5208"/>
      <c r="Q9" s="686"/>
      <c r="R9" s="685"/>
      <c r="S9" s="685"/>
      <c r="T9" s="5218"/>
      <c r="U9" s="5221"/>
    </row>
    <row r="10" spans="1:21" ht="12" customHeight="1">
      <c r="A10" s="5197"/>
      <c r="B10" s="5339"/>
      <c r="C10" s="5235"/>
      <c r="D10" s="5340"/>
      <c r="E10" s="5359"/>
      <c r="F10" s="5360"/>
      <c r="G10" s="683"/>
      <c r="H10" s="694"/>
      <c r="I10" s="684" t="s">
        <v>139</v>
      </c>
      <c r="J10" s="5372"/>
      <c r="K10" s="685"/>
      <c r="L10" s="685"/>
      <c r="M10" s="685"/>
      <c r="N10" s="684" t="s">
        <v>139</v>
      </c>
      <c r="O10" s="683" t="s">
        <v>139</v>
      </c>
      <c r="P10" s="5208" t="s">
        <v>3479</v>
      </c>
      <c r="Q10" s="686" t="s">
        <v>139</v>
      </c>
      <c r="R10" s="685"/>
      <c r="S10" s="684" t="s">
        <v>139</v>
      </c>
      <c r="T10" s="5218"/>
      <c r="U10" s="5221"/>
    </row>
    <row r="11" spans="1:21" ht="12" customHeight="1">
      <c r="A11" s="5197"/>
      <c r="B11" s="5339"/>
      <c r="C11" s="5235"/>
      <c r="D11" s="5340"/>
      <c r="E11" s="5359"/>
      <c r="F11" s="5360"/>
      <c r="G11" s="683"/>
      <c r="H11" s="694"/>
      <c r="I11" s="683"/>
      <c r="J11" s="5372"/>
      <c r="K11" s="685"/>
      <c r="L11" s="685"/>
      <c r="M11" s="685"/>
      <c r="N11" s="685"/>
      <c r="O11" s="683"/>
      <c r="P11" s="5208"/>
      <c r="Q11" s="686"/>
      <c r="R11" s="685"/>
      <c r="S11" s="685"/>
      <c r="T11" s="5218"/>
      <c r="U11" s="5221"/>
    </row>
    <row r="12" spans="1:21" ht="12" customHeight="1">
      <c r="A12" s="5197"/>
      <c r="B12" s="684" t="s">
        <v>525</v>
      </c>
      <c r="C12" s="724"/>
      <c r="D12" s="724" t="s">
        <v>3480</v>
      </c>
      <c r="E12" s="5384"/>
      <c r="F12" s="5385"/>
      <c r="G12" s="683"/>
      <c r="H12" s="694"/>
      <c r="I12" s="683"/>
      <c r="J12" s="5372"/>
      <c r="K12" s="685"/>
      <c r="L12" s="685"/>
      <c r="M12" s="685"/>
      <c r="N12" s="684" t="s">
        <v>139</v>
      </c>
      <c r="O12" s="683" t="s">
        <v>139</v>
      </c>
      <c r="P12" s="5208" t="s">
        <v>3481</v>
      </c>
      <c r="Q12" s="686" t="s">
        <v>139</v>
      </c>
      <c r="R12" s="685"/>
      <c r="S12" s="684" t="s">
        <v>139</v>
      </c>
      <c r="T12" s="5218"/>
      <c r="U12" s="5221"/>
    </row>
    <row r="13" spans="1:21" ht="12" customHeight="1">
      <c r="A13" s="5197"/>
      <c r="B13" s="702"/>
      <c r="C13" s="724"/>
      <c r="D13" s="724"/>
      <c r="E13" s="5386"/>
      <c r="F13" s="5387"/>
      <c r="G13" s="687"/>
      <c r="H13" s="695"/>
      <c r="I13" s="687"/>
      <c r="J13" s="5374"/>
      <c r="K13" s="688"/>
      <c r="L13" s="688"/>
      <c r="M13" s="688"/>
      <c r="N13" s="688"/>
      <c r="O13" s="687"/>
      <c r="P13" s="5225"/>
      <c r="Q13" s="689"/>
      <c r="R13" s="688"/>
      <c r="S13" s="688"/>
      <c r="T13" s="5219"/>
      <c r="U13" s="5222"/>
    </row>
    <row r="14" spans="1:21" ht="12" customHeight="1">
      <c r="A14" s="5197"/>
      <c r="B14" s="702"/>
      <c r="C14" s="724"/>
      <c r="D14" s="724"/>
      <c r="E14" s="5343" t="s">
        <v>3482</v>
      </c>
      <c r="F14" s="5371" t="s">
        <v>3483</v>
      </c>
      <c r="G14" s="690" t="s">
        <v>139</v>
      </c>
      <c r="H14" s="691" t="s">
        <v>498</v>
      </c>
      <c r="I14" s="690" t="s">
        <v>139</v>
      </c>
      <c r="J14" s="5373"/>
      <c r="K14" s="692"/>
      <c r="L14" s="692"/>
      <c r="M14" s="692"/>
      <c r="N14" s="692" t="s">
        <v>139</v>
      </c>
      <c r="O14" s="690" t="s">
        <v>139</v>
      </c>
      <c r="P14" s="5213" t="s">
        <v>3484</v>
      </c>
      <c r="Q14" s="693" t="s">
        <v>139</v>
      </c>
      <c r="R14" s="692"/>
      <c r="S14" s="692" t="s">
        <v>139</v>
      </c>
      <c r="T14" s="5218" t="s">
        <v>3309</v>
      </c>
      <c r="U14" s="5221" t="s">
        <v>3309</v>
      </c>
    </row>
    <row r="15" spans="1:21" ht="12" customHeight="1">
      <c r="A15" s="5197"/>
      <c r="B15" s="702"/>
      <c r="C15" s="724"/>
      <c r="D15" s="724"/>
      <c r="E15" s="5339"/>
      <c r="F15" s="5371"/>
      <c r="G15" s="683"/>
      <c r="H15" s="694"/>
      <c r="I15" s="683"/>
      <c r="J15" s="5372"/>
      <c r="K15" s="685"/>
      <c r="L15" s="685"/>
      <c r="M15" s="685"/>
      <c r="N15" s="685"/>
      <c r="O15" s="683"/>
      <c r="P15" s="5208"/>
      <c r="Q15" s="686"/>
      <c r="R15" s="685"/>
      <c r="S15" s="685"/>
      <c r="T15" s="5218"/>
      <c r="U15" s="5221"/>
    </row>
    <row r="16" spans="1:21" ht="12" customHeight="1">
      <c r="A16" s="5197"/>
      <c r="B16" s="702"/>
      <c r="C16" s="724"/>
      <c r="D16" s="724"/>
      <c r="E16" s="5339"/>
      <c r="F16" s="5371"/>
      <c r="G16" s="683"/>
      <c r="H16" s="694"/>
      <c r="I16" s="684" t="s">
        <v>139</v>
      </c>
      <c r="J16" s="5372"/>
      <c r="K16" s="685"/>
      <c r="L16" s="685"/>
      <c r="M16" s="685"/>
      <c r="N16" s="684" t="s">
        <v>139</v>
      </c>
      <c r="O16" s="683" t="s">
        <v>139</v>
      </c>
      <c r="P16" s="5208" t="s">
        <v>3485</v>
      </c>
      <c r="Q16" s="686" t="s">
        <v>139</v>
      </c>
      <c r="R16" s="685"/>
      <c r="S16" s="684" t="s">
        <v>139</v>
      </c>
      <c r="T16" s="5218"/>
      <c r="U16" s="5221"/>
    </row>
    <row r="17" spans="1:21" ht="12" customHeight="1">
      <c r="A17" s="5197"/>
      <c r="B17" s="702"/>
      <c r="C17" s="724"/>
      <c r="D17" s="724"/>
      <c r="E17" s="5339"/>
      <c r="F17" s="5371"/>
      <c r="G17" s="683"/>
      <c r="H17" s="694"/>
      <c r="I17" s="683"/>
      <c r="J17" s="5372"/>
      <c r="K17" s="685"/>
      <c r="L17" s="685"/>
      <c r="M17" s="685"/>
      <c r="N17" s="685"/>
      <c r="O17" s="683"/>
      <c r="P17" s="5208"/>
      <c r="Q17" s="686"/>
      <c r="R17" s="685"/>
      <c r="S17" s="685"/>
      <c r="T17" s="5218"/>
      <c r="U17" s="5221"/>
    </row>
    <row r="18" spans="1:21" ht="12" customHeight="1">
      <c r="A18" s="5197"/>
      <c r="B18" s="702"/>
      <c r="C18" s="724"/>
      <c r="D18" s="724"/>
      <c r="E18" s="5339"/>
      <c r="F18" s="5371"/>
      <c r="G18" s="683"/>
      <c r="H18" s="694"/>
      <c r="I18" s="684" t="s">
        <v>139</v>
      </c>
      <c r="J18" s="5372"/>
      <c r="K18" s="685"/>
      <c r="L18" s="685"/>
      <c r="M18" s="685"/>
      <c r="N18" s="684" t="s">
        <v>139</v>
      </c>
      <c r="O18" s="683" t="s">
        <v>139</v>
      </c>
      <c r="P18" s="5208" t="s">
        <v>3486</v>
      </c>
      <c r="Q18" s="686" t="s">
        <v>139</v>
      </c>
      <c r="R18" s="685"/>
      <c r="S18" s="684" t="s">
        <v>139</v>
      </c>
      <c r="T18" s="5218"/>
      <c r="U18" s="5221"/>
    </row>
    <row r="19" spans="1:21" ht="12" customHeight="1">
      <c r="A19" s="5197"/>
      <c r="B19" s="702"/>
      <c r="C19" s="724"/>
      <c r="D19" s="724"/>
      <c r="E19" s="5339"/>
      <c r="F19" s="5371"/>
      <c r="G19" s="683"/>
      <c r="H19" s="694"/>
      <c r="I19" s="683"/>
      <c r="J19" s="5372"/>
      <c r="K19" s="685"/>
      <c r="L19" s="685"/>
      <c r="M19" s="685"/>
      <c r="N19" s="685"/>
      <c r="O19" s="683"/>
      <c r="P19" s="5208"/>
      <c r="Q19" s="686"/>
      <c r="R19" s="685"/>
      <c r="S19" s="685"/>
      <c r="T19" s="5218"/>
      <c r="U19" s="5221"/>
    </row>
    <row r="20" spans="1:21" ht="12" customHeight="1">
      <c r="A20" s="5197"/>
      <c r="B20" s="702"/>
      <c r="C20" s="724"/>
      <c r="D20" s="724"/>
      <c r="E20" s="5339"/>
      <c r="F20" s="5371"/>
      <c r="G20" s="683"/>
      <c r="H20" s="694"/>
      <c r="I20" s="683"/>
      <c r="J20" s="5372"/>
      <c r="K20" s="685"/>
      <c r="L20" s="685"/>
      <c r="M20" s="685"/>
      <c r="N20" s="684" t="s">
        <v>139</v>
      </c>
      <c r="O20" s="683" t="s">
        <v>139</v>
      </c>
      <c r="P20" s="5208" t="s">
        <v>3478</v>
      </c>
      <c r="Q20" s="686" t="s">
        <v>139</v>
      </c>
      <c r="R20" s="685"/>
      <c r="S20" s="684" t="s">
        <v>139</v>
      </c>
      <c r="T20" s="5218"/>
      <c r="U20" s="5221"/>
    </row>
    <row r="21" spans="1:21" ht="12" customHeight="1">
      <c r="A21" s="5197"/>
      <c r="B21" s="702"/>
      <c r="C21" s="724"/>
      <c r="D21" s="724"/>
      <c r="E21" s="5339"/>
      <c r="F21" s="5371"/>
      <c r="G21" s="683"/>
      <c r="H21" s="694"/>
      <c r="I21" s="683"/>
      <c r="J21" s="5372"/>
      <c r="K21" s="685"/>
      <c r="L21" s="685"/>
      <c r="M21" s="685"/>
      <c r="N21" s="685"/>
      <c r="O21" s="683"/>
      <c r="P21" s="5208"/>
      <c r="Q21" s="686"/>
      <c r="R21" s="685"/>
      <c r="S21" s="685"/>
      <c r="T21" s="5218"/>
      <c r="U21" s="5221"/>
    </row>
    <row r="22" spans="1:21" ht="12" customHeight="1">
      <c r="A22" s="5197"/>
      <c r="B22" s="702"/>
      <c r="C22" s="724"/>
      <c r="D22" s="724"/>
      <c r="E22" s="5339"/>
      <c r="F22" s="5371"/>
      <c r="G22" s="683"/>
      <c r="H22" s="694"/>
      <c r="I22" s="683"/>
      <c r="J22" s="5372"/>
      <c r="K22" s="685"/>
      <c r="L22" s="685"/>
      <c r="M22" s="685"/>
      <c r="N22" s="684" t="s">
        <v>139</v>
      </c>
      <c r="O22" s="683" t="s">
        <v>139</v>
      </c>
      <c r="P22" s="5208" t="s">
        <v>3479</v>
      </c>
      <c r="Q22" s="686" t="s">
        <v>139</v>
      </c>
      <c r="R22" s="685"/>
      <c r="S22" s="684" t="s">
        <v>139</v>
      </c>
      <c r="T22" s="5218"/>
      <c r="U22" s="5221"/>
    </row>
    <row r="23" spans="1:21" ht="12" customHeight="1">
      <c r="A23" s="5197"/>
      <c r="B23" s="702"/>
      <c r="C23" s="724"/>
      <c r="D23" s="724"/>
      <c r="E23" s="5339"/>
      <c r="F23" s="5371"/>
      <c r="G23" s="683"/>
      <c r="H23" s="694"/>
      <c r="I23" s="683"/>
      <c r="J23" s="5372"/>
      <c r="K23" s="685"/>
      <c r="L23" s="685"/>
      <c r="M23" s="685"/>
      <c r="N23" s="685"/>
      <c r="O23" s="683"/>
      <c r="P23" s="5208"/>
      <c r="Q23" s="686"/>
      <c r="R23" s="685"/>
      <c r="S23" s="685"/>
      <c r="T23" s="5218"/>
      <c r="U23" s="5221"/>
    </row>
    <row r="24" spans="1:21" ht="12" customHeight="1">
      <c r="A24" s="5197"/>
      <c r="B24" s="702"/>
      <c r="C24" s="724"/>
      <c r="D24" s="724"/>
      <c r="E24" s="5339"/>
      <c r="F24" s="5371"/>
      <c r="G24" s="683"/>
      <c r="H24" s="694"/>
      <c r="I24" s="683"/>
      <c r="J24" s="5372"/>
      <c r="K24" s="685"/>
      <c r="L24" s="685"/>
      <c r="M24" s="685"/>
      <c r="N24" s="684" t="s">
        <v>139</v>
      </c>
      <c r="O24" s="683" t="s">
        <v>139</v>
      </c>
      <c r="P24" s="5208" t="s">
        <v>3481</v>
      </c>
      <c r="Q24" s="686" t="s">
        <v>139</v>
      </c>
      <c r="R24" s="685"/>
      <c r="S24" s="684" t="s">
        <v>139</v>
      </c>
      <c r="T24" s="5218"/>
      <c r="U24" s="5221"/>
    </row>
    <row r="25" spans="1:21" ht="12" customHeight="1">
      <c r="A25" s="5197"/>
      <c r="B25" s="702"/>
      <c r="C25" s="724"/>
      <c r="D25" s="724"/>
      <c r="E25" s="5339"/>
      <c r="F25" s="5371"/>
      <c r="G25" s="687"/>
      <c r="H25" s="695"/>
      <c r="I25" s="687"/>
      <c r="J25" s="5374"/>
      <c r="K25" s="688"/>
      <c r="L25" s="688"/>
      <c r="M25" s="688"/>
      <c r="N25" s="688"/>
      <c r="O25" s="687"/>
      <c r="P25" s="5225"/>
      <c r="Q25" s="689"/>
      <c r="R25" s="688"/>
      <c r="S25" s="688"/>
      <c r="T25" s="5218"/>
      <c r="U25" s="5221"/>
    </row>
    <row r="26" spans="1:21" ht="12" customHeight="1">
      <c r="A26" s="5197"/>
      <c r="B26" s="702"/>
      <c r="C26" s="724"/>
      <c r="D26" s="724"/>
      <c r="E26" s="5339"/>
      <c r="F26" s="5371" t="s">
        <v>3487</v>
      </c>
      <c r="G26" s="690" t="s">
        <v>139</v>
      </c>
      <c r="H26" s="691" t="s">
        <v>498</v>
      </c>
      <c r="I26" s="690" t="s">
        <v>139</v>
      </c>
      <c r="J26" s="5373"/>
      <c r="K26" s="692"/>
      <c r="L26" s="692"/>
      <c r="M26" s="692"/>
      <c r="N26" s="692" t="s">
        <v>139</v>
      </c>
      <c r="O26" s="690" t="s">
        <v>139</v>
      </c>
      <c r="P26" s="5375" t="s">
        <v>3484</v>
      </c>
      <c r="Q26" s="693" t="s">
        <v>139</v>
      </c>
      <c r="R26" s="692"/>
      <c r="S26" s="692" t="s">
        <v>139</v>
      </c>
      <c r="T26" s="5218"/>
      <c r="U26" s="5221"/>
    </row>
    <row r="27" spans="1:21" ht="12" customHeight="1">
      <c r="A27" s="5197"/>
      <c r="B27" s="702"/>
      <c r="C27" s="724"/>
      <c r="D27" s="724"/>
      <c r="E27" s="5339"/>
      <c r="F27" s="5371"/>
      <c r="G27" s="683"/>
      <c r="H27" s="694"/>
      <c r="I27" s="683"/>
      <c r="J27" s="5372"/>
      <c r="K27" s="685"/>
      <c r="L27" s="685"/>
      <c r="M27" s="685"/>
      <c r="N27" s="685"/>
      <c r="O27" s="683"/>
      <c r="P27" s="5376"/>
      <c r="Q27" s="686"/>
      <c r="R27" s="685"/>
      <c r="S27" s="685"/>
      <c r="T27" s="5218"/>
      <c r="U27" s="5221"/>
    </row>
    <row r="28" spans="1:21" ht="12" customHeight="1">
      <c r="A28" s="5197"/>
      <c r="B28" s="702"/>
      <c r="C28" s="724"/>
      <c r="D28" s="724"/>
      <c r="E28" s="5339"/>
      <c r="F28" s="5371"/>
      <c r="G28" s="683"/>
      <c r="H28" s="694"/>
      <c r="I28" s="684" t="s">
        <v>139</v>
      </c>
      <c r="J28" s="5372"/>
      <c r="K28" s="685"/>
      <c r="L28" s="685"/>
      <c r="M28" s="685"/>
      <c r="N28" s="684" t="s">
        <v>139</v>
      </c>
      <c r="O28" s="683" t="s">
        <v>139</v>
      </c>
      <c r="P28" s="5377" t="s">
        <v>3486</v>
      </c>
      <c r="Q28" s="686" t="s">
        <v>139</v>
      </c>
      <c r="R28" s="685"/>
      <c r="S28" s="684" t="s">
        <v>139</v>
      </c>
      <c r="T28" s="5218"/>
      <c r="U28" s="5221"/>
    </row>
    <row r="29" spans="1:21" ht="12" customHeight="1">
      <c r="A29" s="5197"/>
      <c r="B29" s="702"/>
      <c r="C29" s="724"/>
      <c r="D29" s="724"/>
      <c r="E29" s="5339"/>
      <c r="F29" s="5371"/>
      <c r="G29" s="683"/>
      <c r="H29" s="694"/>
      <c r="I29" s="683"/>
      <c r="J29" s="5372"/>
      <c r="K29" s="685"/>
      <c r="L29" s="685"/>
      <c r="M29" s="685"/>
      <c r="N29" s="685"/>
      <c r="O29" s="683"/>
      <c r="P29" s="5376"/>
      <c r="Q29" s="686"/>
      <c r="R29" s="685"/>
      <c r="S29" s="685"/>
      <c r="T29" s="5218"/>
      <c r="U29" s="5221"/>
    </row>
    <row r="30" spans="1:21" ht="12" customHeight="1">
      <c r="A30" s="5197"/>
      <c r="B30" s="702"/>
      <c r="C30" s="724"/>
      <c r="D30" s="724"/>
      <c r="E30" s="5339"/>
      <c r="F30" s="5371"/>
      <c r="G30" s="683"/>
      <c r="H30" s="694"/>
      <c r="I30" s="683"/>
      <c r="J30" s="5372"/>
      <c r="K30" s="685"/>
      <c r="L30" s="685"/>
      <c r="M30" s="685"/>
      <c r="N30" s="684" t="s">
        <v>139</v>
      </c>
      <c r="O30" s="683" t="s">
        <v>139</v>
      </c>
      <c r="P30" s="5208" t="s">
        <v>3481</v>
      </c>
      <c r="Q30" s="686" t="s">
        <v>139</v>
      </c>
      <c r="R30" s="685"/>
      <c r="S30" s="684" t="s">
        <v>139</v>
      </c>
      <c r="T30" s="5218"/>
      <c r="U30" s="5221"/>
    </row>
    <row r="31" spans="1:21" ht="12" customHeight="1">
      <c r="A31" s="5197"/>
      <c r="B31" s="702"/>
      <c r="C31" s="724"/>
      <c r="D31" s="724"/>
      <c r="E31" s="5341"/>
      <c r="F31" s="5371"/>
      <c r="G31" s="687"/>
      <c r="H31" s="695"/>
      <c r="I31" s="687"/>
      <c r="J31" s="5374"/>
      <c r="K31" s="688"/>
      <c r="L31" s="688"/>
      <c r="M31" s="688"/>
      <c r="N31" s="688"/>
      <c r="O31" s="687"/>
      <c r="P31" s="5225"/>
      <c r="Q31" s="689"/>
      <c r="R31" s="688"/>
      <c r="S31" s="688"/>
      <c r="T31" s="5219"/>
      <c r="U31" s="5222"/>
    </row>
    <row r="32" spans="1:21" ht="12" customHeight="1">
      <c r="A32" s="5197"/>
      <c r="B32" s="702"/>
      <c r="C32" s="724"/>
      <c r="D32" s="724"/>
      <c r="E32" s="5343" t="s">
        <v>3488</v>
      </c>
      <c r="F32" s="5371" t="s">
        <v>3483</v>
      </c>
      <c r="G32" s="690" t="s">
        <v>139</v>
      </c>
      <c r="H32" s="691" t="s">
        <v>498</v>
      </c>
      <c r="I32" s="690" t="s">
        <v>139</v>
      </c>
      <c r="J32" s="5373"/>
      <c r="K32" s="692"/>
      <c r="L32" s="692"/>
      <c r="M32" s="692"/>
      <c r="N32" s="692" t="s">
        <v>139</v>
      </c>
      <c r="O32" s="690" t="s">
        <v>139</v>
      </c>
      <c r="P32" s="5213" t="s">
        <v>3484</v>
      </c>
      <c r="Q32" s="693" t="s">
        <v>139</v>
      </c>
      <c r="R32" s="692"/>
      <c r="S32" s="692" t="s">
        <v>139</v>
      </c>
      <c r="T32" s="5218" t="s">
        <v>3309</v>
      </c>
      <c r="U32" s="5221" t="s">
        <v>3309</v>
      </c>
    </row>
    <row r="33" spans="1:21" ht="12" customHeight="1">
      <c r="A33" s="5197"/>
      <c r="B33" s="702"/>
      <c r="C33" s="724"/>
      <c r="D33" s="724"/>
      <c r="E33" s="5339"/>
      <c r="F33" s="5371"/>
      <c r="G33" s="683"/>
      <c r="H33" s="694"/>
      <c r="I33" s="683"/>
      <c r="J33" s="5372"/>
      <c r="K33" s="685"/>
      <c r="L33" s="685"/>
      <c r="M33" s="685"/>
      <c r="N33" s="685"/>
      <c r="O33" s="683"/>
      <c r="P33" s="5208"/>
      <c r="Q33" s="686"/>
      <c r="R33" s="685"/>
      <c r="S33" s="685"/>
      <c r="T33" s="5218"/>
      <c r="U33" s="5221"/>
    </row>
    <row r="34" spans="1:21" ht="12" customHeight="1">
      <c r="A34" s="5197"/>
      <c r="B34" s="702"/>
      <c r="C34" s="724"/>
      <c r="D34" s="724"/>
      <c r="E34" s="5339"/>
      <c r="F34" s="5371"/>
      <c r="G34" s="683"/>
      <c r="H34" s="694"/>
      <c r="I34" s="684" t="s">
        <v>139</v>
      </c>
      <c r="J34" s="5372"/>
      <c r="K34" s="685"/>
      <c r="L34" s="685"/>
      <c r="M34" s="685"/>
      <c r="N34" s="684" t="s">
        <v>139</v>
      </c>
      <c r="O34" s="683" t="s">
        <v>139</v>
      </c>
      <c r="P34" s="5208" t="s">
        <v>3485</v>
      </c>
      <c r="Q34" s="686" t="s">
        <v>139</v>
      </c>
      <c r="R34" s="685"/>
      <c r="S34" s="684" t="s">
        <v>139</v>
      </c>
      <c r="T34" s="5218"/>
      <c r="U34" s="5221"/>
    </row>
    <row r="35" spans="1:21" ht="12" customHeight="1">
      <c r="A35" s="5197"/>
      <c r="B35" s="702"/>
      <c r="C35" s="724"/>
      <c r="D35" s="724"/>
      <c r="E35" s="5339"/>
      <c r="F35" s="5371"/>
      <c r="G35" s="683"/>
      <c r="H35" s="694"/>
      <c r="I35" s="683"/>
      <c r="J35" s="5372"/>
      <c r="K35" s="685"/>
      <c r="L35" s="685"/>
      <c r="M35" s="685"/>
      <c r="N35" s="685"/>
      <c r="O35" s="683"/>
      <c r="P35" s="5208"/>
      <c r="Q35" s="686"/>
      <c r="R35" s="685"/>
      <c r="S35" s="685"/>
      <c r="T35" s="5218"/>
      <c r="U35" s="5221"/>
    </row>
    <row r="36" spans="1:21" ht="12" customHeight="1">
      <c r="A36" s="5197"/>
      <c r="B36" s="702"/>
      <c r="C36" s="724"/>
      <c r="D36" s="724"/>
      <c r="E36" s="5339"/>
      <c r="F36" s="5371"/>
      <c r="G36" s="683"/>
      <c r="H36" s="694"/>
      <c r="I36" s="684" t="s">
        <v>139</v>
      </c>
      <c r="J36" s="5372"/>
      <c r="K36" s="685"/>
      <c r="L36" s="685"/>
      <c r="M36" s="685"/>
      <c r="N36" s="684" t="s">
        <v>139</v>
      </c>
      <c r="O36" s="683" t="s">
        <v>139</v>
      </c>
      <c r="P36" s="5208" t="s">
        <v>3486</v>
      </c>
      <c r="Q36" s="686" t="s">
        <v>139</v>
      </c>
      <c r="R36" s="685"/>
      <c r="S36" s="684" t="s">
        <v>139</v>
      </c>
      <c r="T36" s="5218"/>
      <c r="U36" s="5221"/>
    </row>
    <row r="37" spans="1:21" ht="12" customHeight="1">
      <c r="A37" s="5197"/>
      <c r="B37" s="702"/>
      <c r="C37" s="724"/>
      <c r="D37" s="724"/>
      <c r="E37" s="5339"/>
      <c r="F37" s="5371"/>
      <c r="G37" s="683"/>
      <c r="H37" s="694"/>
      <c r="I37" s="683"/>
      <c r="J37" s="5372"/>
      <c r="K37" s="685"/>
      <c r="L37" s="685"/>
      <c r="M37" s="685"/>
      <c r="N37" s="685"/>
      <c r="O37" s="683"/>
      <c r="P37" s="5208"/>
      <c r="Q37" s="686"/>
      <c r="R37" s="685"/>
      <c r="S37" s="685"/>
      <c r="T37" s="5218"/>
      <c r="U37" s="5221"/>
    </row>
    <row r="38" spans="1:21" ht="12" customHeight="1">
      <c r="A38" s="5197"/>
      <c r="B38" s="702"/>
      <c r="C38" s="724"/>
      <c r="D38" s="724"/>
      <c r="E38" s="5339"/>
      <c r="F38" s="5371"/>
      <c r="G38" s="683"/>
      <c r="H38" s="694"/>
      <c r="I38" s="683"/>
      <c r="J38" s="5372"/>
      <c r="K38" s="685"/>
      <c r="L38" s="685"/>
      <c r="M38" s="685"/>
      <c r="N38" s="684" t="s">
        <v>139</v>
      </c>
      <c r="O38" s="683" t="s">
        <v>139</v>
      </c>
      <c r="P38" s="5208" t="s">
        <v>3478</v>
      </c>
      <c r="Q38" s="686" t="s">
        <v>139</v>
      </c>
      <c r="R38" s="685"/>
      <c r="S38" s="684" t="s">
        <v>139</v>
      </c>
      <c r="T38" s="5218"/>
      <c r="U38" s="5221"/>
    </row>
    <row r="39" spans="1:21" ht="12" customHeight="1">
      <c r="A39" s="5197"/>
      <c r="B39" s="702"/>
      <c r="C39" s="724"/>
      <c r="D39" s="724"/>
      <c r="E39" s="5339"/>
      <c r="F39" s="5371"/>
      <c r="G39" s="683"/>
      <c r="H39" s="694"/>
      <c r="I39" s="683"/>
      <c r="J39" s="5372"/>
      <c r="K39" s="685"/>
      <c r="L39" s="685"/>
      <c r="M39" s="685"/>
      <c r="N39" s="685"/>
      <c r="O39" s="683"/>
      <c r="P39" s="5208"/>
      <c r="Q39" s="686"/>
      <c r="R39" s="685"/>
      <c r="S39" s="685"/>
      <c r="T39" s="5218"/>
      <c r="U39" s="5221"/>
    </row>
    <row r="40" spans="1:21" ht="12" customHeight="1">
      <c r="A40" s="5197"/>
      <c r="B40" s="702"/>
      <c r="C40" s="724"/>
      <c r="D40" s="724"/>
      <c r="E40" s="5339"/>
      <c r="F40" s="5371"/>
      <c r="G40" s="683"/>
      <c r="H40" s="694"/>
      <c r="I40" s="683"/>
      <c r="J40" s="5372"/>
      <c r="K40" s="685"/>
      <c r="L40" s="685"/>
      <c r="M40" s="685"/>
      <c r="N40" s="684" t="s">
        <v>139</v>
      </c>
      <c r="O40" s="683" t="s">
        <v>139</v>
      </c>
      <c r="P40" s="5208" t="s">
        <v>3479</v>
      </c>
      <c r="Q40" s="686" t="s">
        <v>139</v>
      </c>
      <c r="R40" s="685"/>
      <c r="S40" s="684" t="s">
        <v>139</v>
      </c>
      <c r="T40" s="5218"/>
      <c r="U40" s="5221"/>
    </row>
    <row r="41" spans="1:21" ht="12" customHeight="1">
      <c r="A41" s="5197"/>
      <c r="B41" s="702"/>
      <c r="C41" s="724"/>
      <c r="D41" s="724"/>
      <c r="E41" s="5339"/>
      <c r="F41" s="5371"/>
      <c r="G41" s="683"/>
      <c r="H41" s="694"/>
      <c r="I41" s="683"/>
      <c r="J41" s="5372"/>
      <c r="K41" s="685"/>
      <c r="L41" s="685"/>
      <c r="M41" s="685"/>
      <c r="N41" s="685"/>
      <c r="O41" s="683"/>
      <c r="P41" s="5208"/>
      <c r="Q41" s="686"/>
      <c r="R41" s="685"/>
      <c r="S41" s="685"/>
      <c r="T41" s="5218"/>
      <c r="U41" s="5221"/>
    </row>
    <row r="42" spans="1:21" ht="12" customHeight="1">
      <c r="A42" s="5197"/>
      <c r="B42" s="702"/>
      <c r="C42" s="724"/>
      <c r="D42" s="724"/>
      <c r="E42" s="5339"/>
      <c r="F42" s="5371"/>
      <c r="G42" s="683"/>
      <c r="H42" s="694"/>
      <c r="I42" s="683"/>
      <c r="J42" s="5372"/>
      <c r="K42" s="685"/>
      <c r="L42" s="685"/>
      <c r="M42" s="685"/>
      <c r="N42" s="684" t="s">
        <v>139</v>
      </c>
      <c r="O42" s="683" t="s">
        <v>139</v>
      </c>
      <c r="P42" s="5208" t="s">
        <v>3481</v>
      </c>
      <c r="Q42" s="686" t="s">
        <v>139</v>
      </c>
      <c r="R42" s="685"/>
      <c r="S42" s="684" t="s">
        <v>139</v>
      </c>
      <c r="T42" s="5218"/>
      <c r="U42" s="5221"/>
    </row>
    <row r="43" spans="1:21" ht="12" customHeight="1">
      <c r="A43" s="5197"/>
      <c r="B43" s="702"/>
      <c r="C43" s="724"/>
      <c r="D43" s="724"/>
      <c r="E43" s="5339"/>
      <c r="F43" s="5371"/>
      <c r="G43" s="687"/>
      <c r="H43" s="695"/>
      <c r="I43" s="687"/>
      <c r="J43" s="5374"/>
      <c r="K43" s="688"/>
      <c r="L43" s="688"/>
      <c r="M43" s="688"/>
      <c r="N43" s="688"/>
      <c r="O43" s="687"/>
      <c r="P43" s="5225"/>
      <c r="Q43" s="689"/>
      <c r="R43" s="688"/>
      <c r="S43" s="688"/>
      <c r="T43" s="5218"/>
      <c r="U43" s="5221"/>
    </row>
    <row r="44" spans="1:21" ht="12" customHeight="1">
      <c r="A44" s="5197"/>
      <c r="B44" s="702"/>
      <c r="C44" s="724"/>
      <c r="D44" s="724"/>
      <c r="E44" s="5339"/>
      <c r="F44" s="5371" t="s">
        <v>3487</v>
      </c>
      <c r="G44" s="690" t="s">
        <v>139</v>
      </c>
      <c r="H44" s="691" t="s">
        <v>498</v>
      </c>
      <c r="I44" s="690" t="s">
        <v>139</v>
      </c>
      <c r="J44" s="5373"/>
      <c r="K44" s="692"/>
      <c r="L44" s="692"/>
      <c r="M44" s="692"/>
      <c r="N44" s="692" t="s">
        <v>139</v>
      </c>
      <c r="O44" s="690" t="s">
        <v>139</v>
      </c>
      <c r="P44" s="5375" t="s">
        <v>3484</v>
      </c>
      <c r="Q44" s="693" t="s">
        <v>139</v>
      </c>
      <c r="R44" s="692"/>
      <c r="S44" s="692" t="s">
        <v>139</v>
      </c>
      <c r="T44" s="5218"/>
      <c r="U44" s="5221"/>
    </row>
    <row r="45" spans="1:21" ht="12" customHeight="1">
      <c r="A45" s="5197"/>
      <c r="B45" s="702"/>
      <c r="C45" s="724"/>
      <c r="D45" s="724"/>
      <c r="E45" s="5339"/>
      <c r="F45" s="5371"/>
      <c r="G45" s="683"/>
      <c r="H45" s="694"/>
      <c r="I45" s="683"/>
      <c r="J45" s="5372"/>
      <c r="K45" s="685"/>
      <c r="L45" s="685"/>
      <c r="M45" s="685"/>
      <c r="N45" s="685"/>
      <c r="O45" s="683"/>
      <c r="P45" s="5376"/>
      <c r="Q45" s="686"/>
      <c r="R45" s="685"/>
      <c r="S45" s="685"/>
      <c r="T45" s="5218"/>
      <c r="U45" s="5221"/>
    </row>
    <row r="46" spans="1:21" ht="12" customHeight="1">
      <c r="A46" s="5197"/>
      <c r="B46" s="702"/>
      <c r="C46" s="724"/>
      <c r="D46" s="724"/>
      <c r="E46" s="5339"/>
      <c r="F46" s="5371"/>
      <c r="G46" s="683"/>
      <c r="H46" s="694"/>
      <c r="I46" s="684" t="s">
        <v>139</v>
      </c>
      <c r="J46" s="5372"/>
      <c r="K46" s="685"/>
      <c r="L46" s="685"/>
      <c r="M46" s="685"/>
      <c r="N46" s="684" t="s">
        <v>139</v>
      </c>
      <c r="O46" s="683" t="s">
        <v>139</v>
      </c>
      <c r="P46" s="5377" t="s">
        <v>3486</v>
      </c>
      <c r="Q46" s="686" t="s">
        <v>139</v>
      </c>
      <c r="R46" s="685"/>
      <c r="S46" s="684" t="s">
        <v>139</v>
      </c>
      <c r="T46" s="5218"/>
      <c r="U46" s="5221"/>
    </row>
    <row r="47" spans="1:21" ht="12" customHeight="1">
      <c r="A47" s="5197"/>
      <c r="B47" s="702"/>
      <c r="C47" s="724"/>
      <c r="D47" s="724"/>
      <c r="E47" s="5339"/>
      <c r="F47" s="5371"/>
      <c r="G47" s="683"/>
      <c r="H47" s="694"/>
      <c r="I47" s="683"/>
      <c r="J47" s="5372"/>
      <c r="K47" s="685"/>
      <c r="L47" s="685"/>
      <c r="M47" s="685"/>
      <c r="N47" s="685"/>
      <c r="O47" s="683"/>
      <c r="P47" s="5376"/>
      <c r="Q47" s="686"/>
      <c r="R47" s="685"/>
      <c r="S47" s="685"/>
      <c r="T47" s="5218"/>
      <c r="U47" s="5221"/>
    </row>
    <row r="48" spans="1:21" ht="12" customHeight="1">
      <c r="A48" s="5197"/>
      <c r="B48" s="702"/>
      <c r="C48" s="724"/>
      <c r="D48" s="724"/>
      <c r="E48" s="5339"/>
      <c r="F48" s="5371"/>
      <c r="G48" s="683"/>
      <c r="H48" s="694"/>
      <c r="I48" s="683"/>
      <c r="J48" s="5372"/>
      <c r="K48" s="685"/>
      <c r="L48" s="685"/>
      <c r="M48" s="685"/>
      <c r="N48" s="684" t="s">
        <v>139</v>
      </c>
      <c r="O48" s="683" t="s">
        <v>139</v>
      </c>
      <c r="P48" s="5208" t="s">
        <v>3481</v>
      </c>
      <c r="Q48" s="686" t="s">
        <v>139</v>
      </c>
      <c r="R48" s="685"/>
      <c r="S48" s="684" t="s">
        <v>139</v>
      </c>
      <c r="T48" s="5218"/>
      <c r="U48" s="5221"/>
    </row>
    <row r="49" spans="1:21" ht="12" customHeight="1" thickBot="1">
      <c r="A49" s="5198"/>
      <c r="B49" s="729"/>
      <c r="C49" s="730"/>
      <c r="D49" s="730"/>
      <c r="E49" s="5381"/>
      <c r="F49" s="5379"/>
      <c r="G49" s="697"/>
      <c r="H49" s="698"/>
      <c r="I49" s="697"/>
      <c r="J49" s="5380"/>
      <c r="K49" s="699"/>
      <c r="L49" s="699"/>
      <c r="M49" s="699"/>
      <c r="N49" s="699"/>
      <c r="O49" s="697"/>
      <c r="P49" s="5233"/>
      <c r="Q49" s="700"/>
      <c r="R49" s="699"/>
      <c r="S49" s="699"/>
      <c r="T49" s="5363"/>
      <c r="U49" s="5231"/>
    </row>
    <row r="51" spans="1:21" ht="18" customHeight="1">
      <c r="A51" s="5378" t="s">
        <v>3489</v>
      </c>
      <c r="B51" s="5378"/>
      <c r="C51" s="5378"/>
      <c r="D51" s="5378"/>
      <c r="E51" s="5378"/>
      <c r="F51" s="5378"/>
      <c r="G51" s="5378"/>
      <c r="H51" s="5378"/>
      <c r="I51" s="5378"/>
      <c r="J51" s="5378"/>
      <c r="K51" s="5378"/>
      <c r="L51" s="5378"/>
      <c r="M51" s="5378"/>
      <c r="N51" s="5378"/>
      <c r="O51" s="5378"/>
      <c r="P51" s="5378"/>
      <c r="Q51" s="5378"/>
      <c r="R51" s="5378"/>
      <c r="S51" s="5378"/>
      <c r="T51" s="5378"/>
      <c r="U51" s="5378"/>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D11" sqref="D11"/>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74"/>
    </row>
  </sheetData>
  <phoneticPr fontId="136"/>
  <dataValidations count="1">
    <dataValidation allowBlank="1" showInputMessage="1" showErrorMessage="1" sqref="B5" xr:uid="{00000000-0002-0000-4C00-000000000000}"/>
  </dataValidations>
  <pageMargins left="0.7" right="0.7" top="0.75" bottom="0.75" header="0.3" footer="0.3"/>
  <pageSetup paperSize="0"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86" customWidth="1"/>
    <col min="2" max="2" width="3.125" style="1186" customWidth="1"/>
    <col min="3" max="3" width="9" style="1186" customWidth="1"/>
    <col min="4" max="16384" width="9" style="1186"/>
  </cols>
  <sheetData>
    <row r="1" spans="1:3">
      <c r="A1" s="1186" t="s">
        <v>133</v>
      </c>
    </row>
    <row r="3" spans="1:3">
      <c r="B3" s="1187"/>
      <c r="C3" s="1186" t="s">
        <v>134</v>
      </c>
    </row>
    <row r="4" spans="1:3" ht="6.75" customHeight="1"/>
    <row r="5" spans="1:3">
      <c r="B5" s="1188"/>
      <c r="C5" s="1186" t="s">
        <v>136</v>
      </c>
    </row>
    <row r="6" spans="1:3" ht="6.75" customHeight="1"/>
  </sheetData>
  <phoneticPr fontId="136"/>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36" customWidth="1"/>
    <col min="2" max="16384" width="8.875" style="736"/>
  </cols>
  <sheetData>
    <row r="1" spans="1:4" ht="18.75">
      <c r="A1" s="734"/>
      <c r="B1" s="735"/>
      <c r="C1" s="735"/>
      <c r="D1" s="735"/>
    </row>
    <row r="2" spans="1:4" ht="18.75">
      <c r="A2" s="734"/>
      <c r="B2" s="737" t="s">
        <v>3503</v>
      </c>
      <c r="C2" s="735"/>
      <c r="D2" s="735"/>
    </row>
    <row r="3" spans="1:4" ht="18.75">
      <c r="A3" s="734"/>
      <c r="B3" s="737" t="s">
        <v>3504</v>
      </c>
      <c r="C3" s="735"/>
      <c r="D3" s="735"/>
    </row>
    <row r="4" spans="1:4" ht="18.75">
      <c r="A4" s="734"/>
      <c r="B4" s="737" t="s">
        <v>3505</v>
      </c>
      <c r="C4" s="735"/>
      <c r="D4" s="735"/>
    </row>
    <row r="5" spans="1:4" ht="18.75">
      <c r="A5" s="734"/>
      <c r="B5" s="737" t="s">
        <v>3506</v>
      </c>
      <c r="C5" s="735"/>
      <c r="D5" s="735"/>
    </row>
    <row r="6" spans="1:4" ht="18.75">
      <c r="A6" s="734"/>
      <c r="B6" s="737" t="s">
        <v>3507</v>
      </c>
      <c r="C6" s="735"/>
      <c r="D6" s="735"/>
    </row>
    <row r="7" spans="1:4" ht="18.75">
      <c r="A7" s="734"/>
      <c r="B7" s="737" t="s">
        <v>3508</v>
      </c>
      <c r="C7" s="735"/>
      <c r="D7" s="735"/>
    </row>
    <row r="8" spans="1:4" ht="18.75">
      <c r="A8" s="734"/>
      <c r="B8" s="735"/>
      <c r="C8" s="735"/>
      <c r="D8" s="735"/>
    </row>
    <row r="9" spans="1:4" ht="18.75">
      <c r="A9" s="734"/>
      <c r="B9" s="737" t="s">
        <v>139</v>
      </c>
      <c r="C9" s="735"/>
      <c r="D9" s="735"/>
    </row>
    <row r="10" spans="1:4" ht="18.75">
      <c r="A10" s="734"/>
      <c r="B10" s="737" t="s">
        <v>3509</v>
      </c>
      <c r="C10" s="735"/>
      <c r="D10" s="735"/>
    </row>
    <row r="11" spans="1:4" ht="18.75">
      <c r="A11" s="734"/>
      <c r="B11" s="735"/>
      <c r="C11" s="735"/>
      <c r="D11" s="735"/>
    </row>
    <row r="12" spans="1:4" ht="18.75">
      <c r="A12" s="734"/>
      <c r="B12" s="737"/>
      <c r="C12" s="735"/>
      <c r="D12" s="735"/>
    </row>
    <row r="13" spans="1:4" ht="18.75">
      <c r="A13" s="734"/>
      <c r="B13" s="737"/>
      <c r="C13" s="735"/>
      <c r="D13" s="735"/>
    </row>
    <row r="14" spans="1:4" ht="18.75">
      <c r="A14" s="734"/>
      <c r="B14" s="737" t="s">
        <v>3510</v>
      </c>
      <c r="C14" s="735"/>
      <c r="D14" s="735"/>
    </row>
    <row r="15" spans="1:4" ht="18.75">
      <c r="A15" s="734"/>
      <c r="B15" s="737" t="s">
        <v>3511</v>
      </c>
      <c r="C15" s="735"/>
      <c r="D15" s="735"/>
    </row>
    <row r="16" spans="1:4" ht="18.75">
      <c r="A16" s="734"/>
      <c r="B16" s="737" t="s">
        <v>3512</v>
      </c>
      <c r="C16" s="735"/>
      <c r="D16" s="735"/>
    </row>
    <row r="17" spans="1:4" ht="18.75">
      <c r="A17" s="734"/>
      <c r="B17" s="737" t="s">
        <v>3513</v>
      </c>
      <c r="C17" s="735"/>
      <c r="D17" s="735"/>
    </row>
    <row r="18" spans="1:4" ht="18.75">
      <c r="A18" s="734"/>
      <c r="B18" s="737" t="s">
        <v>3514</v>
      </c>
      <c r="C18" s="735"/>
      <c r="D18" s="735"/>
    </row>
    <row r="19" spans="1:4" ht="18.75">
      <c r="A19" s="734"/>
      <c r="B19" s="737" t="s">
        <v>3515</v>
      </c>
      <c r="C19" s="735"/>
      <c r="D19" s="735"/>
    </row>
    <row r="20" spans="1:4" ht="18.75">
      <c r="A20" s="734"/>
      <c r="B20" s="737" t="s">
        <v>3516</v>
      </c>
      <c r="C20" s="735"/>
      <c r="D20" s="735"/>
    </row>
    <row r="21" spans="1:4" ht="18.75">
      <c r="A21" s="734"/>
      <c r="B21" s="737" t="s">
        <v>570</v>
      </c>
      <c r="C21" s="735"/>
      <c r="D21" s="735"/>
    </row>
    <row r="22" spans="1:4" ht="18.75">
      <c r="A22" s="734"/>
      <c r="B22" s="737" t="s">
        <v>2900</v>
      </c>
      <c r="C22" s="735"/>
      <c r="D22" s="735"/>
    </row>
    <row r="23" spans="1:4" ht="18.75">
      <c r="A23" s="734"/>
      <c r="B23" s="737" t="s">
        <v>568</v>
      </c>
      <c r="C23" s="735"/>
      <c r="D23" s="735"/>
    </row>
    <row r="24" spans="1:4" ht="18.75">
      <c r="A24" s="734"/>
      <c r="B24" s="737" t="s">
        <v>566</v>
      </c>
      <c r="C24" s="735"/>
      <c r="D24" s="735"/>
    </row>
    <row r="25" spans="1:4" ht="18.75">
      <c r="A25" s="734"/>
      <c r="B25" s="737" t="s">
        <v>563</v>
      </c>
      <c r="C25" s="735"/>
      <c r="D25" s="735"/>
    </row>
    <row r="26" spans="1:4" ht="18.75">
      <c r="A26" s="734"/>
      <c r="B26" s="735" t="s">
        <v>561</v>
      </c>
      <c r="C26" s="735"/>
      <c r="D26" s="735"/>
    </row>
    <row r="27" spans="1:4" ht="18.75">
      <c r="A27" s="734"/>
      <c r="B27" s="735" t="s">
        <v>558</v>
      </c>
      <c r="C27" s="735"/>
      <c r="D27" s="735"/>
    </row>
    <row r="28" spans="1:4" ht="18.75">
      <c r="A28" s="734"/>
      <c r="B28" s="735" t="s">
        <v>3517</v>
      </c>
      <c r="C28" s="735"/>
      <c r="D28" s="735"/>
    </row>
    <row r="29" spans="1:4" ht="18.75">
      <c r="A29" s="734"/>
      <c r="B29" s="735"/>
      <c r="C29" s="735"/>
      <c r="D29" s="735"/>
    </row>
    <row r="30" spans="1:4" ht="18.75">
      <c r="A30" s="734"/>
      <c r="B30" s="735"/>
      <c r="C30" s="735"/>
      <c r="D30" s="735"/>
    </row>
    <row r="31" spans="1:4" ht="18.75">
      <c r="A31" s="734"/>
      <c r="B31" s="735"/>
      <c r="C31" s="735"/>
      <c r="D31" s="735"/>
    </row>
    <row r="32" spans="1:4" ht="18.75">
      <c r="A32" s="734"/>
      <c r="B32" s="735"/>
      <c r="C32" s="735"/>
      <c r="D32" s="735"/>
    </row>
    <row r="33" spans="1:4" ht="18.75">
      <c r="A33" s="734"/>
      <c r="B33" s="735"/>
      <c r="C33" s="735"/>
      <c r="D33" s="735"/>
    </row>
    <row r="34" spans="1:4" ht="18.75">
      <c r="B34" s="735"/>
      <c r="C34" s="735"/>
      <c r="D34" s="735"/>
    </row>
    <row r="35" spans="1:4" ht="18.75">
      <c r="B35" s="735"/>
      <c r="C35" s="735"/>
      <c r="D35" s="735"/>
    </row>
  </sheetData>
  <phoneticPr fontId="136"/>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6"/>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56" customWidth="1"/>
    <col min="25" max="27" width="3" style="758" customWidth="1"/>
    <col min="28" max="28" width="3" style="756" customWidth="1"/>
    <col min="29" max="29" width="12.375" style="756" customWidth="1"/>
    <col min="30" max="256" width="9" style="756" customWidth="1"/>
    <col min="257" max="284" width="3" style="756" customWidth="1"/>
    <col min="285" max="285" width="12.375" style="756" customWidth="1"/>
    <col min="286" max="512" width="9" style="756" customWidth="1"/>
    <col min="513" max="540" width="3" style="756" customWidth="1"/>
    <col min="541" max="541" width="12.375" style="756" customWidth="1"/>
    <col min="542" max="768" width="9" style="756" customWidth="1"/>
    <col min="769" max="796" width="3" style="756" customWidth="1"/>
    <col min="797" max="797" width="12.375" style="756" customWidth="1"/>
    <col min="798" max="1024" width="9" style="756" customWidth="1"/>
    <col min="1025" max="1052" width="3" style="756" customWidth="1"/>
    <col min="1053" max="1053" width="12.375" style="756" customWidth="1"/>
    <col min="1054" max="1280" width="9" style="756" customWidth="1"/>
    <col min="1281" max="1308" width="3" style="756" customWidth="1"/>
    <col min="1309" max="1309" width="12.375" style="756" customWidth="1"/>
    <col min="1310" max="1536" width="9" style="756" customWidth="1"/>
    <col min="1537" max="1564" width="3" style="756" customWidth="1"/>
    <col min="1565" max="1565" width="12.375" style="756" customWidth="1"/>
    <col min="1566" max="1792" width="9" style="756" customWidth="1"/>
    <col min="1793" max="1820" width="3" style="756" customWidth="1"/>
    <col min="1821" max="1821" width="12.375" style="756" customWidth="1"/>
    <col min="1822" max="2048" width="9" style="756" customWidth="1"/>
    <col min="2049" max="2076" width="3" style="756" customWidth="1"/>
    <col min="2077" max="2077" width="12.375" style="756" customWidth="1"/>
    <col min="2078" max="2304" width="9" style="756" customWidth="1"/>
    <col min="2305" max="2332" width="3" style="756" customWidth="1"/>
    <col min="2333" max="2333" width="12.375" style="756" customWidth="1"/>
    <col min="2334" max="2560" width="9" style="756" customWidth="1"/>
    <col min="2561" max="2588" width="3" style="756" customWidth="1"/>
    <col min="2589" max="2589" width="12.375" style="756" customWidth="1"/>
    <col min="2590" max="2816" width="9" style="756" customWidth="1"/>
    <col min="2817" max="2844" width="3" style="756" customWidth="1"/>
    <col min="2845" max="2845" width="12.375" style="756" customWidth="1"/>
    <col min="2846" max="3072" width="9" style="756" customWidth="1"/>
    <col min="3073" max="3100" width="3" style="756" customWidth="1"/>
    <col min="3101" max="3101" width="12.375" style="756" customWidth="1"/>
    <col min="3102" max="3328" width="9" style="756" customWidth="1"/>
    <col min="3329" max="3356" width="3" style="756" customWidth="1"/>
    <col min="3357" max="3357" width="12.375" style="756" customWidth="1"/>
    <col min="3358" max="3584" width="9" style="756" customWidth="1"/>
    <col min="3585" max="3612" width="3" style="756" customWidth="1"/>
    <col min="3613" max="3613" width="12.375" style="756" customWidth="1"/>
    <col min="3614" max="3840" width="9" style="756" customWidth="1"/>
    <col min="3841" max="3868" width="3" style="756" customWidth="1"/>
    <col min="3869" max="3869" width="12.375" style="756" customWidth="1"/>
    <col min="3870" max="4096" width="9" style="756" customWidth="1"/>
    <col min="4097" max="4124" width="3" style="756" customWidth="1"/>
    <col min="4125" max="4125" width="12.375" style="756" customWidth="1"/>
    <col min="4126" max="4352" width="9" style="756" customWidth="1"/>
    <col min="4353" max="4380" width="3" style="756" customWidth="1"/>
    <col min="4381" max="4381" width="12.375" style="756" customWidth="1"/>
    <col min="4382" max="4608" width="9" style="756" customWidth="1"/>
    <col min="4609" max="4636" width="3" style="756" customWidth="1"/>
    <col min="4637" max="4637" width="12.375" style="756" customWidth="1"/>
    <col min="4638" max="4864" width="9" style="756" customWidth="1"/>
    <col min="4865" max="4892" width="3" style="756" customWidth="1"/>
    <col min="4893" max="4893" width="12.375" style="756" customWidth="1"/>
    <col min="4894" max="5120" width="9" style="756" customWidth="1"/>
    <col min="5121" max="5148" width="3" style="756" customWidth="1"/>
    <col min="5149" max="5149" width="12.375" style="756" customWidth="1"/>
    <col min="5150" max="5376" width="9" style="756" customWidth="1"/>
    <col min="5377" max="5404" width="3" style="756" customWidth="1"/>
    <col min="5405" max="5405" width="12.375" style="756" customWidth="1"/>
    <col min="5406" max="5632" width="9" style="756" customWidth="1"/>
    <col min="5633" max="5660" width="3" style="756" customWidth="1"/>
    <col min="5661" max="5661" width="12.375" style="756" customWidth="1"/>
    <col min="5662" max="5888" width="9" style="756" customWidth="1"/>
    <col min="5889" max="5916" width="3" style="756" customWidth="1"/>
    <col min="5917" max="5917" width="12.375" style="756" customWidth="1"/>
    <col min="5918" max="6144" width="9" style="756" customWidth="1"/>
    <col min="6145" max="6172" width="3" style="756" customWidth="1"/>
    <col min="6173" max="6173" width="12.375" style="756" customWidth="1"/>
    <col min="6174" max="6400" width="9" style="756" customWidth="1"/>
    <col min="6401" max="6428" width="3" style="756" customWidth="1"/>
    <col min="6429" max="6429" width="12.375" style="756" customWidth="1"/>
    <col min="6430" max="6656" width="9" style="756" customWidth="1"/>
    <col min="6657" max="6684" width="3" style="756" customWidth="1"/>
    <col min="6685" max="6685" width="12.375" style="756" customWidth="1"/>
    <col min="6686" max="6912" width="9" style="756" customWidth="1"/>
    <col min="6913" max="6940" width="3" style="756" customWidth="1"/>
    <col min="6941" max="6941" width="12.375" style="756" customWidth="1"/>
    <col min="6942" max="7168" width="9" style="756" customWidth="1"/>
    <col min="7169" max="7196" width="3" style="756" customWidth="1"/>
    <col min="7197" max="7197" width="12.375" style="756" customWidth="1"/>
    <col min="7198" max="7424" width="9" style="756" customWidth="1"/>
    <col min="7425" max="7452" width="3" style="756" customWidth="1"/>
    <col min="7453" max="7453" width="12.375" style="756" customWidth="1"/>
    <col min="7454" max="7680" width="9" style="756" customWidth="1"/>
    <col min="7681" max="7708" width="3" style="756" customWidth="1"/>
    <col min="7709" max="7709" width="12.375" style="756" customWidth="1"/>
    <col min="7710" max="7936" width="9" style="756" customWidth="1"/>
    <col min="7937" max="7964" width="3" style="756" customWidth="1"/>
    <col min="7965" max="7965" width="12.375" style="756" customWidth="1"/>
    <col min="7966" max="8192" width="9" style="756" customWidth="1"/>
    <col min="8193" max="8220" width="3" style="756" customWidth="1"/>
    <col min="8221" max="8221" width="12.375" style="756" customWidth="1"/>
    <col min="8222" max="8448" width="9" style="756" customWidth="1"/>
    <col min="8449" max="8476" width="3" style="756" customWidth="1"/>
    <col min="8477" max="8477" width="12.375" style="756" customWidth="1"/>
    <col min="8478" max="8704" width="9" style="756" customWidth="1"/>
    <col min="8705" max="8732" width="3" style="756" customWidth="1"/>
    <col min="8733" max="8733" width="12.375" style="756" customWidth="1"/>
    <col min="8734" max="8960" width="9" style="756" customWidth="1"/>
    <col min="8961" max="8988" width="3" style="756" customWidth="1"/>
    <col min="8989" max="8989" width="12.375" style="756" customWidth="1"/>
    <col min="8990" max="9216" width="9" style="756" customWidth="1"/>
    <col min="9217" max="9244" width="3" style="756" customWidth="1"/>
    <col min="9245" max="9245" width="12.375" style="756" customWidth="1"/>
    <col min="9246" max="9472" width="9" style="756" customWidth="1"/>
    <col min="9473" max="9500" width="3" style="756" customWidth="1"/>
    <col min="9501" max="9501" width="12.375" style="756" customWidth="1"/>
    <col min="9502" max="9728" width="9" style="756" customWidth="1"/>
    <col min="9729" max="9756" width="3" style="756" customWidth="1"/>
    <col min="9757" max="9757" width="12.375" style="756" customWidth="1"/>
    <col min="9758" max="9984" width="9" style="756" customWidth="1"/>
    <col min="9985" max="10012" width="3" style="756" customWidth="1"/>
    <col min="10013" max="10013" width="12.375" style="756" customWidth="1"/>
    <col min="10014" max="10240" width="9" style="756" customWidth="1"/>
    <col min="10241" max="10268" width="3" style="756" customWidth="1"/>
    <col min="10269" max="10269" width="12.375" style="756" customWidth="1"/>
    <col min="10270" max="10496" width="9" style="756" customWidth="1"/>
    <col min="10497" max="10524" width="3" style="756" customWidth="1"/>
    <col min="10525" max="10525" width="12.375" style="756" customWidth="1"/>
    <col min="10526" max="10752" width="9" style="756" customWidth="1"/>
    <col min="10753" max="10780" width="3" style="756" customWidth="1"/>
    <col min="10781" max="10781" width="12.375" style="756" customWidth="1"/>
    <col min="10782" max="11008" width="9" style="756" customWidth="1"/>
    <col min="11009" max="11036" width="3" style="756" customWidth="1"/>
    <col min="11037" max="11037" width="12.375" style="756" customWidth="1"/>
    <col min="11038" max="11264" width="9" style="756" customWidth="1"/>
    <col min="11265" max="11292" width="3" style="756" customWidth="1"/>
    <col min="11293" max="11293" width="12.375" style="756" customWidth="1"/>
    <col min="11294" max="11520" width="9" style="756" customWidth="1"/>
    <col min="11521" max="11548" width="3" style="756" customWidth="1"/>
    <col min="11549" max="11549" width="12.375" style="756" customWidth="1"/>
    <col min="11550" max="11776" width="9" style="756" customWidth="1"/>
    <col min="11777" max="11804" width="3" style="756" customWidth="1"/>
    <col min="11805" max="11805" width="12.375" style="756" customWidth="1"/>
    <col min="11806" max="12032" width="9" style="756" customWidth="1"/>
    <col min="12033" max="12060" width="3" style="756" customWidth="1"/>
    <col min="12061" max="12061" width="12.375" style="756" customWidth="1"/>
    <col min="12062" max="12288" width="9" style="756" customWidth="1"/>
    <col min="12289" max="12316" width="3" style="756" customWidth="1"/>
    <col min="12317" max="12317" width="12.375" style="756" customWidth="1"/>
    <col min="12318" max="12544" width="9" style="756" customWidth="1"/>
    <col min="12545" max="12572" width="3" style="756" customWidth="1"/>
    <col min="12573" max="12573" width="12.375" style="756" customWidth="1"/>
    <col min="12574" max="12800" width="9" style="756" customWidth="1"/>
    <col min="12801" max="12828" width="3" style="756" customWidth="1"/>
    <col min="12829" max="12829" width="12.375" style="756" customWidth="1"/>
    <col min="12830" max="13056" width="9" style="756" customWidth="1"/>
    <col min="13057" max="13084" width="3" style="756" customWidth="1"/>
    <col min="13085" max="13085" width="12.375" style="756" customWidth="1"/>
    <col min="13086" max="13312" width="9" style="756" customWidth="1"/>
    <col min="13313" max="13340" width="3" style="756" customWidth="1"/>
    <col min="13341" max="13341" width="12.375" style="756" customWidth="1"/>
    <col min="13342" max="13568" width="9" style="756" customWidth="1"/>
    <col min="13569" max="13596" width="3" style="756" customWidth="1"/>
    <col min="13597" max="13597" width="12.375" style="756" customWidth="1"/>
    <col min="13598" max="13824" width="9" style="756" customWidth="1"/>
    <col min="13825" max="13852" width="3" style="756" customWidth="1"/>
    <col min="13853" max="13853" width="12.375" style="756" customWidth="1"/>
    <col min="13854" max="14080" width="9" style="756" customWidth="1"/>
    <col min="14081" max="14108" width="3" style="756" customWidth="1"/>
    <col min="14109" max="14109" width="12.375" style="756" customWidth="1"/>
    <col min="14110" max="14336" width="9" style="756" customWidth="1"/>
    <col min="14337" max="14364" width="3" style="756" customWidth="1"/>
    <col min="14365" max="14365" width="12.375" style="756" customWidth="1"/>
    <col min="14366" max="14592" width="9" style="756" customWidth="1"/>
    <col min="14593" max="14620" width="3" style="756" customWidth="1"/>
    <col min="14621" max="14621" width="12.375" style="756" customWidth="1"/>
    <col min="14622" max="14848" width="9" style="756" customWidth="1"/>
    <col min="14849" max="14876" width="3" style="756" customWidth="1"/>
    <col min="14877" max="14877" width="12.375" style="756" customWidth="1"/>
    <col min="14878" max="15104" width="9" style="756" customWidth="1"/>
    <col min="15105" max="15132" width="3" style="756" customWidth="1"/>
    <col min="15133" max="15133" width="12.375" style="756" customWidth="1"/>
    <col min="15134" max="15360" width="9" style="756" customWidth="1"/>
    <col min="15361" max="15388" width="3" style="756" customWidth="1"/>
    <col min="15389" max="15389" width="12.375" style="756" customWidth="1"/>
    <col min="15390" max="15616" width="9" style="756" customWidth="1"/>
    <col min="15617" max="15644" width="3" style="756" customWidth="1"/>
    <col min="15645" max="15645" width="12.375" style="756" customWidth="1"/>
    <col min="15646" max="15872" width="9" style="756" customWidth="1"/>
    <col min="15873" max="15900" width="3" style="756" customWidth="1"/>
    <col min="15901" max="15901" width="12.375" style="756" customWidth="1"/>
    <col min="15902" max="16128" width="9" style="756" customWidth="1"/>
    <col min="16129" max="16156" width="3" style="756" customWidth="1"/>
    <col min="16157" max="16157" width="12.375" style="756" customWidth="1"/>
    <col min="16158" max="16384" width="9" style="756" customWidth="1"/>
  </cols>
  <sheetData>
    <row r="1" spans="1:28" ht="17.25" customHeight="1">
      <c r="H1" s="757"/>
      <c r="I1" s="757"/>
      <c r="J1" s="757"/>
      <c r="K1" s="757"/>
      <c r="AB1" s="757" t="s">
        <v>3598</v>
      </c>
    </row>
    <row r="3" spans="1:28" ht="19.5" customHeight="1">
      <c r="A3" s="5389" t="s">
        <v>3599</v>
      </c>
      <c r="B3" s="5389"/>
      <c r="C3" s="5389"/>
      <c r="D3" s="5389"/>
      <c r="E3" s="5389"/>
      <c r="F3" s="5389"/>
      <c r="G3" s="5389"/>
      <c r="H3" s="5389"/>
      <c r="I3" s="5389"/>
      <c r="J3" s="5389"/>
      <c r="K3" s="5389"/>
      <c r="L3" s="5389"/>
      <c r="M3" s="5389"/>
      <c r="N3" s="5389"/>
      <c r="O3" s="5389"/>
      <c r="P3" s="5389"/>
      <c r="Q3" s="5389"/>
      <c r="R3" s="5389"/>
      <c r="S3" s="5389"/>
      <c r="T3" s="5389"/>
      <c r="U3" s="5389"/>
      <c r="V3" s="5389"/>
      <c r="W3" s="5389"/>
      <c r="X3" s="5389"/>
      <c r="Y3" s="5389"/>
      <c r="Z3" s="5389"/>
      <c r="AA3" s="5389"/>
      <c r="AB3" s="5389"/>
    </row>
    <row r="4" spans="1:28" ht="18" customHeight="1">
      <c r="A4" s="5390" t="s">
        <v>3600</v>
      </c>
      <c r="B4" s="5390"/>
      <c r="C4" s="5390"/>
      <c r="D4" s="5390"/>
      <c r="E4" s="5390"/>
      <c r="F4" s="5390"/>
      <c r="G4" s="5390"/>
      <c r="H4" s="5390"/>
      <c r="I4" s="5390"/>
      <c r="J4" s="5390"/>
      <c r="K4" s="5390"/>
      <c r="L4" s="5390"/>
      <c r="M4" s="5390"/>
      <c r="N4" s="5390"/>
      <c r="O4" s="5390"/>
      <c r="P4" s="5390"/>
      <c r="Q4" s="5390"/>
      <c r="R4" s="5390"/>
      <c r="S4" s="5390"/>
      <c r="T4" s="5390"/>
      <c r="U4" s="5390"/>
      <c r="V4" s="5390"/>
      <c r="W4" s="5390"/>
      <c r="X4" s="5390"/>
      <c r="Y4" s="5390"/>
      <c r="Z4" s="5390"/>
      <c r="AA4" s="5390"/>
      <c r="AB4" s="5390"/>
    </row>
    <row r="5" spans="1:28" ht="13.5" customHeight="1">
      <c r="A5" s="759"/>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row>
    <row r="6" spans="1:28" ht="17.25" customHeight="1">
      <c r="B6" s="760"/>
      <c r="C6" s="760"/>
      <c r="D6" s="760"/>
      <c r="E6" s="760"/>
      <c r="F6" s="760"/>
      <c r="G6" s="760"/>
      <c r="M6" s="760"/>
      <c r="N6" s="760"/>
      <c r="U6" s="5391"/>
      <c r="V6" s="5391"/>
      <c r="W6" s="760" t="s">
        <v>477</v>
      </c>
      <c r="X6" s="1248"/>
      <c r="Y6" s="760" t="s">
        <v>5</v>
      </c>
      <c r="Z6" s="1248"/>
      <c r="AA6" s="760" t="s">
        <v>478</v>
      </c>
    </row>
    <row r="7" spans="1:28" ht="13.5" customHeight="1">
      <c r="B7" s="760"/>
      <c r="C7" s="760"/>
      <c r="D7" s="760"/>
      <c r="E7" s="760"/>
      <c r="F7" s="760"/>
      <c r="G7" s="760"/>
      <c r="H7" s="760"/>
      <c r="I7" s="760"/>
      <c r="J7" s="760"/>
      <c r="K7" s="760"/>
      <c r="Y7" s="756"/>
      <c r="Z7" s="756"/>
      <c r="AA7" s="756"/>
    </row>
    <row r="8" spans="1:28" ht="17.25" customHeight="1">
      <c r="A8" s="756" t="s">
        <v>3601</v>
      </c>
      <c r="D8" s="760"/>
      <c r="E8" s="760"/>
      <c r="F8" s="760"/>
      <c r="G8" s="760"/>
      <c r="H8" s="760"/>
      <c r="I8" s="760"/>
      <c r="J8" s="760"/>
      <c r="K8" s="760"/>
      <c r="Y8" s="756"/>
      <c r="Z8" s="756"/>
      <c r="AA8" s="756"/>
    </row>
    <row r="9" spans="1:28" ht="17.25" customHeight="1">
      <c r="Y9" s="756"/>
      <c r="Z9" s="756"/>
      <c r="AA9" s="756"/>
    </row>
    <row r="10" spans="1:28" ht="17.25" customHeight="1">
      <c r="K10" s="1208" t="s">
        <v>3602</v>
      </c>
      <c r="L10" s="1208"/>
      <c r="M10" s="1208"/>
      <c r="N10" s="1208"/>
      <c r="O10" s="1208"/>
      <c r="P10" s="1208"/>
      <c r="Q10" s="1208"/>
      <c r="R10" s="5388" t="str">
        <f>cst_wskakunin_owner1__address</f>
        <v/>
      </c>
      <c r="S10" s="5388"/>
      <c r="T10" s="5388"/>
      <c r="U10" s="5388"/>
      <c r="V10" s="5388"/>
      <c r="W10" s="5388"/>
      <c r="X10" s="5388"/>
      <c r="Y10" s="5388"/>
      <c r="Z10" s="5388"/>
      <c r="AA10" s="5388"/>
      <c r="AB10" s="5388"/>
    </row>
    <row r="11" spans="1:28" ht="17.25" customHeight="1">
      <c r="K11" s="1208" t="s">
        <v>3603</v>
      </c>
      <c r="L11" s="1208"/>
      <c r="M11" s="1208"/>
      <c r="N11" s="1208"/>
      <c r="O11" s="1208"/>
      <c r="P11" s="1208"/>
      <c r="Q11" s="1208"/>
      <c r="R11" s="5388"/>
      <c r="S11" s="5388"/>
      <c r="T11" s="5388"/>
      <c r="U11" s="5388"/>
      <c r="V11" s="5388"/>
      <c r="W11" s="5388"/>
      <c r="X11" s="5388"/>
      <c r="Y11" s="5388"/>
      <c r="Z11" s="5388"/>
      <c r="AA11" s="5388"/>
      <c r="AB11" s="5388"/>
    </row>
    <row r="12" spans="1:28" ht="17.25" customHeight="1">
      <c r="K12" s="1208" t="s">
        <v>3604</v>
      </c>
      <c r="L12" s="1208"/>
      <c r="M12" s="1208"/>
      <c r="N12" s="1208"/>
      <c r="O12" s="1208"/>
      <c r="P12" s="1208"/>
      <c r="Q12" s="1208"/>
      <c r="R12" s="5392" t="str">
        <f>cst_wskakunin_owner1__space3</f>
        <v/>
      </c>
      <c r="S12" s="5392"/>
      <c r="T12" s="5392"/>
      <c r="U12" s="5392"/>
      <c r="V12" s="5392"/>
      <c r="W12" s="5392"/>
      <c r="X12" s="5392"/>
      <c r="Y12" s="5392"/>
      <c r="Z12" s="5392"/>
      <c r="AA12" s="5392"/>
      <c r="AB12" s="5392"/>
    </row>
    <row r="13" spans="1:28" ht="17.25" customHeight="1">
      <c r="K13" s="1208"/>
      <c r="L13" s="1208"/>
      <c r="M13" s="1208"/>
      <c r="N13" s="1208"/>
      <c r="O13" s="1208"/>
      <c r="P13" s="1208"/>
      <c r="Q13" s="1208"/>
      <c r="R13" s="5392"/>
      <c r="S13" s="5392"/>
      <c r="T13" s="5392"/>
      <c r="U13" s="5392"/>
      <c r="V13" s="5392"/>
      <c r="W13" s="5392"/>
      <c r="X13" s="5392"/>
      <c r="Y13" s="5392"/>
      <c r="Z13" s="5392"/>
      <c r="AA13" s="5392"/>
      <c r="AB13" s="5392"/>
    </row>
    <row r="14" spans="1:28" ht="15" customHeight="1">
      <c r="K14" s="1208"/>
      <c r="L14" s="1208"/>
      <c r="M14" s="1208"/>
      <c r="N14" s="1208"/>
      <c r="O14" s="1322"/>
      <c r="P14" s="1322"/>
      <c r="Q14" s="1322"/>
      <c r="R14" s="1322"/>
      <c r="S14" s="1322"/>
      <c r="T14" s="1322"/>
      <c r="U14" s="1322"/>
      <c r="V14" s="1322"/>
      <c r="W14" s="1322"/>
      <c r="X14" s="1322"/>
      <c r="Y14" s="1208"/>
      <c r="Z14" s="1208"/>
      <c r="AA14" s="1208"/>
      <c r="AB14" s="1208"/>
    </row>
    <row r="15" spans="1:28" ht="17.25" customHeight="1">
      <c r="K15" s="1208" t="s">
        <v>3605</v>
      </c>
      <c r="L15" s="1208"/>
      <c r="M15" s="1208"/>
      <c r="N15" s="1208"/>
      <c r="O15" s="1208"/>
      <c r="P15" s="1208"/>
      <c r="Q15" s="1208"/>
      <c r="R15" s="5388" t="str">
        <f>cst_wskakunin_dairi1__address</f>
        <v/>
      </c>
      <c r="S15" s="5388"/>
      <c r="T15" s="5388"/>
      <c r="U15" s="5388"/>
      <c r="V15" s="5388"/>
      <c r="W15" s="5388"/>
      <c r="X15" s="5388"/>
      <c r="Y15" s="5388"/>
      <c r="Z15" s="5388"/>
      <c r="AA15" s="5388"/>
      <c r="AB15" s="5388"/>
    </row>
    <row r="16" spans="1:28" ht="17.25" customHeight="1">
      <c r="K16" s="1208" t="s">
        <v>3603</v>
      </c>
      <c r="L16" s="1208"/>
      <c r="M16" s="1208"/>
      <c r="N16" s="1208"/>
      <c r="O16" s="1208"/>
      <c r="P16" s="1208"/>
      <c r="Q16" s="1208"/>
      <c r="R16" s="5388"/>
      <c r="S16" s="5388"/>
      <c r="T16" s="5388"/>
      <c r="U16" s="5388"/>
      <c r="V16" s="5388"/>
      <c r="W16" s="5388"/>
      <c r="X16" s="5388"/>
      <c r="Y16" s="5388"/>
      <c r="Z16" s="5388"/>
      <c r="AA16" s="5388"/>
      <c r="AB16" s="5388"/>
    </row>
    <row r="17" spans="1:28" ht="17.25" customHeight="1">
      <c r="K17" s="1208" t="s">
        <v>3606</v>
      </c>
      <c r="L17" s="1208"/>
      <c r="M17" s="1208"/>
      <c r="N17" s="1208"/>
      <c r="O17" s="1208"/>
      <c r="P17" s="1208"/>
      <c r="Q17" s="1208"/>
      <c r="R17" s="5392" t="str">
        <f>cst_wskakunin_dairi1__space5</f>
        <v/>
      </c>
      <c r="S17" s="5392"/>
      <c r="T17" s="5392"/>
      <c r="U17" s="5392"/>
      <c r="V17" s="5392"/>
      <c r="W17" s="5392"/>
      <c r="X17" s="5392"/>
      <c r="Y17" s="5392"/>
      <c r="Z17" s="5392"/>
      <c r="AA17" s="5392"/>
      <c r="AB17" s="5392"/>
    </row>
    <row r="18" spans="1:28" ht="17.25" customHeight="1">
      <c r="K18" s="1208"/>
      <c r="L18" s="1208"/>
      <c r="M18" s="1208"/>
      <c r="N18" s="1208"/>
      <c r="O18" s="1208"/>
      <c r="P18" s="1208"/>
      <c r="Q18" s="1208"/>
      <c r="R18" s="5392"/>
      <c r="S18" s="5392"/>
      <c r="T18" s="5392"/>
      <c r="U18" s="5392"/>
      <c r="V18" s="5392"/>
      <c r="W18" s="5392"/>
      <c r="X18" s="5392"/>
      <c r="Y18" s="5392"/>
      <c r="Z18" s="5392"/>
      <c r="AA18" s="5392"/>
      <c r="AB18" s="5392"/>
    </row>
    <row r="19" spans="1:28" ht="15" customHeight="1">
      <c r="Y19" s="756"/>
      <c r="Z19" s="756"/>
      <c r="AA19" s="756"/>
    </row>
    <row r="20" spans="1:28" ht="17.25" customHeight="1">
      <c r="A20" s="756" t="s">
        <v>3607</v>
      </c>
      <c r="Y20" s="756"/>
      <c r="Z20" s="756"/>
      <c r="AA20" s="756"/>
    </row>
    <row r="21" spans="1:28" ht="17.25" customHeight="1">
      <c r="A21" s="756" t="s">
        <v>3608</v>
      </c>
      <c r="Y21" s="756"/>
      <c r="Z21" s="756"/>
      <c r="AA21" s="756"/>
    </row>
    <row r="22" spans="1:28" ht="17.25" customHeight="1">
      <c r="A22" s="756" t="s">
        <v>3609</v>
      </c>
      <c r="Y22" s="756"/>
      <c r="Z22" s="756"/>
      <c r="AA22" s="756"/>
    </row>
    <row r="23" spans="1:28" ht="17.25" customHeight="1">
      <c r="Y23" s="756"/>
      <c r="Z23" s="756"/>
      <c r="AA23" s="756"/>
    </row>
    <row r="24" spans="1:28" ht="17.25" customHeight="1">
      <c r="A24" s="5393" t="s">
        <v>0</v>
      </c>
      <c r="B24" s="5393"/>
      <c r="C24" s="5393"/>
      <c r="D24" s="5393"/>
      <c r="E24" s="5393"/>
      <c r="F24" s="5393"/>
      <c r="G24" s="5393"/>
      <c r="H24" s="5393"/>
      <c r="I24" s="5393"/>
      <c r="J24" s="5393"/>
      <c r="K24" s="5393"/>
      <c r="L24" s="5393"/>
      <c r="M24" s="5393"/>
      <c r="N24" s="5393"/>
      <c r="O24" s="5393"/>
      <c r="P24" s="5393"/>
      <c r="Q24" s="5393"/>
      <c r="R24" s="5393"/>
      <c r="S24" s="5393"/>
      <c r="T24" s="5393"/>
      <c r="U24" s="5393"/>
      <c r="V24" s="5393"/>
      <c r="W24" s="5393"/>
      <c r="X24" s="5393"/>
      <c r="Y24" s="5393"/>
      <c r="Z24" s="5393"/>
      <c r="AA24" s="5393"/>
      <c r="AB24" s="5393"/>
    </row>
    <row r="25" spans="1:28" ht="17.25" customHeight="1">
      <c r="Y25" s="756"/>
      <c r="Z25" s="756"/>
      <c r="AA25" s="756"/>
    </row>
    <row r="26" spans="1:28" ht="17.25" customHeight="1">
      <c r="A26" s="762" t="s">
        <v>3610</v>
      </c>
      <c r="Y26" s="756"/>
      <c r="Z26" s="756"/>
      <c r="AA26" s="756"/>
    </row>
    <row r="27" spans="1:28" ht="17.25" customHeight="1">
      <c r="B27" s="1249" t="s">
        <v>139</v>
      </c>
      <c r="C27" s="756" t="s">
        <v>3611</v>
      </c>
    </row>
    <row r="28" spans="1:28" ht="17.25" customHeight="1">
      <c r="C28" s="1249" t="s">
        <v>139</v>
      </c>
      <c r="D28" s="762" t="s">
        <v>3612</v>
      </c>
    </row>
    <row r="29" spans="1:28" ht="17.25" customHeight="1">
      <c r="C29" s="1249" t="s">
        <v>139</v>
      </c>
      <c r="D29" s="756" t="s">
        <v>3613</v>
      </c>
      <c r="Y29" s="756"/>
      <c r="Z29" s="756"/>
      <c r="AA29" s="756"/>
    </row>
    <row r="30" spans="1:28" ht="17.25" customHeight="1">
      <c r="C30" s="761"/>
      <c r="D30" s="756" t="s">
        <v>3614</v>
      </c>
      <c r="Y30" s="756"/>
      <c r="Z30" s="756"/>
      <c r="AA30" s="756"/>
    </row>
    <row r="31" spans="1:28" ht="17.25" customHeight="1">
      <c r="C31" s="761"/>
      <c r="D31" s="1249" t="s">
        <v>139</v>
      </c>
      <c r="E31" s="756" t="s">
        <v>3615</v>
      </c>
      <c r="J31" s="1249" t="s">
        <v>139</v>
      </c>
      <c r="K31" s="756" t="s">
        <v>3616</v>
      </c>
      <c r="O31" s="1249" t="s">
        <v>139</v>
      </c>
      <c r="P31" s="756" t="s">
        <v>3617</v>
      </c>
      <c r="Y31" s="756"/>
      <c r="Z31" s="756"/>
      <c r="AA31" s="756"/>
    </row>
    <row r="32" spans="1:28" ht="17.25" customHeight="1">
      <c r="C32" s="1249" t="s">
        <v>139</v>
      </c>
      <c r="D32" s="756" t="s">
        <v>3618</v>
      </c>
    </row>
    <row r="33" spans="1:28" ht="17.25" customHeight="1">
      <c r="C33" s="1249" t="s">
        <v>139</v>
      </c>
      <c r="D33" s="756" t="s">
        <v>3619</v>
      </c>
    </row>
    <row r="34" spans="1:28" ht="17.25" customHeight="1">
      <c r="C34" s="1249" t="s">
        <v>139</v>
      </c>
      <c r="D34" s="756" t="s">
        <v>3620</v>
      </c>
      <c r="Y34" s="756"/>
      <c r="Z34" s="756"/>
      <c r="AA34" s="756"/>
    </row>
    <row r="35" spans="1:28" ht="17.25" customHeight="1">
      <c r="C35" s="1249" t="s">
        <v>139</v>
      </c>
      <c r="D35" s="756" t="s">
        <v>3621</v>
      </c>
      <c r="Y35" s="756"/>
      <c r="Z35" s="756"/>
      <c r="AA35" s="756"/>
    </row>
    <row r="36" spans="1:28" ht="17.25" customHeight="1">
      <c r="B36" s="1249" t="s">
        <v>139</v>
      </c>
      <c r="C36" s="756" t="s">
        <v>3622</v>
      </c>
      <c r="Y36" s="756"/>
      <c r="Z36" s="756"/>
      <c r="AA36" s="756"/>
    </row>
    <row r="37" spans="1:28" ht="17.25" customHeight="1">
      <c r="B37" s="1249" t="s">
        <v>139</v>
      </c>
      <c r="C37" s="756" t="s">
        <v>3623</v>
      </c>
      <c r="Y37" s="756"/>
      <c r="Z37" s="756"/>
      <c r="AA37" s="756"/>
    </row>
    <row r="38" spans="1:28" ht="17.25" customHeight="1">
      <c r="B38" s="1249" t="s">
        <v>139</v>
      </c>
      <c r="C38" s="756" t="s">
        <v>3624</v>
      </c>
    </row>
    <row r="39" spans="1:28" ht="17.25" customHeight="1">
      <c r="B39" s="1249" t="s">
        <v>139</v>
      </c>
      <c r="C39" s="756" t="s">
        <v>3625</v>
      </c>
    </row>
    <row r="40" spans="1:28" ht="17.25" customHeight="1">
      <c r="A40" s="5394" t="s">
        <v>3626</v>
      </c>
      <c r="B40" s="5394"/>
      <c r="C40" s="5394"/>
      <c r="D40" s="5394"/>
      <c r="E40" s="5394"/>
      <c r="F40" s="5394"/>
      <c r="G40" s="5394"/>
      <c r="H40" s="5394"/>
      <c r="I40" s="5394"/>
      <c r="K40" s="1249" t="s">
        <v>139</v>
      </c>
      <c r="L40" s="760" t="s">
        <v>497</v>
      </c>
      <c r="M40" s="757" t="s">
        <v>9</v>
      </c>
      <c r="N40" s="1249" t="s">
        <v>139</v>
      </c>
      <c r="O40" s="756" t="s">
        <v>3627</v>
      </c>
      <c r="S40" s="1249" t="s">
        <v>139</v>
      </c>
      <c r="T40" s="756" t="s">
        <v>3628</v>
      </c>
      <c r="W40" s="1249" t="s">
        <v>139</v>
      </c>
      <c r="X40" s="760" t="s">
        <v>498</v>
      </c>
    </row>
    <row r="41" spans="1:28" ht="17.25" customHeight="1">
      <c r="A41" s="5394" t="s">
        <v>3629</v>
      </c>
      <c r="B41" s="5394"/>
      <c r="C41" s="5394"/>
      <c r="D41" s="5394"/>
      <c r="E41" s="5394"/>
      <c r="F41" s="5394"/>
      <c r="G41" s="5394"/>
      <c r="H41" s="5394"/>
      <c r="I41" s="5394"/>
      <c r="K41" s="5395"/>
      <c r="L41" s="5395"/>
      <c r="M41" s="5395"/>
      <c r="N41" s="5395"/>
      <c r="O41" s="5395"/>
      <c r="P41" s="5395"/>
      <c r="Q41" s="5395"/>
      <c r="R41" s="5395"/>
      <c r="S41" s="5395"/>
      <c r="T41" s="5395"/>
      <c r="U41" s="5395"/>
      <c r="V41" s="5395"/>
      <c r="W41" s="5395"/>
      <c r="X41" s="5395"/>
      <c r="Y41" s="5395"/>
      <c r="Z41" s="5395"/>
      <c r="AA41" s="5395"/>
      <c r="AB41" s="5395"/>
    </row>
    <row r="42" spans="1:28" ht="17.25" customHeight="1">
      <c r="A42" s="5394" t="s">
        <v>3630</v>
      </c>
      <c r="B42" s="5394"/>
      <c r="C42" s="5394"/>
      <c r="D42" s="5394"/>
      <c r="E42" s="5394"/>
      <c r="F42" s="5394"/>
      <c r="G42" s="5394"/>
      <c r="H42" s="5394"/>
      <c r="I42" s="5394"/>
      <c r="K42" s="5396"/>
      <c r="L42" s="5396"/>
      <c r="M42" s="5396"/>
      <c r="N42" s="5396"/>
      <c r="O42" s="5396"/>
      <c r="P42" s="5396"/>
      <c r="Q42" s="5396"/>
      <c r="R42" s="5396"/>
      <c r="S42" s="5396"/>
      <c r="T42" s="5396"/>
      <c r="U42" s="5396"/>
      <c r="V42" s="5396"/>
      <c r="W42" s="5396"/>
      <c r="X42" s="5396"/>
      <c r="Y42" s="5396"/>
      <c r="Z42" s="5396"/>
      <c r="AA42" s="5396"/>
      <c r="AB42" s="5396"/>
    </row>
    <row r="43" spans="1:28" ht="17.25" customHeight="1">
      <c r="A43" s="5394" t="s">
        <v>3631</v>
      </c>
      <c r="B43" s="5394"/>
      <c r="C43" s="5394"/>
      <c r="D43" s="5394"/>
      <c r="E43" s="5394"/>
      <c r="F43" s="5394"/>
      <c r="G43" s="5394"/>
      <c r="H43" s="5394"/>
      <c r="I43" s="5394"/>
      <c r="K43" s="5397" t="str">
        <f>cst_wskakunin_KOUJI_TYAKUSYU_YOTEI_DATE</f>
        <v/>
      </c>
      <c r="L43" s="5397"/>
      <c r="M43" s="5397"/>
      <c r="N43" s="5397"/>
      <c r="O43" s="5397"/>
      <c r="P43" s="5397"/>
      <c r="Q43" s="5397"/>
      <c r="R43" s="5397"/>
      <c r="S43" s="5397"/>
      <c r="T43" s="5397"/>
      <c r="U43" s="5397"/>
      <c r="V43" s="5397"/>
      <c r="W43" s="5397"/>
      <c r="X43" s="5397"/>
      <c r="Y43" s="5397"/>
      <c r="Z43" s="5397"/>
      <c r="AA43" s="5397"/>
      <c r="AB43" s="5397"/>
    </row>
    <row r="44" spans="1:28" ht="17.25" customHeight="1">
      <c r="A44" s="5394" t="s">
        <v>3632</v>
      </c>
      <c r="B44" s="5394"/>
      <c r="C44" s="5394"/>
      <c r="D44" s="5394"/>
      <c r="E44" s="5394"/>
      <c r="F44" s="5394"/>
      <c r="G44" s="5394"/>
      <c r="H44" s="5394"/>
      <c r="I44" s="5394"/>
      <c r="K44" s="5398" t="str">
        <f>cst_wskakunin_BUILD__address</f>
        <v>埼玉県さいたま市浦和区仲町</v>
      </c>
      <c r="L44" s="5398"/>
      <c r="M44" s="5398"/>
      <c r="N44" s="5398"/>
      <c r="O44" s="5398"/>
      <c r="P44" s="5398"/>
      <c r="Q44" s="5398"/>
      <c r="R44" s="5398"/>
      <c r="S44" s="5398"/>
      <c r="T44" s="5398"/>
      <c r="U44" s="5398"/>
      <c r="V44" s="5398"/>
      <c r="W44" s="5398"/>
      <c r="X44" s="5398"/>
      <c r="Y44" s="5398"/>
      <c r="Z44" s="5398"/>
      <c r="AA44" s="5398"/>
      <c r="AB44" s="5398"/>
    </row>
    <row r="45" spans="1:28" ht="17.25" customHeight="1">
      <c r="A45" s="5394" t="s">
        <v>3633</v>
      </c>
      <c r="B45" s="5394"/>
      <c r="C45" s="5394"/>
      <c r="D45" s="5394"/>
      <c r="E45" s="5394"/>
      <c r="F45" s="5394"/>
      <c r="G45" s="5394"/>
      <c r="H45" s="5394"/>
      <c r="I45" s="5394"/>
      <c r="K45" s="5398" t="str">
        <f>cst_wskakunin_BUILD_NAME</f>
        <v>eigyouテスト</v>
      </c>
      <c r="L45" s="5398"/>
      <c r="M45" s="5398"/>
      <c r="N45" s="5398"/>
      <c r="O45" s="5398"/>
      <c r="P45" s="5398"/>
      <c r="Q45" s="5398"/>
      <c r="R45" s="5398"/>
      <c r="S45" s="5398"/>
      <c r="T45" s="5398"/>
      <c r="U45" s="5398"/>
      <c r="V45" s="5398"/>
      <c r="W45" s="5398"/>
      <c r="X45" s="5398"/>
      <c r="Y45" s="5398"/>
      <c r="Z45" s="5398"/>
      <c r="AA45" s="5398"/>
      <c r="AB45" s="5398"/>
    </row>
    <row r="46" spans="1:28" ht="17.25" customHeight="1">
      <c r="A46" s="5399" t="s">
        <v>3634</v>
      </c>
      <c r="B46" s="5399"/>
      <c r="C46" s="5399"/>
      <c r="D46" s="5399"/>
      <c r="E46" s="5399"/>
      <c r="F46" s="5399"/>
      <c r="G46" s="5399"/>
      <c r="H46" s="5399"/>
      <c r="I46" s="5399"/>
      <c r="J46" s="763"/>
      <c r="K46" s="5400" t="str">
        <f>cst_wskakunin_YOUTO</f>
        <v/>
      </c>
      <c r="L46" s="5400"/>
      <c r="M46" s="5400"/>
      <c r="N46" s="5400"/>
      <c r="O46" s="5400"/>
      <c r="P46" s="5400"/>
      <c r="Q46" s="5400"/>
      <c r="R46" s="5400"/>
      <c r="S46" s="5400"/>
      <c r="T46" s="5400"/>
      <c r="U46" s="5400"/>
      <c r="V46" s="5400"/>
      <c r="W46" s="5400"/>
      <c r="X46" s="5400"/>
      <c r="Y46" s="5400"/>
      <c r="Z46" s="5400"/>
      <c r="AA46" s="5400"/>
      <c r="AB46" s="5400"/>
    </row>
    <row r="47" spans="1:28" ht="24" customHeight="1">
      <c r="A47" s="5401" t="s">
        <v>3116</v>
      </c>
      <c r="B47" s="5402"/>
      <c r="C47" s="5402"/>
      <c r="D47" s="5402"/>
      <c r="E47" s="5402"/>
      <c r="F47" s="5402"/>
      <c r="G47" s="5402"/>
      <c r="H47" s="5402"/>
      <c r="I47" s="5402"/>
      <c r="J47" s="5402"/>
      <c r="K47" s="5402"/>
      <c r="L47" s="5402"/>
      <c r="M47" s="5402"/>
      <c r="N47" s="5403"/>
      <c r="O47" s="5404" t="s">
        <v>3635</v>
      </c>
      <c r="P47" s="5405"/>
      <c r="Q47" s="5405"/>
      <c r="R47" s="5405"/>
      <c r="S47" s="5405"/>
      <c r="T47" s="5405"/>
      <c r="U47" s="5405"/>
      <c r="V47" s="5405"/>
      <c r="W47" s="5405"/>
      <c r="X47" s="5405"/>
      <c r="Y47" s="5405"/>
      <c r="Z47" s="5405"/>
      <c r="AA47" s="5405"/>
      <c r="AB47" s="5406"/>
    </row>
    <row r="48" spans="1:28" ht="24" customHeight="1">
      <c r="A48" s="5413" t="s">
        <v>3636</v>
      </c>
      <c r="B48" s="5414"/>
      <c r="C48" s="5414"/>
      <c r="D48" s="5414"/>
      <c r="E48" s="5414"/>
      <c r="F48" s="5414"/>
      <c r="G48" s="5414"/>
      <c r="H48" s="5414"/>
      <c r="I48" s="5414"/>
      <c r="J48" s="5414"/>
      <c r="K48" s="5414"/>
      <c r="L48" s="5414"/>
      <c r="M48" s="5414"/>
      <c r="N48" s="5415"/>
      <c r="O48" s="5407"/>
      <c r="P48" s="5408"/>
      <c r="Q48" s="5408"/>
      <c r="R48" s="5408"/>
      <c r="S48" s="5408"/>
      <c r="T48" s="5408"/>
      <c r="U48" s="5408"/>
      <c r="V48" s="5408"/>
      <c r="W48" s="5408"/>
      <c r="X48" s="5408"/>
      <c r="Y48" s="5408"/>
      <c r="Z48" s="5408"/>
      <c r="AA48" s="5408"/>
      <c r="AB48" s="5409"/>
    </row>
    <row r="49" spans="1:28" ht="24" customHeight="1">
      <c r="A49" s="5416" t="s">
        <v>3637</v>
      </c>
      <c r="B49" s="5417"/>
      <c r="C49" s="5417"/>
      <c r="D49" s="5417"/>
      <c r="E49" s="5417"/>
      <c r="F49" s="5417"/>
      <c r="G49" s="5417"/>
      <c r="H49" s="5417"/>
      <c r="I49" s="5417"/>
      <c r="J49" s="5417"/>
      <c r="K49" s="5417"/>
      <c r="L49" s="5417"/>
      <c r="M49" s="5417"/>
      <c r="N49" s="5418"/>
      <c r="O49" s="5407"/>
      <c r="P49" s="5408"/>
      <c r="Q49" s="5408"/>
      <c r="R49" s="5408"/>
      <c r="S49" s="5408"/>
      <c r="T49" s="5408"/>
      <c r="U49" s="5408"/>
      <c r="V49" s="5408"/>
      <c r="W49" s="5408"/>
      <c r="X49" s="5408"/>
      <c r="Y49" s="5408"/>
      <c r="Z49" s="5408"/>
      <c r="AA49" s="5408"/>
      <c r="AB49" s="5409"/>
    </row>
    <row r="50" spans="1:28" ht="24" customHeight="1">
      <c r="A50" s="5401" t="s">
        <v>3955</v>
      </c>
      <c r="B50" s="5402"/>
      <c r="C50" s="5402"/>
      <c r="D50" s="5402"/>
      <c r="E50" s="5402"/>
      <c r="F50" s="5402"/>
      <c r="G50" s="5402"/>
      <c r="H50" s="5402"/>
      <c r="I50" s="5402"/>
      <c r="J50" s="5402"/>
      <c r="K50" s="5402"/>
      <c r="L50" s="5402"/>
      <c r="M50" s="5402"/>
      <c r="N50" s="5403"/>
      <c r="O50" s="5410"/>
      <c r="P50" s="5411"/>
      <c r="Q50" s="5411"/>
      <c r="R50" s="5411"/>
      <c r="S50" s="5411"/>
      <c r="T50" s="5411"/>
      <c r="U50" s="5411"/>
      <c r="V50" s="5411"/>
      <c r="W50" s="5411"/>
      <c r="X50" s="5411"/>
      <c r="Y50" s="5411"/>
      <c r="Z50" s="5411"/>
      <c r="AA50" s="5411"/>
      <c r="AB50" s="5412"/>
    </row>
    <row r="52" spans="1:28">
      <c r="A52" s="756" t="s">
        <v>3030</v>
      </c>
    </row>
    <row r="53" spans="1:28">
      <c r="A53" s="756" t="s">
        <v>3638</v>
      </c>
    </row>
    <row r="54" spans="1:28">
      <c r="A54" s="756" t="s">
        <v>3951</v>
      </c>
    </row>
    <row r="55" spans="1:28">
      <c r="A55" s="756" t="s">
        <v>3952</v>
      </c>
    </row>
    <row r="56" spans="1:28">
      <c r="A56" s="756" t="s">
        <v>3953</v>
      </c>
    </row>
    <row r="57" spans="1:28">
      <c r="A57" s="756" t="s">
        <v>3639</v>
      </c>
    </row>
    <row r="58" spans="1:28">
      <c r="A58" s="756" t="s">
        <v>3954</v>
      </c>
    </row>
    <row r="59" spans="1:28">
      <c r="A59" s="756" t="s">
        <v>3640</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6"/>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66" customWidth="1"/>
    <col min="18" max="18" width="3.625" style="378" customWidth="1"/>
    <col min="19" max="24" width="3.625" style="766" customWidth="1"/>
    <col min="25" max="265" width="9" style="766" customWidth="1"/>
    <col min="266" max="266" width="1.625" style="766" customWidth="1"/>
    <col min="267" max="267" width="2.125" style="766" customWidth="1"/>
    <col min="268" max="268" width="3" style="766" customWidth="1"/>
    <col min="269" max="269" width="8.5" style="766" customWidth="1"/>
    <col min="270" max="270" width="5.375" style="766" customWidth="1"/>
    <col min="271" max="271" width="9.5" style="766" customWidth="1"/>
    <col min="272" max="272" width="11" style="766" customWidth="1"/>
    <col min="273" max="273" width="9.5" style="766" customWidth="1"/>
    <col min="274" max="274" width="6.625" style="766" customWidth="1"/>
    <col min="275" max="275" width="3.25" style="766" bestFit="1" customWidth="1"/>
    <col min="276" max="276" width="5.125" style="766" customWidth="1"/>
    <col min="277" max="277" width="3.25" style="766" customWidth="1"/>
    <col min="278" max="278" width="5.125" style="766" customWidth="1"/>
    <col min="279" max="279" width="3.25" style="766" customWidth="1"/>
    <col min="280" max="521" width="9" style="766" customWidth="1"/>
    <col min="522" max="522" width="1.625" style="766" customWidth="1"/>
    <col min="523" max="523" width="2.125" style="766" customWidth="1"/>
    <col min="524" max="524" width="3" style="766" customWidth="1"/>
    <col min="525" max="525" width="8.5" style="766" customWidth="1"/>
    <col min="526" max="526" width="5.375" style="766" customWidth="1"/>
    <col min="527" max="527" width="9.5" style="766" customWidth="1"/>
    <col min="528" max="528" width="11" style="766" customWidth="1"/>
    <col min="529" max="529" width="9.5" style="766" customWidth="1"/>
    <col min="530" max="530" width="6.625" style="766" customWidth="1"/>
    <col min="531" max="531" width="3.25" style="766" bestFit="1" customWidth="1"/>
    <col min="532" max="532" width="5.125" style="766" customWidth="1"/>
    <col min="533" max="533" width="3.25" style="766" customWidth="1"/>
    <col min="534" max="534" width="5.125" style="766" customWidth="1"/>
    <col min="535" max="535" width="3.25" style="766" customWidth="1"/>
    <col min="536" max="777" width="9" style="766" customWidth="1"/>
    <col min="778" max="778" width="1.625" style="766" customWidth="1"/>
    <col min="779" max="779" width="2.125" style="766" customWidth="1"/>
    <col min="780" max="780" width="3" style="766" customWidth="1"/>
    <col min="781" max="781" width="8.5" style="766" customWidth="1"/>
    <col min="782" max="782" width="5.375" style="766" customWidth="1"/>
    <col min="783" max="783" width="9.5" style="766" customWidth="1"/>
    <col min="784" max="784" width="11" style="766" customWidth="1"/>
    <col min="785" max="785" width="9.5" style="766" customWidth="1"/>
    <col min="786" max="786" width="6.625" style="766" customWidth="1"/>
    <col min="787" max="787" width="3.25" style="766" bestFit="1" customWidth="1"/>
    <col min="788" max="788" width="5.125" style="766" customWidth="1"/>
    <col min="789" max="789" width="3.25" style="766" customWidth="1"/>
    <col min="790" max="790" width="5.125" style="766" customWidth="1"/>
    <col min="791" max="791" width="3.25" style="766" customWidth="1"/>
    <col min="792" max="1033" width="9" style="766" customWidth="1"/>
    <col min="1034" max="1034" width="1.625" style="766" customWidth="1"/>
    <col min="1035" max="1035" width="2.125" style="766" customWidth="1"/>
    <col min="1036" max="1036" width="3" style="766" customWidth="1"/>
    <col min="1037" max="1037" width="8.5" style="766" customWidth="1"/>
    <col min="1038" max="1038" width="5.375" style="766" customWidth="1"/>
    <col min="1039" max="1039" width="9.5" style="766" customWidth="1"/>
    <col min="1040" max="1040" width="11" style="766" customWidth="1"/>
    <col min="1041" max="1041" width="9.5" style="766" customWidth="1"/>
    <col min="1042" max="1042" width="6.625" style="766" customWidth="1"/>
    <col min="1043" max="1043" width="3.25" style="766" bestFit="1" customWidth="1"/>
    <col min="1044" max="1044" width="5.125" style="766" customWidth="1"/>
    <col min="1045" max="1045" width="3.25" style="766" customWidth="1"/>
    <col min="1046" max="1046" width="5.125" style="766" customWidth="1"/>
    <col min="1047" max="1047" width="3.25" style="766" customWidth="1"/>
    <col min="1048" max="1289" width="9" style="766" customWidth="1"/>
    <col min="1290" max="1290" width="1.625" style="766" customWidth="1"/>
    <col min="1291" max="1291" width="2.125" style="766" customWidth="1"/>
    <col min="1292" max="1292" width="3" style="766" customWidth="1"/>
    <col min="1293" max="1293" width="8.5" style="766" customWidth="1"/>
    <col min="1294" max="1294" width="5.375" style="766" customWidth="1"/>
    <col min="1295" max="1295" width="9.5" style="766" customWidth="1"/>
    <col min="1296" max="1296" width="11" style="766" customWidth="1"/>
    <col min="1297" max="1297" width="9.5" style="766" customWidth="1"/>
    <col min="1298" max="1298" width="6.625" style="766" customWidth="1"/>
    <col min="1299" max="1299" width="3.25" style="766" bestFit="1" customWidth="1"/>
    <col min="1300" max="1300" width="5.125" style="766" customWidth="1"/>
    <col min="1301" max="1301" width="3.25" style="766" customWidth="1"/>
    <col min="1302" max="1302" width="5.125" style="766" customWidth="1"/>
    <col min="1303" max="1303" width="3.25" style="766" customWidth="1"/>
    <col min="1304" max="1545" width="9" style="766" customWidth="1"/>
    <col min="1546" max="1546" width="1.625" style="766" customWidth="1"/>
    <col min="1547" max="1547" width="2.125" style="766" customWidth="1"/>
    <col min="1548" max="1548" width="3" style="766" customWidth="1"/>
    <col min="1549" max="1549" width="8.5" style="766" customWidth="1"/>
    <col min="1550" max="1550" width="5.375" style="766" customWidth="1"/>
    <col min="1551" max="1551" width="9.5" style="766" customWidth="1"/>
    <col min="1552" max="1552" width="11" style="766" customWidth="1"/>
    <col min="1553" max="1553" width="9.5" style="766" customWidth="1"/>
    <col min="1554" max="1554" width="6.625" style="766" customWidth="1"/>
    <col min="1555" max="1555" width="3.25" style="766" bestFit="1" customWidth="1"/>
    <col min="1556" max="1556" width="5.125" style="766" customWidth="1"/>
    <col min="1557" max="1557" width="3.25" style="766" customWidth="1"/>
    <col min="1558" max="1558" width="5.125" style="766" customWidth="1"/>
    <col min="1559" max="1559" width="3.25" style="766" customWidth="1"/>
    <col min="1560" max="1801" width="9" style="766" customWidth="1"/>
    <col min="1802" max="1802" width="1.625" style="766" customWidth="1"/>
    <col min="1803" max="1803" width="2.125" style="766" customWidth="1"/>
    <col min="1804" max="1804" width="3" style="766" customWidth="1"/>
    <col min="1805" max="1805" width="8.5" style="766" customWidth="1"/>
    <col min="1806" max="1806" width="5.375" style="766" customWidth="1"/>
    <col min="1807" max="1807" width="9.5" style="766" customWidth="1"/>
    <col min="1808" max="1808" width="11" style="766" customWidth="1"/>
    <col min="1809" max="1809" width="9.5" style="766" customWidth="1"/>
    <col min="1810" max="1810" width="6.625" style="766" customWidth="1"/>
    <col min="1811" max="1811" width="3.25" style="766" bestFit="1" customWidth="1"/>
    <col min="1812" max="1812" width="5.125" style="766" customWidth="1"/>
    <col min="1813" max="1813" width="3.25" style="766" customWidth="1"/>
    <col min="1814" max="1814" width="5.125" style="766" customWidth="1"/>
    <col min="1815" max="1815" width="3.25" style="766" customWidth="1"/>
    <col min="1816" max="2057" width="9" style="766" customWidth="1"/>
    <col min="2058" max="2058" width="1.625" style="766" customWidth="1"/>
    <col min="2059" max="2059" width="2.125" style="766" customWidth="1"/>
    <col min="2060" max="2060" width="3" style="766" customWidth="1"/>
    <col min="2061" max="2061" width="8.5" style="766" customWidth="1"/>
    <col min="2062" max="2062" width="5.375" style="766" customWidth="1"/>
    <col min="2063" max="2063" width="9.5" style="766" customWidth="1"/>
    <col min="2064" max="2064" width="11" style="766" customWidth="1"/>
    <col min="2065" max="2065" width="9.5" style="766" customWidth="1"/>
    <col min="2066" max="2066" width="6.625" style="766" customWidth="1"/>
    <col min="2067" max="2067" width="3.25" style="766" bestFit="1" customWidth="1"/>
    <col min="2068" max="2068" width="5.125" style="766" customWidth="1"/>
    <col min="2069" max="2069" width="3.25" style="766" customWidth="1"/>
    <col min="2070" max="2070" width="5.125" style="766" customWidth="1"/>
    <col min="2071" max="2071" width="3.25" style="766" customWidth="1"/>
    <col min="2072" max="2313" width="9" style="766" customWidth="1"/>
    <col min="2314" max="2314" width="1.625" style="766" customWidth="1"/>
    <col min="2315" max="2315" width="2.125" style="766" customWidth="1"/>
    <col min="2316" max="2316" width="3" style="766" customWidth="1"/>
    <col min="2317" max="2317" width="8.5" style="766" customWidth="1"/>
    <col min="2318" max="2318" width="5.375" style="766" customWidth="1"/>
    <col min="2319" max="2319" width="9.5" style="766" customWidth="1"/>
    <col min="2320" max="2320" width="11" style="766" customWidth="1"/>
    <col min="2321" max="2321" width="9.5" style="766" customWidth="1"/>
    <col min="2322" max="2322" width="6.625" style="766" customWidth="1"/>
    <col min="2323" max="2323" width="3.25" style="766" bestFit="1" customWidth="1"/>
    <col min="2324" max="2324" width="5.125" style="766" customWidth="1"/>
    <col min="2325" max="2325" width="3.25" style="766" customWidth="1"/>
    <col min="2326" max="2326" width="5.125" style="766" customWidth="1"/>
    <col min="2327" max="2327" width="3.25" style="766" customWidth="1"/>
    <col min="2328" max="2569" width="9" style="766" customWidth="1"/>
    <col min="2570" max="2570" width="1.625" style="766" customWidth="1"/>
    <col min="2571" max="2571" width="2.125" style="766" customWidth="1"/>
    <col min="2572" max="2572" width="3" style="766" customWidth="1"/>
    <col min="2573" max="2573" width="8.5" style="766" customWidth="1"/>
    <col min="2574" max="2574" width="5.375" style="766" customWidth="1"/>
    <col min="2575" max="2575" width="9.5" style="766" customWidth="1"/>
    <col min="2576" max="2576" width="11" style="766" customWidth="1"/>
    <col min="2577" max="2577" width="9.5" style="766" customWidth="1"/>
    <col min="2578" max="2578" width="6.625" style="766" customWidth="1"/>
    <col min="2579" max="2579" width="3.25" style="766" bestFit="1" customWidth="1"/>
    <col min="2580" max="2580" width="5.125" style="766" customWidth="1"/>
    <col min="2581" max="2581" width="3.25" style="766" customWidth="1"/>
    <col min="2582" max="2582" width="5.125" style="766" customWidth="1"/>
    <col min="2583" max="2583" width="3.25" style="766" customWidth="1"/>
    <col min="2584" max="2825" width="9" style="766" customWidth="1"/>
    <col min="2826" max="2826" width="1.625" style="766" customWidth="1"/>
    <col min="2827" max="2827" width="2.125" style="766" customWidth="1"/>
    <col min="2828" max="2828" width="3" style="766" customWidth="1"/>
    <col min="2829" max="2829" width="8.5" style="766" customWidth="1"/>
    <col min="2830" max="2830" width="5.375" style="766" customWidth="1"/>
    <col min="2831" max="2831" width="9.5" style="766" customWidth="1"/>
    <col min="2832" max="2832" width="11" style="766" customWidth="1"/>
    <col min="2833" max="2833" width="9.5" style="766" customWidth="1"/>
    <col min="2834" max="2834" width="6.625" style="766" customWidth="1"/>
    <col min="2835" max="2835" width="3.25" style="766" bestFit="1" customWidth="1"/>
    <col min="2836" max="2836" width="5.125" style="766" customWidth="1"/>
    <col min="2837" max="2837" width="3.25" style="766" customWidth="1"/>
    <col min="2838" max="2838" width="5.125" style="766" customWidth="1"/>
    <col min="2839" max="2839" width="3.25" style="766" customWidth="1"/>
    <col min="2840" max="3081" width="9" style="766" customWidth="1"/>
    <col min="3082" max="3082" width="1.625" style="766" customWidth="1"/>
    <col min="3083" max="3083" width="2.125" style="766" customWidth="1"/>
    <col min="3084" max="3084" width="3" style="766" customWidth="1"/>
    <col min="3085" max="3085" width="8.5" style="766" customWidth="1"/>
    <col min="3086" max="3086" width="5.375" style="766" customWidth="1"/>
    <col min="3087" max="3087" width="9.5" style="766" customWidth="1"/>
    <col min="3088" max="3088" width="11" style="766" customWidth="1"/>
    <col min="3089" max="3089" width="9.5" style="766" customWidth="1"/>
    <col min="3090" max="3090" width="6.625" style="766" customWidth="1"/>
    <col min="3091" max="3091" width="3.25" style="766" bestFit="1" customWidth="1"/>
    <col min="3092" max="3092" width="5.125" style="766" customWidth="1"/>
    <col min="3093" max="3093" width="3.25" style="766" customWidth="1"/>
    <col min="3094" max="3094" width="5.125" style="766" customWidth="1"/>
    <col min="3095" max="3095" width="3.25" style="766" customWidth="1"/>
    <col min="3096" max="3337" width="9" style="766" customWidth="1"/>
    <col min="3338" max="3338" width="1.625" style="766" customWidth="1"/>
    <col min="3339" max="3339" width="2.125" style="766" customWidth="1"/>
    <col min="3340" max="3340" width="3" style="766" customWidth="1"/>
    <col min="3341" max="3341" width="8.5" style="766" customWidth="1"/>
    <col min="3342" max="3342" width="5.375" style="766" customWidth="1"/>
    <col min="3343" max="3343" width="9.5" style="766" customWidth="1"/>
    <col min="3344" max="3344" width="11" style="766" customWidth="1"/>
    <col min="3345" max="3345" width="9.5" style="766" customWidth="1"/>
    <col min="3346" max="3346" width="6.625" style="766" customWidth="1"/>
    <col min="3347" max="3347" width="3.25" style="766" bestFit="1" customWidth="1"/>
    <col min="3348" max="3348" width="5.125" style="766" customWidth="1"/>
    <col min="3349" max="3349" width="3.25" style="766" customWidth="1"/>
    <col min="3350" max="3350" width="5.125" style="766" customWidth="1"/>
    <col min="3351" max="3351" width="3.25" style="766" customWidth="1"/>
    <col min="3352" max="3593" width="9" style="766" customWidth="1"/>
    <col min="3594" max="3594" width="1.625" style="766" customWidth="1"/>
    <col min="3595" max="3595" width="2.125" style="766" customWidth="1"/>
    <col min="3596" max="3596" width="3" style="766" customWidth="1"/>
    <col min="3597" max="3597" width="8.5" style="766" customWidth="1"/>
    <col min="3598" max="3598" width="5.375" style="766" customWidth="1"/>
    <col min="3599" max="3599" width="9.5" style="766" customWidth="1"/>
    <col min="3600" max="3600" width="11" style="766" customWidth="1"/>
    <col min="3601" max="3601" width="9.5" style="766" customWidth="1"/>
    <col min="3602" max="3602" width="6.625" style="766" customWidth="1"/>
    <col min="3603" max="3603" width="3.25" style="766" bestFit="1" customWidth="1"/>
    <col min="3604" max="3604" width="5.125" style="766" customWidth="1"/>
    <col min="3605" max="3605" width="3.25" style="766" customWidth="1"/>
    <col min="3606" max="3606" width="5.125" style="766" customWidth="1"/>
    <col min="3607" max="3607" width="3.25" style="766" customWidth="1"/>
    <col min="3608" max="3849" width="9" style="766" customWidth="1"/>
    <col min="3850" max="3850" width="1.625" style="766" customWidth="1"/>
    <col min="3851" max="3851" width="2.125" style="766" customWidth="1"/>
    <col min="3852" max="3852" width="3" style="766" customWidth="1"/>
    <col min="3853" max="3853" width="8.5" style="766" customWidth="1"/>
    <col min="3854" max="3854" width="5.375" style="766" customWidth="1"/>
    <col min="3855" max="3855" width="9.5" style="766" customWidth="1"/>
    <col min="3856" max="3856" width="11" style="766" customWidth="1"/>
    <col min="3857" max="3857" width="9.5" style="766" customWidth="1"/>
    <col min="3858" max="3858" width="6.625" style="766" customWidth="1"/>
    <col min="3859" max="3859" width="3.25" style="766" bestFit="1" customWidth="1"/>
    <col min="3860" max="3860" width="5.125" style="766" customWidth="1"/>
    <col min="3861" max="3861" width="3.25" style="766" customWidth="1"/>
    <col min="3862" max="3862" width="5.125" style="766" customWidth="1"/>
    <col min="3863" max="3863" width="3.25" style="766" customWidth="1"/>
    <col min="3864" max="4105" width="9" style="766" customWidth="1"/>
    <col min="4106" max="4106" width="1.625" style="766" customWidth="1"/>
    <col min="4107" max="4107" width="2.125" style="766" customWidth="1"/>
    <col min="4108" max="4108" width="3" style="766" customWidth="1"/>
    <col min="4109" max="4109" width="8.5" style="766" customWidth="1"/>
    <col min="4110" max="4110" width="5.375" style="766" customWidth="1"/>
    <col min="4111" max="4111" width="9.5" style="766" customWidth="1"/>
    <col min="4112" max="4112" width="11" style="766" customWidth="1"/>
    <col min="4113" max="4113" width="9.5" style="766" customWidth="1"/>
    <col min="4114" max="4114" width="6.625" style="766" customWidth="1"/>
    <col min="4115" max="4115" width="3.25" style="766" bestFit="1" customWidth="1"/>
    <col min="4116" max="4116" width="5.125" style="766" customWidth="1"/>
    <col min="4117" max="4117" width="3.25" style="766" customWidth="1"/>
    <col min="4118" max="4118" width="5.125" style="766" customWidth="1"/>
    <col min="4119" max="4119" width="3.25" style="766" customWidth="1"/>
    <col min="4120" max="4361" width="9" style="766" customWidth="1"/>
    <col min="4362" max="4362" width="1.625" style="766" customWidth="1"/>
    <col min="4363" max="4363" width="2.125" style="766" customWidth="1"/>
    <col min="4364" max="4364" width="3" style="766" customWidth="1"/>
    <col min="4365" max="4365" width="8.5" style="766" customWidth="1"/>
    <col min="4366" max="4366" width="5.375" style="766" customWidth="1"/>
    <col min="4367" max="4367" width="9.5" style="766" customWidth="1"/>
    <col min="4368" max="4368" width="11" style="766" customWidth="1"/>
    <col min="4369" max="4369" width="9.5" style="766" customWidth="1"/>
    <col min="4370" max="4370" width="6.625" style="766" customWidth="1"/>
    <col min="4371" max="4371" width="3.25" style="766" bestFit="1" customWidth="1"/>
    <col min="4372" max="4372" width="5.125" style="766" customWidth="1"/>
    <col min="4373" max="4373" width="3.25" style="766" customWidth="1"/>
    <col min="4374" max="4374" width="5.125" style="766" customWidth="1"/>
    <col min="4375" max="4375" width="3.25" style="766" customWidth="1"/>
    <col min="4376" max="4617" width="9" style="766" customWidth="1"/>
    <col min="4618" max="4618" width="1.625" style="766" customWidth="1"/>
    <col min="4619" max="4619" width="2.125" style="766" customWidth="1"/>
    <col min="4620" max="4620" width="3" style="766" customWidth="1"/>
    <col min="4621" max="4621" width="8.5" style="766" customWidth="1"/>
    <col min="4622" max="4622" width="5.375" style="766" customWidth="1"/>
    <col min="4623" max="4623" width="9.5" style="766" customWidth="1"/>
    <col min="4624" max="4624" width="11" style="766" customWidth="1"/>
    <col min="4625" max="4625" width="9.5" style="766" customWidth="1"/>
    <col min="4626" max="4626" width="6.625" style="766" customWidth="1"/>
    <col min="4627" max="4627" width="3.25" style="766" bestFit="1" customWidth="1"/>
    <col min="4628" max="4628" width="5.125" style="766" customWidth="1"/>
    <col min="4629" max="4629" width="3.25" style="766" customWidth="1"/>
    <col min="4630" max="4630" width="5.125" style="766" customWidth="1"/>
    <col min="4631" max="4631" width="3.25" style="766" customWidth="1"/>
    <col min="4632" max="4873" width="9" style="766" customWidth="1"/>
    <col min="4874" max="4874" width="1.625" style="766" customWidth="1"/>
    <col min="4875" max="4875" width="2.125" style="766" customWidth="1"/>
    <col min="4876" max="4876" width="3" style="766" customWidth="1"/>
    <col min="4877" max="4877" width="8.5" style="766" customWidth="1"/>
    <col min="4878" max="4878" width="5.375" style="766" customWidth="1"/>
    <col min="4879" max="4879" width="9.5" style="766" customWidth="1"/>
    <col min="4880" max="4880" width="11" style="766" customWidth="1"/>
    <col min="4881" max="4881" width="9.5" style="766" customWidth="1"/>
    <col min="4882" max="4882" width="6.625" style="766" customWidth="1"/>
    <col min="4883" max="4883" width="3.25" style="766" bestFit="1" customWidth="1"/>
    <col min="4884" max="4884" width="5.125" style="766" customWidth="1"/>
    <col min="4885" max="4885" width="3.25" style="766" customWidth="1"/>
    <col min="4886" max="4886" width="5.125" style="766" customWidth="1"/>
    <col min="4887" max="4887" width="3.25" style="766" customWidth="1"/>
    <col min="4888" max="5129" width="9" style="766" customWidth="1"/>
    <col min="5130" max="5130" width="1.625" style="766" customWidth="1"/>
    <col min="5131" max="5131" width="2.125" style="766" customWidth="1"/>
    <col min="5132" max="5132" width="3" style="766" customWidth="1"/>
    <col min="5133" max="5133" width="8.5" style="766" customWidth="1"/>
    <col min="5134" max="5134" width="5.375" style="766" customWidth="1"/>
    <col min="5135" max="5135" width="9.5" style="766" customWidth="1"/>
    <col min="5136" max="5136" width="11" style="766" customWidth="1"/>
    <col min="5137" max="5137" width="9.5" style="766" customWidth="1"/>
    <col min="5138" max="5138" width="6.625" style="766" customWidth="1"/>
    <col min="5139" max="5139" width="3.25" style="766" bestFit="1" customWidth="1"/>
    <col min="5140" max="5140" width="5.125" style="766" customWidth="1"/>
    <col min="5141" max="5141" width="3.25" style="766" customWidth="1"/>
    <col min="5142" max="5142" width="5.125" style="766" customWidth="1"/>
    <col min="5143" max="5143" width="3.25" style="766" customWidth="1"/>
    <col min="5144" max="5385" width="9" style="766" customWidth="1"/>
    <col min="5386" max="5386" width="1.625" style="766" customWidth="1"/>
    <col min="5387" max="5387" width="2.125" style="766" customWidth="1"/>
    <col min="5388" max="5388" width="3" style="766" customWidth="1"/>
    <col min="5389" max="5389" width="8.5" style="766" customWidth="1"/>
    <col min="5390" max="5390" width="5.375" style="766" customWidth="1"/>
    <col min="5391" max="5391" width="9.5" style="766" customWidth="1"/>
    <col min="5392" max="5392" width="11" style="766" customWidth="1"/>
    <col min="5393" max="5393" width="9.5" style="766" customWidth="1"/>
    <col min="5394" max="5394" width="6.625" style="766" customWidth="1"/>
    <col min="5395" max="5395" width="3.25" style="766" bestFit="1" customWidth="1"/>
    <col min="5396" max="5396" width="5.125" style="766" customWidth="1"/>
    <col min="5397" max="5397" width="3.25" style="766" customWidth="1"/>
    <col min="5398" max="5398" width="5.125" style="766" customWidth="1"/>
    <col min="5399" max="5399" width="3.25" style="766" customWidth="1"/>
    <col min="5400" max="5641" width="9" style="766" customWidth="1"/>
    <col min="5642" max="5642" width="1.625" style="766" customWidth="1"/>
    <col min="5643" max="5643" width="2.125" style="766" customWidth="1"/>
    <col min="5644" max="5644" width="3" style="766" customWidth="1"/>
    <col min="5645" max="5645" width="8.5" style="766" customWidth="1"/>
    <col min="5646" max="5646" width="5.375" style="766" customWidth="1"/>
    <col min="5647" max="5647" width="9.5" style="766" customWidth="1"/>
    <col min="5648" max="5648" width="11" style="766" customWidth="1"/>
    <col min="5649" max="5649" width="9.5" style="766" customWidth="1"/>
    <col min="5650" max="5650" width="6.625" style="766" customWidth="1"/>
    <col min="5651" max="5651" width="3.25" style="766" bestFit="1" customWidth="1"/>
    <col min="5652" max="5652" width="5.125" style="766" customWidth="1"/>
    <col min="5653" max="5653" width="3.25" style="766" customWidth="1"/>
    <col min="5654" max="5654" width="5.125" style="766" customWidth="1"/>
    <col min="5655" max="5655" width="3.25" style="766" customWidth="1"/>
    <col min="5656" max="5897" width="9" style="766" customWidth="1"/>
    <col min="5898" max="5898" width="1.625" style="766" customWidth="1"/>
    <col min="5899" max="5899" width="2.125" style="766" customWidth="1"/>
    <col min="5900" max="5900" width="3" style="766" customWidth="1"/>
    <col min="5901" max="5901" width="8.5" style="766" customWidth="1"/>
    <col min="5902" max="5902" width="5.375" style="766" customWidth="1"/>
    <col min="5903" max="5903" width="9.5" style="766" customWidth="1"/>
    <col min="5904" max="5904" width="11" style="766" customWidth="1"/>
    <col min="5905" max="5905" width="9.5" style="766" customWidth="1"/>
    <col min="5906" max="5906" width="6.625" style="766" customWidth="1"/>
    <col min="5907" max="5907" width="3.25" style="766" bestFit="1" customWidth="1"/>
    <col min="5908" max="5908" width="5.125" style="766" customWidth="1"/>
    <col min="5909" max="5909" width="3.25" style="766" customWidth="1"/>
    <col min="5910" max="5910" width="5.125" style="766" customWidth="1"/>
    <col min="5911" max="5911" width="3.25" style="766" customWidth="1"/>
    <col min="5912" max="6153" width="9" style="766" customWidth="1"/>
    <col min="6154" max="6154" width="1.625" style="766" customWidth="1"/>
    <col min="6155" max="6155" width="2.125" style="766" customWidth="1"/>
    <col min="6156" max="6156" width="3" style="766" customWidth="1"/>
    <col min="6157" max="6157" width="8.5" style="766" customWidth="1"/>
    <col min="6158" max="6158" width="5.375" style="766" customWidth="1"/>
    <col min="6159" max="6159" width="9.5" style="766" customWidth="1"/>
    <col min="6160" max="6160" width="11" style="766" customWidth="1"/>
    <col min="6161" max="6161" width="9.5" style="766" customWidth="1"/>
    <col min="6162" max="6162" width="6.625" style="766" customWidth="1"/>
    <col min="6163" max="6163" width="3.25" style="766" bestFit="1" customWidth="1"/>
    <col min="6164" max="6164" width="5.125" style="766" customWidth="1"/>
    <col min="6165" max="6165" width="3.25" style="766" customWidth="1"/>
    <col min="6166" max="6166" width="5.125" style="766" customWidth="1"/>
    <col min="6167" max="6167" width="3.25" style="766" customWidth="1"/>
    <col min="6168" max="6409" width="9" style="766" customWidth="1"/>
    <col min="6410" max="6410" width="1.625" style="766" customWidth="1"/>
    <col min="6411" max="6411" width="2.125" style="766" customWidth="1"/>
    <col min="6412" max="6412" width="3" style="766" customWidth="1"/>
    <col min="6413" max="6413" width="8.5" style="766" customWidth="1"/>
    <col min="6414" max="6414" width="5.375" style="766" customWidth="1"/>
    <col min="6415" max="6415" width="9.5" style="766" customWidth="1"/>
    <col min="6416" max="6416" width="11" style="766" customWidth="1"/>
    <col min="6417" max="6417" width="9.5" style="766" customWidth="1"/>
    <col min="6418" max="6418" width="6.625" style="766" customWidth="1"/>
    <col min="6419" max="6419" width="3.25" style="766" bestFit="1" customWidth="1"/>
    <col min="6420" max="6420" width="5.125" style="766" customWidth="1"/>
    <col min="6421" max="6421" width="3.25" style="766" customWidth="1"/>
    <col min="6422" max="6422" width="5.125" style="766" customWidth="1"/>
    <col min="6423" max="6423" width="3.25" style="766" customWidth="1"/>
    <col min="6424" max="6665" width="9" style="766" customWidth="1"/>
    <col min="6666" max="6666" width="1.625" style="766" customWidth="1"/>
    <col min="6667" max="6667" width="2.125" style="766" customWidth="1"/>
    <col min="6668" max="6668" width="3" style="766" customWidth="1"/>
    <col min="6669" max="6669" width="8.5" style="766" customWidth="1"/>
    <col min="6670" max="6670" width="5.375" style="766" customWidth="1"/>
    <col min="6671" max="6671" width="9.5" style="766" customWidth="1"/>
    <col min="6672" max="6672" width="11" style="766" customWidth="1"/>
    <col min="6673" max="6673" width="9.5" style="766" customWidth="1"/>
    <col min="6674" max="6674" width="6.625" style="766" customWidth="1"/>
    <col min="6675" max="6675" width="3.25" style="766" bestFit="1" customWidth="1"/>
    <col min="6676" max="6676" width="5.125" style="766" customWidth="1"/>
    <col min="6677" max="6677" width="3.25" style="766" customWidth="1"/>
    <col min="6678" max="6678" width="5.125" style="766" customWidth="1"/>
    <col min="6679" max="6679" width="3.25" style="766" customWidth="1"/>
    <col min="6680" max="6921" width="9" style="766" customWidth="1"/>
    <col min="6922" max="6922" width="1.625" style="766" customWidth="1"/>
    <col min="6923" max="6923" width="2.125" style="766" customWidth="1"/>
    <col min="6924" max="6924" width="3" style="766" customWidth="1"/>
    <col min="6925" max="6925" width="8.5" style="766" customWidth="1"/>
    <col min="6926" max="6926" width="5.375" style="766" customWidth="1"/>
    <col min="6927" max="6927" width="9.5" style="766" customWidth="1"/>
    <col min="6928" max="6928" width="11" style="766" customWidth="1"/>
    <col min="6929" max="6929" width="9.5" style="766" customWidth="1"/>
    <col min="6930" max="6930" width="6.625" style="766" customWidth="1"/>
    <col min="6931" max="6931" width="3.25" style="766" bestFit="1" customWidth="1"/>
    <col min="6932" max="6932" width="5.125" style="766" customWidth="1"/>
    <col min="6933" max="6933" width="3.25" style="766" customWidth="1"/>
    <col min="6934" max="6934" width="5.125" style="766" customWidth="1"/>
    <col min="6935" max="6935" width="3.25" style="766" customWidth="1"/>
    <col min="6936" max="7177" width="9" style="766" customWidth="1"/>
    <col min="7178" max="7178" width="1.625" style="766" customWidth="1"/>
    <col min="7179" max="7179" width="2.125" style="766" customWidth="1"/>
    <col min="7180" max="7180" width="3" style="766" customWidth="1"/>
    <col min="7181" max="7181" width="8.5" style="766" customWidth="1"/>
    <col min="7182" max="7182" width="5.375" style="766" customWidth="1"/>
    <col min="7183" max="7183" width="9.5" style="766" customWidth="1"/>
    <col min="7184" max="7184" width="11" style="766" customWidth="1"/>
    <col min="7185" max="7185" width="9.5" style="766" customWidth="1"/>
    <col min="7186" max="7186" width="6.625" style="766" customWidth="1"/>
    <col min="7187" max="7187" width="3.25" style="766" bestFit="1" customWidth="1"/>
    <col min="7188" max="7188" width="5.125" style="766" customWidth="1"/>
    <col min="7189" max="7189" width="3.25" style="766" customWidth="1"/>
    <col min="7190" max="7190" width="5.125" style="766" customWidth="1"/>
    <col min="7191" max="7191" width="3.25" style="766" customWidth="1"/>
    <col min="7192" max="7433" width="9" style="766" customWidth="1"/>
    <col min="7434" max="7434" width="1.625" style="766" customWidth="1"/>
    <col min="7435" max="7435" width="2.125" style="766" customWidth="1"/>
    <col min="7436" max="7436" width="3" style="766" customWidth="1"/>
    <col min="7437" max="7437" width="8.5" style="766" customWidth="1"/>
    <col min="7438" max="7438" width="5.375" style="766" customWidth="1"/>
    <col min="7439" max="7439" width="9.5" style="766" customWidth="1"/>
    <col min="7440" max="7440" width="11" style="766" customWidth="1"/>
    <col min="7441" max="7441" width="9.5" style="766" customWidth="1"/>
    <col min="7442" max="7442" width="6.625" style="766" customWidth="1"/>
    <col min="7443" max="7443" width="3.25" style="766" bestFit="1" customWidth="1"/>
    <col min="7444" max="7444" width="5.125" style="766" customWidth="1"/>
    <col min="7445" max="7445" width="3.25" style="766" customWidth="1"/>
    <col min="7446" max="7446" width="5.125" style="766" customWidth="1"/>
    <col min="7447" max="7447" width="3.25" style="766" customWidth="1"/>
    <col min="7448" max="7689" width="9" style="766" customWidth="1"/>
    <col min="7690" max="7690" width="1.625" style="766" customWidth="1"/>
    <col min="7691" max="7691" width="2.125" style="766" customWidth="1"/>
    <col min="7692" max="7692" width="3" style="766" customWidth="1"/>
    <col min="7693" max="7693" width="8.5" style="766" customWidth="1"/>
    <col min="7694" max="7694" width="5.375" style="766" customWidth="1"/>
    <col min="7695" max="7695" width="9.5" style="766" customWidth="1"/>
    <col min="7696" max="7696" width="11" style="766" customWidth="1"/>
    <col min="7697" max="7697" width="9.5" style="766" customWidth="1"/>
    <col min="7698" max="7698" width="6.625" style="766" customWidth="1"/>
    <col min="7699" max="7699" width="3.25" style="766" bestFit="1" customWidth="1"/>
    <col min="7700" max="7700" width="5.125" style="766" customWidth="1"/>
    <col min="7701" max="7701" width="3.25" style="766" customWidth="1"/>
    <col min="7702" max="7702" width="5.125" style="766" customWidth="1"/>
    <col min="7703" max="7703" width="3.25" style="766" customWidth="1"/>
    <col min="7704" max="7945" width="9" style="766" customWidth="1"/>
    <col min="7946" max="7946" width="1.625" style="766" customWidth="1"/>
    <col min="7947" max="7947" width="2.125" style="766" customWidth="1"/>
    <col min="7948" max="7948" width="3" style="766" customWidth="1"/>
    <col min="7949" max="7949" width="8.5" style="766" customWidth="1"/>
    <col min="7950" max="7950" width="5.375" style="766" customWidth="1"/>
    <col min="7951" max="7951" width="9.5" style="766" customWidth="1"/>
    <col min="7952" max="7952" width="11" style="766" customWidth="1"/>
    <col min="7953" max="7953" width="9.5" style="766" customWidth="1"/>
    <col min="7954" max="7954" width="6.625" style="766" customWidth="1"/>
    <col min="7955" max="7955" width="3.25" style="766" bestFit="1" customWidth="1"/>
    <col min="7956" max="7956" width="5.125" style="766" customWidth="1"/>
    <col min="7957" max="7957" width="3.25" style="766" customWidth="1"/>
    <col min="7958" max="7958" width="5.125" style="766" customWidth="1"/>
    <col min="7959" max="7959" width="3.25" style="766" customWidth="1"/>
    <col min="7960" max="8201" width="9" style="766" customWidth="1"/>
    <col min="8202" max="8202" width="1.625" style="766" customWidth="1"/>
    <col min="8203" max="8203" width="2.125" style="766" customWidth="1"/>
    <col min="8204" max="8204" width="3" style="766" customWidth="1"/>
    <col min="8205" max="8205" width="8.5" style="766" customWidth="1"/>
    <col min="8206" max="8206" width="5.375" style="766" customWidth="1"/>
    <col min="8207" max="8207" width="9.5" style="766" customWidth="1"/>
    <col min="8208" max="8208" width="11" style="766" customWidth="1"/>
    <col min="8209" max="8209" width="9.5" style="766" customWidth="1"/>
    <col min="8210" max="8210" width="6.625" style="766" customWidth="1"/>
    <col min="8211" max="8211" width="3.25" style="766" bestFit="1" customWidth="1"/>
    <col min="8212" max="8212" width="5.125" style="766" customWidth="1"/>
    <col min="8213" max="8213" width="3.25" style="766" customWidth="1"/>
    <col min="8214" max="8214" width="5.125" style="766" customWidth="1"/>
    <col min="8215" max="8215" width="3.25" style="766" customWidth="1"/>
    <col min="8216" max="8457" width="9" style="766" customWidth="1"/>
    <col min="8458" max="8458" width="1.625" style="766" customWidth="1"/>
    <col min="8459" max="8459" width="2.125" style="766" customWidth="1"/>
    <col min="8460" max="8460" width="3" style="766" customWidth="1"/>
    <col min="8461" max="8461" width="8.5" style="766" customWidth="1"/>
    <col min="8462" max="8462" width="5.375" style="766" customWidth="1"/>
    <col min="8463" max="8463" width="9.5" style="766" customWidth="1"/>
    <col min="8464" max="8464" width="11" style="766" customWidth="1"/>
    <col min="8465" max="8465" width="9.5" style="766" customWidth="1"/>
    <col min="8466" max="8466" width="6.625" style="766" customWidth="1"/>
    <col min="8467" max="8467" width="3.25" style="766" bestFit="1" customWidth="1"/>
    <col min="8468" max="8468" width="5.125" style="766" customWidth="1"/>
    <col min="8469" max="8469" width="3.25" style="766" customWidth="1"/>
    <col min="8470" max="8470" width="5.125" style="766" customWidth="1"/>
    <col min="8471" max="8471" width="3.25" style="766" customWidth="1"/>
    <col min="8472" max="8713" width="9" style="766" customWidth="1"/>
    <col min="8714" max="8714" width="1.625" style="766" customWidth="1"/>
    <col min="8715" max="8715" width="2.125" style="766" customWidth="1"/>
    <col min="8716" max="8716" width="3" style="766" customWidth="1"/>
    <col min="8717" max="8717" width="8.5" style="766" customWidth="1"/>
    <col min="8718" max="8718" width="5.375" style="766" customWidth="1"/>
    <col min="8719" max="8719" width="9.5" style="766" customWidth="1"/>
    <col min="8720" max="8720" width="11" style="766" customWidth="1"/>
    <col min="8721" max="8721" width="9.5" style="766" customWidth="1"/>
    <col min="8722" max="8722" width="6.625" style="766" customWidth="1"/>
    <col min="8723" max="8723" width="3.25" style="766" bestFit="1" customWidth="1"/>
    <col min="8724" max="8724" width="5.125" style="766" customWidth="1"/>
    <col min="8725" max="8725" width="3.25" style="766" customWidth="1"/>
    <col min="8726" max="8726" width="5.125" style="766" customWidth="1"/>
    <col min="8727" max="8727" width="3.25" style="766" customWidth="1"/>
    <col min="8728" max="8969" width="9" style="766" customWidth="1"/>
    <col min="8970" max="8970" width="1.625" style="766" customWidth="1"/>
    <col min="8971" max="8971" width="2.125" style="766" customWidth="1"/>
    <col min="8972" max="8972" width="3" style="766" customWidth="1"/>
    <col min="8973" max="8973" width="8.5" style="766" customWidth="1"/>
    <col min="8974" max="8974" width="5.375" style="766" customWidth="1"/>
    <col min="8975" max="8975" width="9.5" style="766" customWidth="1"/>
    <col min="8976" max="8976" width="11" style="766" customWidth="1"/>
    <col min="8977" max="8977" width="9.5" style="766" customWidth="1"/>
    <col min="8978" max="8978" width="6.625" style="766" customWidth="1"/>
    <col min="8979" max="8979" width="3.25" style="766" bestFit="1" customWidth="1"/>
    <col min="8980" max="8980" width="5.125" style="766" customWidth="1"/>
    <col min="8981" max="8981" width="3.25" style="766" customWidth="1"/>
    <col min="8982" max="8982" width="5.125" style="766" customWidth="1"/>
    <col min="8983" max="8983" width="3.25" style="766" customWidth="1"/>
    <col min="8984" max="9225" width="9" style="766" customWidth="1"/>
    <col min="9226" max="9226" width="1.625" style="766" customWidth="1"/>
    <col min="9227" max="9227" width="2.125" style="766" customWidth="1"/>
    <col min="9228" max="9228" width="3" style="766" customWidth="1"/>
    <col min="9229" max="9229" width="8.5" style="766" customWidth="1"/>
    <col min="9230" max="9230" width="5.375" style="766" customWidth="1"/>
    <col min="9231" max="9231" width="9.5" style="766" customWidth="1"/>
    <col min="9232" max="9232" width="11" style="766" customWidth="1"/>
    <col min="9233" max="9233" width="9.5" style="766" customWidth="1"/>
    <col min="9234" max="9234" width="6.625" style="766" customWidth="1"/>
    <col min="9235" max="9235" width="3.25" style="766" bestFit="1" customWidth="1"/>
    <col min="9236" max="9236" width="5.125" style="766" customWidth="1"/>
    <col min="9237" max="9237" width="3.25" style="766" customWidth="1"/>
    <col min="9238" max="9238" width="5.125" style="766" customWidth="1"/>
    <col min="9239" max="9239" width="3.25" style="766" customWidth="1"/>
    <col min="9240" max="9481" width="9" style="766" customWidth="1"/>
    <col min="9482" max="9482" width="1.625" style="766" customWidth="1"/>
    <col min="9483" max="9483" width="2.125" style="766" customWidth="1"/>
    <col min="9484" max="9484" width="3" style="766" customWidth="1"/>
    <col min="9485" max="9485" width="8.5" style="766" customWidth="1"/>
    <col min="9486" max="9486" width="5.375" style="766" customWidth="1"/>
    <col min="9487" max="9487" width="9.5" style="766" customWidth="1"/>
    <col min="9488" max="9488" width="11" style="766" customWidth="1"/>
    <col min="9489" max="9489" width="9.5" style="766" customWidth="1"/>
    <col min="9490" max="9490" width="6.625" style="766" customWidth="1"/>
    <col min="9491" max="9491" width="3.25" style="766" bestFit="1" customWidth="1"/>
    <col min="9492" max="9492" width="5.125" style="766" customWidth="1"/>
    <col min="9493" max="9493" width="3.25" style="766" customWidth="1"/>
    <col min="9494" max="9494" width="5.125" style="766" customWidth="1"/>
    <col min="9495" max="9495" width="3.25" style="766" customWidth="1"/>
    <col min="9496" max="9737" width="9" style="766" customWidth="1"/>
    <col min="9738" max="9738" width="1.625" style="766" customWidth="1"/>
    <col min="9739" max="9739" width="2.125" style="766" customWidth="1"/>
    <col min="9740" max="9740" width="3" style="766" customWidth="1"/>
    <col min="9741" max="9741" width="8.5" style="766" customWidth="1"/>
    <col min="9742" max="9742" width="5.375" style="766" customWidth="1"/>
    <col min="9743" max="9743" width="9.5" style="766" customWidth="1"/>
    <col min="9744" max="9744" width="11" style="766" customWidth="1"/>
    <col min="9745" max="9745" width="9.5" style="766" customWidth="1"/>
    <col min="9746" max="9746" width="6.625" style="766" customWidth="1"/>
    <col min="9747" max="9747" width="3.25" style="766" bestFit="1" customWidth="1"/>
    <col min="9748" max="9748" width="5.125" style="766" customWidth="1"/>
    <col min="9749" max="9749" width="3.25" style="766" customWidth="1"/>
    <col min="9750" max="9750" width="5.125" style="766" customWidth="1"/>
    <col min="9751" max="9751" width="3.25" style="766" customWidth="1"/>
    <col min="9752" max="9993" width="9" style="766" customWidth="1"/>
    <col min="9994" max="9994" width="1.625" style="766" customWidth="1"/>
    <col min="9995" max="9995" width="2.125" style="766" customWidth="1"/>
    <col min="9996" max="9996" width="3" style="766" customWidth="1"/>
    <col min="9997" max="9997" width="8.5" style="766" customWidth="1"/>
    <col min="9998" max="9998" width="5.375" style="766" customWidth="1"/>
    <col min="9999" max="9999" width="9.5" style="766" customWidth="1"/>
    <col min="10000" max="10000" width="11" style="766" customWidth="1"/>
    <col min="10001" max="10001" width="9.5" style="766" customWidth="1"/>
    <col min="10002" max="10002" width="6.625" style="766" customWidth="1"/>
    <col min="10003" max="10003" width="3.25" style="766" bestFit="1" customWidth="1"/>
    <col min="10004" max="10004" width="5.125" style="766" customWidth="1"/>
    <col min="10005" max="10005" width="3.25" style="766" customWidth="1"/>
    <col min="10006" max="10006" width="5.125" style="766" customWidth="1"/>
    <col min="10007" max="10007" width="3.25" style="766" customWidth="1"/>
    <col min="10008" max="10249" width="9" style="766" customWidth="1"/>
    <col min="10250" max="10250" width="1.625" style="766" customWidth="1"/>
    <col min="10251" max="10251" width="2.125" style="766" customWidth="1"/>
    <col min="10252" max="10252" width="3" style="766" customWidth="1"/>
    <col min="10253" max="10253" width="8.5" style="766" customWidth="1"/>
    <col min="10254" max="10254" width="5.375" style="766" customWidth="1"/>
    <col min="10255" max="10255" width="9.5" style="766" customWidth="1"/>
    <col min="10256" max="10256" width="11" style="766" customWidth="1"/>
    <col min="10257" max="10257" width="9.5" style="766" customWidth="1"/>
    <col min="10258" max="10258" width="6.625" style="766" customWidth="1"/>
    <col min="10259" max="10259" width="3.25" style="766" bestFit="1" customWidth="1"/>
    <col min="10260" max="10260" width="5.125" style="766" customWidth="1"/>
    <col min="10261" max="10261" width="3.25" style="766" customWidth="1"/>
    <col min="10262" max="10262" width="5.125" style="766" customWidth="1"/>
    <col min="10263" max="10263" width="3.25" style="766" customWidth="1"/>
    <col min="10264" max="10505" width="9" style="766" customWidth="1"/>
    <col min="10506" max="10506" width="1.625" style="766" customWidth="1"/>
    <col min="10507" max="10507" width="2.125" style="766" customWidth="1"/>
    <col min="10508" max="10508" width="3" style="766" customWidth="1"/>
    <col min="10509" max="10509" width="8.5" style="766" customWidth="1"/>
    <col min="10510" max="10510" width="5.375" style="766" customWidth="1"/>
    <col min="10511" max="10511" width="9.5" style="766" customWidth="1"/>
    <col min="10512" max="10512" width="11" style="766" customWidth="1"/>
    <col min="10513" max="10513" width="9.5" style="766" customWidth="1"/>
    <col min="10514" max="10514" width="6.625" style="766" customWidth="1"/>
    <col min="10515" max="10515" width="3.25" style="766" bestFit="1" customWidth="1"/>
    <col min="10516" max="10516" width="5.125" style="766" customWidth="1"/>
    <col min="10517" max="10517" width="3.25" style="766" customWidth="1"/>
    <col min="10518" max="10518" width="5.125" style="766" customWidth="1"/>
    <col min="10519" max="10519" width="3.25" style="766" customWidth="1"/>
    <col min="10520" max="10761" width="9" style="766" customWidth="1"/>
    <col min="10762" max="10762" width="1.625" style="766" customWidth="1"/>
    <col min="10763" max="10763" width="2.125" style="766" customWidth="1"/>
    <col min="10764" max="10764" width="3" style="766" customWidth="1"/>
    <col min="10765" max="10765" width="8.5" style="766" customWidth="1"/>
    <col min="10766" max="10766" width="5.375" style="766" customWidth="1"/>
    <col min="10767" max="10767" width="9.5" style="766" customWidth="1"/>
    <col min="10768" max="10768" width="11" style="766" customWidth="1"/>
    <col min="10769" max="10769" width="9.5" style="766" customWidth="1"/>
    <col min="10770" max="10770" width="6.625" style="766" customWidth="1"/>
    <col min="10771" max="10771" width="3.25" style="766" bestFit="1" customWidth="1"/>
    <col min="10772" max="10772" width="5.125" style="766" customWidth="1"/>
    <col min="10773" max="10773" width="3.25" style="766" customWidth="1"/>
    <col min="10774" max="10774" width="5.125" style="766" customWidth="1"/>
    <col min="10775" max="10775" width="3.25" style="766" customWidth="1"/>
    <col min="10776" max="11017" width="9" style="766" customWidth="1"/>
    <col min="11018" max="11018" width="1.625" style="766" customWidth="1"/>
    <col min="11019" max="11019" width="2.125" style="766" customWidth="1"/>
    <col min="11020" max="11020" width="3" style="766" customWidth="1"/>
    <col min="11021" max="11021" width="8.5" style="766" customWidth="1"/>
    <col min="11022" max="11022" width="5.375" style="766" customWidth="1"/>
    <col min="11023" max="11023" width="9.5" style="766" customWidth="1"/>
    <col min="11024" max="11024" width="11" style="766" customWidth="1"/>
    <col min="11025" max="11025" width="9.5" style="766" customWidth="1"/>
    <col min="11026" max="11026" width="6.625" style="766" customWidth="1"/>
    <col min="11027" max="11027" width="3.25" style="766" bestFit="1" customWidth="1"/>
    <col min="11028" max="11028" width="5.125" style="766" customWidth="1"/>
    <col min="11029" max="11029" width="3.25" style="766" customWidth="1"/>
    <col min="11030" max="11030" width="5.125" style="766" customWidth="1"/>
    <col min="11031" max="11031" width="3.25" style="766" customWidth="1"/>
    <col min="11032" max="11273" width="9" style="766" customWidth="1"/>
    <col min="11274" max="11274" width="1.625" style="766" customWidth="1"/>
    <col min="11275" max="11275" width="2.125" style="766" customWidth="1"/>
    <col min="11276" max="11276" width="3" style="766" customWidth="1"/>
    <col min="11277" max="11277" width="8.5" style="766" customWidth="1"/>
    <col min="11278" max="11278" width="5.375" style="766" customWidth="1"/>
    <col min="11279" max="11279" width="9.5" style="766" customWidth="1"/>
    <col min="11280" max="11280" width="11" style="766" customWidth="1"/>
    <col min="11281" max="11281" width="9.5" style="766" customWidth="1"/>
    <col min="11282" max="11282" width="6.625" style="766" customWidth="1"/>
    <col min="11283" max="11283" width="3.25" style="766" bestFit="1" customWidth="1"/>
    <col min="11284" max="11284" width="5.125" style="766" customWidth="1"/>
    <col min="11285" max="11285" width="3.25" style="766" customWidth="1"/>
    <col min="11286" max="11286" width="5.125" style="766" customWidth="1"/>
    <col min="11287" max="11287" width="3.25" style="766" customWidth="1"/>
    <col min="11288" max="11529" width="9" style="766" customWidth="1"/>
    <col min="11530" max="11530" width="1.625" style="766" customWidth="1"/>
    <col min="11531" max="11531" width="2.125" style="766" customWidth="1"/>
    <col min="11532" max="11532" width="3" style="766" customWidth="1"/>
    <col min="11533" max="11533" width="8.5" style="766" customWidth="1"/>
    <col min="11534" max="11534" width="5.375" style="766" customWidth="1"/>
    <col min="11535" max="11535" width="9.5" style="766" customWidth="1"/>
    <col min="11536" max="11536" width="11" style="766" customWidth="1"/>
    <col min="11537" max="11537" width="9.5" style="766" customWidth="1"/>
    <col min="11538" max="11538" width="6.625" style="766" customWidth="1"/>
    <col min="11539" max="11539" width="3.25" style="766" bestFit="1" customWidth="1"/>
    <col min="11540" max="11540" width="5.125" style="766" customWidth="1"/>
    <col min="11541" max="11541" width="3.25" style="766" customWidth="1"/>
    <col min="11542" max="11542" width="5.125" style="766" customWidth="1"/>
    <col min="11543" max="11543" width="3.25" style="766" customWidth="1"/>
    <col min="11544" max="11785" width="9" style="766" customWidth="1"/>
    <col min="11786" max="11786" width="1.625" style="766" customWidth="1"/>
    <col min="11787" max="11787" width="2.125" style="766" customWidth="1"/>
    <col min="11788" max="11788" width="3" style="766" customWidth="1"/>
    <col min="11789" max="11789" width="8.5" style="766" customWidth="1"/>
    <col min="11790" max="11790" width="5.375" style="766" customWidth="1"/>
    <col min="11791" max="11791" width="9.5" style="766" customWidth="1"/>
    <col min="11792" max="11792" width="11" style="766" customWidth="1"/>
    <col min="11793" max="11793" width="9.5" style="766" customWidth="1"/>
    <col min="11794" max="11794" width="6.625" style="766" customWidth="1"/>
    <col min="11795" max="11795" width="3.25" style="766" bestFit="1" customWidth="1"/>
    <col min="11796" max="11796" width="5.125" style="766" customWidth="1"/>
    <col min="11797" max="11797" width="3.25" style="766" customWidth="1"/>
    <col min="11798" max="11798" width="5.125" style="766" customWidth="1"/>
    <col min="11799" max="11799" width="3.25" style="766" customWidth="1"/>
    <col min="11800" max="12041" width="9" style="766" customWidth="1"/>
    <col min="12042" max="12042" width="1.625" style="766" customWidth="1"/>
    <col min="12043" max="12043" width="2.125" style="766" customWidth="1"/>
    <col min="12044" max="12044" width="3" style="766" customWidth="1"/>
    <col min="12045" max="12045" width="8.5" style="766" customWidth="1"/>
    <col min="12046" max="12046" width="5.375" style="766" customWidth="1"/>
    <col min="12047" max="12047" width="9.5" style="766" customWidth="1"/>
    <col min="12048" max="12048" width="11" style="766" customWidth="1"/>
    <col min="12049" max="12049" width="9.5" style="766" customWidth="1"/>
    <col min="12050" max="12050" width="6.625" style="766" customWidth="1"/>
    <col min="12051" max="12051" width="3.25" style="766" bestFit="1" customWidth="1"/>
    <col min="12052" max="12052" width="5.125" style="766" customWidth="1"/>
    <col min="12053" max="12053" width="3.25" style="766" customWidth="1"/>
    <col min="12054" max="12054" width="5.125" style="766" customWidth="1"/>
    <col min="12055" max="12055" width="3.25" style="766" customWidth="1"/>
    <col min="12056" max="12297" width="9" style="766" customWidth="1"/>
    <col min="12298" max="12298" width="1.625" style="766" customWidth="1"/>
    <col min="12299" max="12299" width="2.125" style="766" customWidth="1"/>
    <col min="12300" max="12300" width="3" style="766" customWidth="1"/>
    <col min="12301" max="12301" width="8.5" style="766" customWidth="1"/>
    <col min="12302" max="12302" width="5.375" style="766" customWidth="1"/>
    <col min="12303" max="12303" width="9.5" style="766" customWidth="1"/>
    <col min="12304" max="12304" width="11" style="766" customWidth="1"/>
    <col min="12305" max="12305" width="9.5" style="766" customWidth="1"/>
    <col min="12306" max="12306" width="6.625" style="766" customWidth="1"/>
    <col min="12307" max="12307" width="3.25" style="766" bestFit="1" customWidth="1"/>
    <col min="12308" max="12308" width="5.125" style="766" customWidth="1"/>
    <col min="12309" max="12309" width="3.25" style="766" customWidth="1"/>
    <col min="12310" max="12310" width="5.125" style="766" customWidth="1"/>
    <col min="12311" max="12311" width="3.25" style="766" customWidth="1"/>
    <col min="12312" max="12553" width="9" style="766" customWidth="1"/>
    <col min="12554" max="12554" width="1.625" style="766" customWidth="1"/>
    <col min="12555" max="12555" width="2.125" style="766" customWidth="1"/>
    <col min="12556" max="12556" width="3" style="766" customWidth="1"/>
    <col min="12557" max="12557" width="8.5" style="766" customWidth="1"/>
    <col min="12558" max="12558" width="5.375" style="766" customWidth="1"/>
    <col min="12559" max="12559" width="9.5" style="766" customWidth="1"/>
    <col min="12560" max="12560" width="11" style="766" customWidth="1"/>
    <col min="12561" max="12561" width="9.5" style="766" customWidth="1"/>
    <col min="12562" max="12562" width="6.625" style="766" customWidth="1"/>
    <col min="12563" max="12563" width="3.25" style="766" bestFit="1" customWidth="1"/>
    <col min="12564" max="12564" width="5.125" style="766" customWidth="1"/>
    <col min="12565" max="12565" width="3.25" style="766" customWidth="1"/>
    <col min="12566" max="12566" width="5.125" style="766" customWidth="1"/>
    <col min="12567" max="12567" width="3.25" style="766" customWidth="1"/>
    <col min="12568" max="12809" width="9" style="766" customWidth="1"/>
    <col min="12810" max="12810" width="1.625" style="766" customWidth="1"/>
    <col min="12811" max="12811" width="2.125" style="766" customWidth="1"/>
    <col min="12812" max="12812" width="3" style="766" customWidth="1"/>
    <col min="12813" max="12813" width="8.5" style="766" customWidth="1"/>
    <col min="12814" max="12814" width="5.375" style="766" customWidth="1"/>
    <col min="12815" max="12815" width="9.5" style="766" customWidth="1"/>
    <col min="12816" max="12816" width="11" style="766" customWidth="1"/>
    <col min="12817" max="12817" width="9.5" style="766" customWidth="1"/>
    <col min="12818" max="12818" width="6.625" style="766" customWidth="1"/>
    <col min="12819" max="12819" width="3.25" style="766" bestFit="1" customWidth="1"/>
    <col min="12820" max="12820" width="5.125" style="766" customWidth="1"/>
    <col min="12821" max="12821" width="3.25" style="766" customWidth="1"/>
    <col min="12822" max="12822" width="5.125" style="766" customWidth="1"/>
    <col min="12823" max="12823" width="3.25" style="766" customWidth="1"/>
    <col min="12824" max="13065" width="9" style="766" customWidth="1"/>
    <col min="13066" max="13066" width="1.625" style="766" customWidth="1"/>
    <col min="13067" max="13067" width="2.125" style="766" customWidth="1"/>
    <col min="13068" max="13068" width="3" style="766" customWidth="1"/>
    <col min="13069" max="13069" width="8.5" style="766" customWidth="1"/>
    <col min="13070" max="13070" width="5.375" style="766" customWidth="1"/>
    <col min="13071" max="13071" width="9.5" style="766" customWidth="1"/>
    <col min="13072" max="13072" width="11" style="766" customWidth="1"/>
    <col min="13073" max="13073" width="9.5" style="766" customWidth="1"/>
    <col min="13074" max="13074" width="6.625" style="766" customWidth="1"/>
    <col min="13075" max="13075" width="3.25" style="766" bestFit="1" customWidth="1"/>
    <col min="13076" max="13076" width="5.125" style="766" customWidth="1"/>
    <col min="13077" max="13077" width="3.25" style="766" customWidth="1"/>
    <col min="13078" max="13078" width="5.125" style="766" customWidth="1"/>
    <col min="13079" max="13079" width="3.25" style="766" customWidth="1"/>
    <col min="13080" max="13321" width="9" style="766" customWidth="1"/>
    <col min="13322" max="13322" width="1.625" style="766" customWidth="1"/>
    <col min="13323" max="13323" width="2.125" style="766" customWidth="1"/>
    <col min="13324" max="13324" width="3" style="766" customWidth="1"/>
    <col min="13325" max="13325" width="8.5" style="766" customWidth="1"/>
    <col min="13326" max="13326" width="5.375" style="766" customWidth="1"/>
    <col min="13327" max="13327" width="9.5" style="766" customWidth="1"/>
    <col min="13328" max="13328" width="11" style="766" customWidth="1"/>
    <col min="13329" max="13329" width="9.5" style="766" customWidth="1"/>
    <col min="13330" max="13330" width="6.625" style="766" customWidth="1"/>
    <col min="13331" max="13331" width="3.25" style="766" bestFit="1" customWidth="1"/>
    <col min="13332" max="13332" width="5.125" style="766" customWidth="1"/>
    <col min="13333" max="13333" width="3.25" style="766" customWidth="1"/>
    <col min="13334" max="13334" width="5.125" style="766" customWidth="1"/>
    <col min="13335" max="13335" width="3.25" style="766" customWidth="1"/>
    <col min="13336" max="13577" width="9" style="766" customWidth="1"/>
    <col min="13578" max="13578" width="1.625" style="766" customWidth="1"/>
    <col min="13579" max="13579" width="2.125" style="766" customWidth="1"/>
    <col min="13580" max="13580" width="3" style="766" customWidth="1"/>
    <col min="13581" max="13581" width="8.5" style="766" customWidth="1"/>
    <col min="13582" max="13582" width="5.375" style="766" customWidth="1"/>
    <col min="13583" max="13583" width="9.5" style="766" customWidth="1"/>
    <col min="13584" max="13584" width="11" style="766" customWidth="1"/>
    <col min="13585" max="13585" width="9.5" style="766" customWidth="1"/>
    <col min="13586" max="13586" width="6.625" style="766" customWidth="1"/>
    <col min="13587" max="13587" width="3.25" style="766" bestFit="1" customWidth="1"/>
    <col min="13588" max="13588" width="5.125" style="766" customWidth="1"/>
    <col min="13589" max="13589" width="3.25" style="766" customWidth="1"/>
    <col min="13590" max="13590" width="5.125" style="766" customWidth="1"/>
    <col min="13591" max="13591" width="3.25" style="766" customWidth="1"/>
    <col min="13592" max="13833" width="9" style="766" customWidth="1"/>
    <col min="13834" max="13834" width="1.625" style="766" customWidth="1"/>
    <col min="13835" max="13835" width="2.125" style="766" customWidth="1"/>
    <col min="13836" max="13836" width="3" style="766" customWidth="1"/>
    <col min="13837" max="13837" width="8.5" style="766" customWidth="1"/>
    <col min="13838" max="13838" width="5.375" style="766" customWidth="1"/>
    <col min="13839" max="13839" width="9.5" style="766" customWidth="1"/>
    <col min="13840" max="13840" width="11" style="766" customWidth="1"/>
    <col min="13841" max="13841" width="9.5" style="766" customWidth="1"/>
    <col min="13842" max="13842" width="6.625" style="766" customWidth="1"/>
    <col min="13843" max="13843" width="3.25" style="766" bestFit="1" customWidth="1"/>
    <col min="13844" max="13844" width="5.125" style="766" customWidth="1"/>
    <col min="13845" max="13845" width="3.25" style="766" customWidth="1"/>
    <col min="13846" max="13846" width="5.125" style="766" customWidth="1"/>
    <col min="13847" max="13847" width="3.25" style="766" customWidth="1"/>
    <col min="13848" max="14089" width="9" style="766" customWidth="1"/>
    <col min="14090" max="14090" width="1.625" style="766" customWidth="1"/>
    <col min="14091" max="14091" width="2.125" style="766" customWidth="1"/>
    <col min="14092" max="14092" width="3" style="766" customWidth="1"/>
    <col min="14093" max="14093" width="8.5" style="766" customWidth="1"/>
    <col min="14094" max="14094" width="5.375" style="766" customWidth="1"/>
    <col min="14095" max="14095" width="9.5" style="766" customWidth="1"/>
    <col min="14096" max="14096" width="11" style="766" customWidth="1"/>
    <col min="14097" max="14097" width="9.5" style="766" customWidth="1"/>
    <col min="14098" max="14098" width="6.625" style="766" customWidth="1"/>
    <col min="14099" max="14099" width="3.25" style="766" bestFit="1" customWidth="1"/>
    <col min="14100" max="14100" width="5.125" style="766" customWidth="1"/>
    <col min="14101" max="14101" width="3.25" style="766" customWidth="1"/>
    <col min="14102" max="14102" width="5.125" style="766" customWidth="1"/>
    <col min="14103" max="14103" width="3.25" style="766" customWidth="1"/>
    <col min="14104" max="14345" width="9" style="766" customWidth="1"/>
    <col min="14346" max="14346" width="1.625" style="766" customWidth="1"/>
    <col min="14347" max="14347" width="2.125" style="766" customWidth="1"/>
    <col min="14348" max="14348" width="3" style="766" customWidth="1"/>
    <col min="14349" max="14349" width="8.5" style="766" customWidth="1"/>
    <col min="14350" max="14350" width="5.375" style="766" customWidth="1"/>
    <col min="14351" max="14351" width="9.5" style="766" customWidth="1"/>
    <col min="14352" max="14352" width="11" style="766" customWidth="1"/>
    <col min="14353" max="14353" width="9.5" style="766" customWidth="1"/>
    <col min="14354" max="14354" width="6.625" style="766" customWidth="1"/>
    <col min="14355" max="14355" width="3.25" style="766" bestFit="1" customWidth="1"/>
    <col min="14356" max="14356" width="5.125" style="766" customWidth="1"/>
    <col min="14357" max="14357" width="3.25" style="766" customWidth="1"/>
    <col min="14358" max="14358" width="5.125" style="766" customWidth="1"/>
    <col min="14359" max="14359" width="3.25" style="766" customWidth="1"/>
    <col min="14360" max="14601" width="9" style="766" customWidth="1"/>
    <col min="14602" max="14602" width="1.625" style="766" customWidth="1"/>
    <col min="14603" max="14603" width="2.125" style="766" customWidth="1"/>
    <col min="14604" max="14604" width="3" style="766" customWidth="1"/>
    <col min="14605" max="14605" width="8.5" style="766" customWidth="1"/>
    <col min="14606" max="14606" width="5.375" style="766" customWidth="1"/>
    <col min="14607" max="14607" width="9.5" style="766" customWidth="1"/>
    <col min="14608" max="14608" width="11" style="766" customWidth="1"/>
    <col min="14609" max="14609" width="9.5" style="766" customWidth="1"/>
    <col min="14610" max="14610" width="6.625" style="766" customWidth="1"/>
    <col min="14611" max="14611" width="3.25" style="766" bestFit="1" customWidth="1"/>
    <col min="14612" max="14612" width="5.125" style="766" customWidth="1"/>
    <col min="14613" max="14613" width="3.25" style="766" customWidth="1"/>
    <col min="14614" max="14614" width="5.125" style="766" customWidth="1"/>
    <col min="14615" max="14615" width="3.25" style="766" customWidth="1"/>
    <col min="14616" max="14857" width="9" style="766" customWidth="1"/>
    <col min="14858" max="14858" width="1.625" style="766" customWidth="1"/>
    <col min="14859" max="14859" width="2.125" style="766" customWidth="1"/>
    <col min="14860" max="14860" width="3" style="766" customWidth="1"/>
    <col min="14861" max="14861" width="8.5" style="766" customWidth="1"/>
    <col min="14862" max="14862" width="5.375" style="766" customWidth="1"/>
    <col min="14863" max="14863" width="9.5" style="766" customWidth="1"/>
    <col min="14864" max="14864" width="11" style="766" customWidth="1"/>
    <col min="14865" max="14865" width="9.5" style="766" customWidth="1"/>
    <col min="14866" max="14866" width="6.625" style="766" customWidth="1"/>
    <col min="14867" max="14867" width="3.25" style="766" bestFit="1" customWidth="1"/>
    <col min="14868" max="14868" width="5.125" style="766" customWidth="1"/>
    <col min="14869" max="14869" width="3.25" style="766" customWidth="1"/>
    <col min="14870" max="14870" width="5.125" style="766" customWidth="1"/>
    <col min="14871" max="14871" width="3.25" style="766" customWidth="1"/>
    <col min="14872" max="15113" width="9" style="766" customWidth="1"/>
    <col min="15114" max="15114" width="1.625" style="766" customWidth="1"/>
    <col min="15115" max="15115" width="2.125" style="766" customWidth="1"/>
    <col min="15116" max="15116" width="3" style="766" customWidth="1"/>
    <col min="15117" max="15117" width="8.5" style="766" customWidth="1"/>
    <col min="15118" max="15118" width="5.375" style="766" customWidth="1"/>
    <col min="15119" max="15119" width="9.5" style="766" customWidth="1"/>
    <col min="15120" max="15120" width="11" style="766" customWidth="1"/>
    <col min="15121" max="15121" width="9.5" style="766" customWidth="1"/>
    <col min="15122" max="15122" width="6.625" style="766" customWidth="1"/>
    <col min="15123" max="15123" width="3.25" style="766" bestFit="1" customWidth="1"/>
    <col min="15124" max="15124" width="5.125" style="766" customWidth="1"/>
    <col min="15125" max="15125" width="3.25" style="766" customWidth="1"/>
    <col min="15126" max="15126" width="5.125" style="766" customWidth="1"/>
    <col min="15127" max="15127" width="3.25" style="766" customWidth="1"/>
    <col min="15128" max="15369" width="9" style="766" customWidth="1"/>
    <col min="15370" max="15370" width="1.625" style="766" customWidth="1"/>
    <col min="15371" max="15371" width="2.125" style="766" customWidth="1"/>
    <col min="15372" max="15372" width="3" style="766" customWidth="1"/>
    <col min="15373" max="15373" width="8.5" style="766" customWidth="1"/>
    <col min="15374" max="15374" width="5.375" style="766" customWidth="1"/>
    <col min="15375" max="15375" width="9.5" style="766" customWidth="1"/>
    <col min="15376" max="15376" width="11" style="766" customWidth="1"/>
    <col min="15377" max="15377" width="9.5" style="766" customWidth="1"/>
    <col min="15378" max="15378" width="6.625" style="766" customWidth="1"/>
    <col min="15379" max="15379" width="3.25" style="766" bestFit="1" customWidth="1"/>
    <col min="15380" max="15380" width="5.125" style="766" customWidth="1"/>
    <col min="15381" max="15381" width="3.25" style="766" customWidth="1"/>
    <col min="15382" max="15382" width="5.125" style="766" customWidth="1"/>
    <col min="15383" max="15383" width="3.25" style="766" customWidth="1"/>
    <col min="15384" max="15625" width="9" style="766" customWidth="1"/>
    <col min="15626" max="15626" width="1.625" style="766" customWidth="1"/>
    <col min="15627" max="15627" width="2.125" style="766" customWidth="1"/>
    <col min="15628" max="15628" width="3" style="766" customWidth="1"/>
    <col min="15629" max="15629" width="8.5" style="766" customWidth="1"/>
    <col min="15630" max="15630" width="5.375" style="766" customWidth="1"/>
    <col min="15631" max="15631" width="9.5" style="766" customWidth="1"/>
    <col min="15632" max="15632" width="11" style="766" customWidth="1"/>
    <col min="15633" max="15633" width="9.5" style="766" customWidth="1"/>
    <col min="15634" max="15634" width="6.625" style="766" customWidth="1"/>
    <col min="15635" max="15635" width="3.25" style="766" bestFit="1" customWidth="1"/>
    <col min="15636" max="15636" width="5.125" style="766" customWidth="1"/>
    <col min="15637" max="15637" width="3.25" style="766" customWidth="1"/>
    <col min="15638" max="15638" width="5.125" style="766" customWidth="1"/>
    <col min="15639" max="15639" width="3.25" style="766" customWidth="1"/>
    <col min="15640" max="15881" width="9" style="766" customWidth="1"/>
    <col min="15882" max="15882" width="1.625" style="766" customWidth="1"/>
    <col min="15883" max="15883" width="2.125" style="766" customWidth="1"/>
    <col min="15884" max="15884" width="3" style="766" customWidth="1"/>
    <col min="15885" max="15885" width="8.5" style="766" customWidth="1"/>
    <col min="15886" max="15886" width="5.375" style="766" customWidth="1"/>
    <col min="15887" max="15887" width="9.5" style="766" customWidth="1"/>
    <col min="15888" max="15888" width="11" style="766" customWidth="1"/>
    <col min="15889" max="15889" width="9.5" style="766" customWidth="1"/>
    <col min="15890" max="15890" width="6.625" style="766" customWidth="1"/>
    <col min="15891" max="15891" width="3.25" style="766" bestFit="1" customWidth="1"/>
    <col min="15892" max="15892" width="5.125" style="766" customWidth="1"/>
    <col min="15893" max="15893" width="3.25" style="766" customWidth="1"/>
    <col min="15894" max="15894" width="5.125" style="766" customWidth="1"/>
    <col min="15895" max="15895" width="3.25" style="766" customWidth="1"/>
    <col min="15896" max="16137" width="9" style="766" customWidth="1"/>
    <col min="16138" max="16138" width="1.625" style="766" customWidth="1"/>
    <col min="16139" max="16139" width="2.125" style="766" customWidth="1"/>
    <col min="16140" max="16140" width="3" style="766" customWidth="1"/>
    <col min="16141" max="16141" width="8.5" style="766" customWidth="1"/>
    <col min="16142" max="16142" width="5.375" style="766" customWidth="1"/>
    <col min="16143" max="16143" width="9.5" style="766" customWidth="1"/>
    <col min="16144" max="16144" width="11" style="766" customWidth="1"/>
    <col min="16145" max="16145" width="9.5" style="766" customWidth="1"/>
    <col min="16146" max="16146" width="6.625" style="766" customWidth="1"/>
    <col min="16147" max="16147" width="3.25" style="766" bestFit="1" customWidth="1"/>
    <col min="16148" max="16148" width="5.125" style="766" customWidth="1"/>
    <col min="16149" max="16149" width="3.25" style="766" customWidth="1"/>
    <col min="16150" max="16150" width="5.125" style="766" customWidth="1"/>
    <col min="16151" max="16151" width="3.25" style="766" customWidth="1"/>
    <col min="16152" max="16384" width="9" style="766" customWidth="1"/>
  </cols>
  <sheetData>
    <row r="1" spans="1:24" ht="8.25" customHeight="1">
      <c r="K1" s="767"/>
    </row>
    <row r="2" spans="1:24" ht="17.25" customHeight="1">
      <c r="K2" s="767"/>
      <c r="W2" s="767" t="s">
        <v>3673</v>
      </c>
    </row>
    <row r="4" spans="1:24" ht="25.5" customHeight="1">
      <c r="A4" s="5444" t="s">
        <v>3674</v>
      </c>
      <c r="B4" s="5444"/>
      <c r="C4" s="5444"/>
      <c r="D4" s="5444"/>
      <c r="E4" s="5444"/>
      <c r="F4" s="5444"/>
      <c r="G4" s="5444"/>
      <c r="H4" s="5444"/>
      <c r="I4" s="5444"/>
      <c r="J4" s="5444"/>
      <c r="K4" s="5444"/>
      <c r="L4" s="5444"/>
      <c r="M4" s="5444"/>
      <c r="N4" s="5444"/>
      <c r="O4" s="5444"/>
      <c r="P4" s="5444"/>
      <c r="Q4" s="5444"/>
      <c r="R4" s="5444"/>
      <c r="S4" s="5444"/>
      <c r="T4" s="5444"/>
      <c r="U4" s="5444"/>
      <c r="V4" s="5444"/>
      <c r="W4" s="5444"/>
      <c r="X4" s="5444"/>
    </row>
    <row r="5" spans="1:24" ht="17.25" customHeight="1">
      <c r="A5" s="5445" t="s">
        <v>3600</v>
      </c>
      <c r="B5" s="5445"/>
      <c r="C5" s="5445"/>
      <c r="D5" s="5445"/>
      <c r="E5" s="5445"/>
      <c r="F5" s="5445"/>
      <c r="G5" s="5445"/>
      <c r="H5" s="5445"/>
      <c r="I5" s="5445"/>
      <c r="J5" s="5445"/>
      <c r="K5" s="5445"/>
      <c r="L5" s="5445"/>
      <c r="M5" s="5445"/>
      <c r="N5" s="5445"/>
      <c r="O5" s="5445"/>
      <c r="P5" s="5445"/>
      <c r="Q5" s="5445"/>
      <c r="R5" s="5445"/>
      <c r="S5" s="5445"/>
      <c r="T5" s="5445"/>
      <c r="U5" s="5445"/>
      <c r="V5" s="5445"/>
      <c r="W5" s="5445"/>
      <c r="X5" s="5445"/>
    </row>
    <row r="6" spans="1:24" ht="17.25" customHeight="1">
      <c r="A6" s="768"/>
      <c r="B6" s="768"/>
      <c r="C6" s="768"/>
      <c r="D6" s="768"/>
      <c r="E6" s="768"/>
      <c r="F6" s="768"/>
      <c r="G6" s="768"/>
      <c r="H6" s="768"/>
      <c r="I6" s="768"/>
      <c r="J6" s="768"/>
      <c r="K6" s="768"/>
      <c r="L6" s="768"/>
      <c r="M6" s="768"/>
      <c r="N6" s="768"/>
      <c r="O6" s="768"/>
      <c r="P6" s="768"/>
      <c r="Q6" s="768"/>
      <c r="R6" s="768"/>
      <c r="S6" s="768"/>
      <c r="T6" s="768"/>
      <c r="U6" s="768"/>
      <c r="V6" s="768"/>
      <c r="W6" s="768"/>
    </row>
    <row r="7" spans="1:24" ht="17.25" customHeight="1">
      <c r="B7" s="769"/>
      <c r="C7" s="769"/>
      <c r="D7" s="769"/>
      <c r="E7" s="769"/>
      <c r="F7" s="769"/>
      <c r="G7" s="769"/>
      <c r="H7" s="769"/>
      <c r="I7" s="769"/>
      <c r="J7" s="769"/>
      <c r="M7" s="769"/>
      <c r="N7" s="769"/>
      <c r="O7" s="769"/>
      <c r="P7" s="769"/>
      <c r="Q7" s="5443"/>
      <c r="R7" s="5443"/>
      <c r="S7" s="766" t="s">
        <v>477</v>
      </c>
      <c r="T7" s="1247"/>
      <c r="U7" s="766" t="s">
        <v>5</v>
      </c>
      <c r="V7" s="1247"/>
      <c r="W7" s="766" t="s">
        <v>478</v>
      </c>
    </row>
    <row r="8" spans="1:24" ht="13.5" customHeight="1">
      <c r="B8" s="769"/>
      <c r="C8" s="769"/>
      <c r="D8" s="769"/>
      <c r="E8" s="769"/>
      <c r="F8" s="769"/>
      <c r="G8" s="769"/>
      <c r="H8" s="769"/>
      <c r="I8" s="769"/>
      <c r="J8" s="769"/>
      <c r="K8" s="769"/>
      <c r="R8" s="766"/>
    </row>
    <row r="9" spans="1:24" ht="18" customHeight="1">
      <c r="A9" s="766" t="s">
        <v>3601</v>
      </c>
      <c r="C9" s="769"/>
      <c r="D9" s="769"/>
      <c r="E9" s="769"/>
      <c r="F9" s="769"/>
      <c r="G9" s="769"/>
      <c r="H9" s="769"/>
      <c r="I9" s="769"/>
      <c r="J9" s="769"/>
      <c r="K9" s="769"/>
      <c r="R9" s="766"/>
    </row>
    <row r="10" spans="1:24" ht="18" customHeight="1">
      <c r="R10" s="766"/>
    </row>
    <row r="11" spans="1:24" ht="17.25" customHeight="1"/>
    <row r="12" spans="1:24" ht="17.25" customHeight="1">
      <c r="K12" s="1323" t="s">
        <v>3602</v>
      </c>
      <c r="L12" s="1323"/>
      <c r="M12" s="1323"/>
      <c r="N12" s="1323"/>
      <c r="O12" s="1323"/>
      <c r="P12" s="1323"/>
      <c r="Q12" s="5441" t="str">
        <f>cst_wskakunin_owner1__address</f>
        <v/>
      </c>
      <c r="R12" s="5441"/>
      <c r="S12" s="5441"/>
      <c r="T12" s="5441"/>
      <c r="U12" s="5441"/>
      <c r="V12" s="5441"/>
      <c r="W12" s="5441"/>
      <c r="X12" s="5441"/>
    </row>
    <row r="13" spans="1:24" ht="17.25" customHeight="1">
      <c r="K13" s="1323" t="s">
        <v>3603</v>
      </c>
      <c r="L13" s="1323"/>
      <c r="M13" s="1323"/>
      <c r="N13" s="1323"/>
      <c r="O13" s="1323"/>
      <c r="P13" s="1323"/>
      <c r="Q13" s="5441"/>
      <c r="R13" s="5441"/>
      <c r="S13" s="5441"/>
      <c r="T13" s="5441"/>
      <c r="U13" s="5441"/>
      <c r="V13" s="5441"/>
      <c r="W13" s="5441"/>
      <c r="X13" s="5441"/>
    </row>
    <row r="14" spans="1:24" ht="17.25" customHeight="1">
      <c r="K14" s="1323" t="s">
        <v>3604</v>
      </c>
      <c r="L14" s="1323"/>
      <c r="M14" s="1323"/>
      <c r="N14" s="1323"/>
      <c r="O14" s="1323"/>
      <c r="P14" s="1323"/>
      <c r="Q14" s="5442" t="str">
        <f>cst_wskakunin_owner1__space3</f>
        <v/>
      </c>
      <c r="R14" s="5442"/>
      <c r="S14" s="5442"/>
      <c r="T14" s="5442"/>
      <c r="U14" s="5442"/>
      <c r="V14" s="5442"/>
      <c r="W14" s="5442"/>
      <c r="X14" s="5442"/>
    </row>
    <row r="15" spans="1:24" ht="17.25" customHeight="1">
      <c r="K15" s="1323"/>
      <c r="L15" s="1323"/>
      <c r="M15" s="1323"/>
      <c r="N15" s="1323"/>
      <c r="O15" s="1323"/>
      <c r="P15" s="1323"/>
      <c r="Q15" s="5442"/>
      <c r="R15" s="5442"/>
      <c r="S15" s="5442"/>
      <c r="T15" s="5442"/>
      <c r="U15" s="5442"/>
      <c r="V15" s="5442"/>
      <c r="W15" s="5442"/>
      <c r="X15" s="5442"/>
    </row>
    <row r="16" spans="1:24" ht="17.25" customHeight="1">
      <c r="K16" s="1323"/>
      <c r="L16" s="1323"/>
      <c r="M16" s="1323"/>
      <c r="N16" s="1323"/>
      <c r="O16" s="1323"/>
      <c r="P16" s="1323"/>
      <c r="Q16" s="1323"/>
      <c r="R16" s="1323"/>
      <c r="S16" s="1323"/>
      <c r="T16" s="1323"/>
      <c r="U16" s="1323"/>
      <c r="V16" s="1323"/>
      <c r="W16" s="1323"/>
      <c r="X16" s="1323"/>
    </row>
    <row r="17" spans="1:24" ht="17.25" customHeight="1">
      <c r="K17" s="1323" t="s">
        <v>3605</v>
      </c>
      <c r="L17" s="1323"/>
      <c r="M17" s="1323"/>
      <c r="N17" s="1323"/>
      <c r="O17" s="1323"/>
      <c r="P17" s="1323"/>
      <c r="Q17" s="5441" t="str">
        <f>cst_wskakunin_dairi1__address</f>
        <v/>
      </c>
      <c r="R17" s="5441"/>
      <c r="S17" s="5441"/>
      <c r="T17" s="5441"/>
      <c r="U17" s="5441"/>
      <c r="V17" s="5441"/>
      <c r="W17" s="5441"/>
      <c r="X17" s="5441"/>
    </row>
    <row r="18" spans="1:24" ht="17.25" customHeight="1">
      <c r="K18" s="1323" t="s">
        <v>3603</v>
      </c>
      <c r="L18" s="1323"/>
      <c r="M18" s="1323"/>
      <c r="N18" s="1323"/>
      <c r="O18" s="1323"/>
      <c r="P18" s="1323"/>
      <c r="Q18" s="5441"/>
      <c r="R18" s="5441"/>
      <c r="S18" s="5441"/>
      <c r="T18" s="5441"/>
      <c r="U18" s="5441"/>
      <c r="V18" s="5441"/>
      <c r="W18" s="5441"/>
      <c r="X18" s="5441"/>
    </row>
    <row r="19" spans="1:24" ht="17.25" customHeight="1">
      <c r="K19" s="1323" t="s">
        <v>3606</v>
      </c>
      <c r="L19" s="1323"/>
      <c r="M19" s="1323"/>
      <c r="N19" s="1323"/>
      <c r="O19" s="1323"/>
      <c r="P19" s="1323"/>
      <c r="Q19" s="5442" t="str">
        <f>cst_wskakunin_dairi1__space5</f>
        <v/>
      </c>
      <c r="R19" s="5442"/>
      <c r="S19" s="5442"/>
      <c r="T19" s="5442"/>
      <c r="U19" s="5442"/>
      <c r="V19" s="5442"/>
      <c r="W19" s="5442"/>
      <c r="X19" s="5442"/>
    </row>
    <row r="20" spans="1:24" ht="17.25" customHeight="1">
      <c r="K20" s="1323"/>
      <c r="L20" s="1323"/>
      <c r="M20" s="1323"/>
      <c r="N20" s="1323"/>
      <c r="O20" s="1323"/>
      <c r="P20" s="1323"/>
      <c r="Q20" s="5442"/>
      <c r="R20" s="5442"/>
      <c r="S20" s="5442"/>
      <c r="T20" s="5442"/>
      <c r="U20" s="5442"/>
      <c r="V20" s="5442"/>
      <c r="W20" s="5442"/>
      <c r="X20" s="5442"/>
    </row>
    <row r="21" spans="1:24" ht="17.25" customHeight="1">
      <c r="R21" s="766"/>
    </row>
    <row r="22" spans="1:24" ht="17.25" customHeight="1">
      <c r="A22" s="766" t="s">
        <v>3675</v>
      </c>
      <c r="R22" s="766"/>
    </row>
    <row r="23" spans="1:24" ht="17.25" customHeight="1">
      <c r="A23" s="766" t="s">
        <v>3676</v>
      </c>
      <c r="R23" s="766"/>
    </row>
    <row r="24" spans="1:24" ht="15" customHeight="1">
      <c r="R24" s="766"/>
    </row>
    <row r="25" spans="1:24" ht="22.5" customHeight="1">
      <c r="A25" s="5440" t="s">
        <v>0</v>
      </c>
      <c r="B25" s="5440"/>
      <c r="C25" s="5440"/>
      <c r="D25" s="5440"/>
      <c r="E25" s="5440"/>
      <c r="F25" s="5440"/>
      <c r="G25" s="5440"/>
      <c r="H25" s="5440"/>
      <c r="I25" s="5440"/>
      <c r="J25" s="5440"/>
      <c r="K25" s="5440"/>
      <c r="L25" s="5440"/>
      <c r="M25" s="5440"/>
      <c r="N25" s="5440"/>
      <c r="O25" s="5440"/>
      <c r="P25" s="5440"/>
      <c r="Q25" s="5440"/>
      <c r="R25" s="5440"/>
      <c r="S25" s="5440"/>
      <c r="T25" s="5440"/>
      <c r="U25" s="5440"/>
      <c r="V25" s="5440"/>
      <c r="W25" s="5440"/>
      <c r="X25" s="5440"/>
    </row>
    <row r="26" spans="1:24" ht="15" customHeight="1">
      <c r="R26" s="766"/>
    </row>
    <row r="27" spans="1:24" ht="21.75" customHeight="1">
      <c r="A27" s="766" t="s">
        <v>3677</v>
      </c>
      <c r="R27" s="766"/>
    </row>
    <row r="28" spans="1:24" ht="17.25" customHeight="1">
      <c r="A28" s="766" t="s">
        <v>3678</v>
      </c>
      <c r="K28" s="769" t="s">
        <v>6</v>
      </c>
      <c r="L28" s="5443"/>
      <c r="M28" s="5443"/>
      <c r="N28" s="5443"/>
      <c r="O28" s="5443"/>
      <c r="P28" s="5443"/>
      <c r="Q28" s="5443"/>
      <c r="R28" s="5443"/>
      <c r="S28" s="769" t="s">
        <v>7</v>
      </c>
    </row>
    <row r="29" spans="1:24" ht="8.1" customHeight="1"/>
    <row r="30" spans="1:24" ht="17.25" customHeight="1">
      <c r="A30" s="766" t="s">
        <v>3679</v>
      </c>
      <c r="C30" s="770"/>
      <c r="D30" s="770"/>
      <c r="E30" s="770"/>
      <c r="F30" s="770"/>
      <c r="G30" s="770"/>
      <c r="H30" s="770"/>
      <c r="I30" s="770"/>
      <c r="K30" s="5421"/>
      <c r="L30" s="5421"/>
      <c r="M30" s="5421"/>
      <c r="N30" s="5421"/>
      <c r="O30" s="5421"/>
      <c r="P30" s="5421"/>
      <c r="Q30" s="5421"/>
      <c r="R30" s="5421"/>
      <c r="S30" s="5421"/>
      <c r="T30" s="5421"/>
      <c r="U30" s="5421"/>
      <c r="V30" s="5421"/>
      <c r="W30" s="5421"/>
    </row>
    <row r="31" spans="1:24" ht="8.1" customHeight="1">
      <c r="C31" s="770"/>
      <c r="D31" s="770"/>
      <c r="E31" s="770"/>
      <c r="F31" s="770"/>
      <c r="G31" s="770"/>
      <c r="H31" s="770"/>
      <c r="I31" s="770"/>
    </row>
    <row r="32" spans="1:24" ht="17.25" customHeight="1">
      <c r="A32" s="766" t="s">
        <v>3680</v>
      </c>
      <c r="K32" s="5422" t="str">
        <f ca="1">cst_Pre_Corp__SHINSEI&amp;"　"&amp;cst_Pre_Daihyou__SHINSEI</f>
        <v>一般財団法人 さいたま住宅検査センター　理事長　福 島  克 季</v>
      </c>
      <c r="L32" s="5422"/>
      <c r="M32" s="5422"/>
      <c r="N32" s="5422"/>
      <c r="O32" s="5422"/>
      <c r="P32" s="5422"/>
      <c r="Q32" s="5422"/>
      <c r="R32" s="5422"/>
      <c r="S32" s="5422"/>
      <c r="T32" s="5422"/>
      <c r="U32" s="5422"/>
      <c r="V32" s="5422"/>
      <c r="W32" s="5422"/>
      <c r="X32" s="5422"/>
    </row>
    <row r="33" spans="1:24" ht="8.1" customHeight="1">
      <c r="R33" s="766"/>
    </row>
    <row r="34" spans="1:24" ht="17.25" customHeight="1">
      <c r="A34" s="766" t="s">
        <v>3681</v>
      </c>
      <c r="K34" s="5421"/>
      <c r="L34" s="5421"/>
      <c r="M34" s="5421"/>
      <c r="N34" s="5421"/>
      <c r="O34" s="5421"/>
      <c r="P34" s="5421"/>
      <c r="Q34" s="5421"/>
      <c r="R34" s="5421"/>
      <c r="S34" s="5421"/>
      <c r="T34" s="5421"/>
      <c r="U34" s="5421"/>
      <c r="V34" s="5421"/>
      <c r="W34" s="5421"/>
    </row>
    <row r="35" spans="1:24" ht="8.1" customHeight="1"/>
    <row r="36" spans="1:24" ht="17.25" customHeight="1">
      <c r="A36" s="766" t="s">
        <v>3682</v>
      </c>
      <c r="K36" s="5421"/>
      <c r="L36" s="5421"/>
      <c r="M36" s="5421"/>
      <c r="N36" s="5421"/>
      <c r="O36" s="5421"/>
      <c r="P36" s="5421"/>
      <c r="Q36" s="5421"/>
      <c r="R36" s="5421"/>
      <c r="S36" s="5421"/>
      <c r="T36" s="5421"/>
      <c r="U36" s="5421"/>
      <c r="V36" s="5421"/>
      <c r="W36" s="5421"/>
    </row>
    <row r="37" spans="1:24" ht="8.1" customHeight="1"/>
    <row r="38" spans="1:24" ht="17.25" customHeight="1">
      <c r="A38" s="766" t="s">
        <v>3683</v>
      </c>
      <c r="L38" s="5419"/>
      <c r="M38" s="5419"/>
      <c r="N38" s="5419"/>
      <c r="O38" s="5419"/>
      <c r="P38" s="5419"/>
      <c r="Q38" s="5419"/>
      <c r="R38" s="5419"/>
      <c r="S38" s="5419"/>
      <c r="T38" s="5419"/>
      <c r="U38" s="5419"/>
      <c r="V38" s="5419"/>
      <c r="W38" s="5419"/>
    </row>
    <row r="39" spans="1:24" ht="8.1" customHeight="1"/>
    <row r="40" spans="1:24" ht="17.25" customHeight="1">
      <c r="A40" s="766" t="s">
        <v>3684</v>
      </c>
      <c r="L40" s="5420" t="str">
        <f>cst_wskakunin_KOUJI_TYAKUSYU_YOTEI_DATE</f>
        <v/>
      </c>
      <c r="M40" s="5420"/>
      <c r="N40" s="5420"/>
      <c r="O40" s="5420"/>
      <c r="P40" s="5420"/>
      <c r="Q40" s="5420"/>
      <c r="R40" s="5420"/>
      <c r="S40" s="5420"/>
      <c r="T40" s="5420"/>
      <c r="U40" s="5420"/>
      <c r="V40" s="5420"/>
      <c r="W40" s="5420"/>
    </row>
    <row r="41" spans="1:24" ht="8.1" customHeight="1"/>
    <row r="42" spans="1:24" ht="24" customHeight="1">
      <c r="A42" s="5423" t="s">
        <v>3116</v>
      </c>
      <c r="B42" s="5424"/>
      <c r="C42" s="5424"/>
      <c r="D42" s="5424"/>
      <c r="E42" s="5424"/>
      <c r="F42" s="5424"/>
      <c r="G42" s="5424"/>
      <c r="H42" s="5424"/>
      <c r="I42" s="5424"/>
      <c r="J42" s="5424"/>
      <c r="K42" s="5424"/>
      <c r="L42" s="5425"/>
      <c r="M42" s="5426" t="s">
        <v>3635</v>
      </c>
      <c r="N42" s="5427"/>
      <c r="O42" s="5427"/>
      <c r="P42" s="5427"/>
      <c r="Q42" s="5427"/>
      <c r="R42" s="5427"/>
      <c r="S42" s="5427"/>
      <c r="T42" s="5427"/>
      <c r="U42" s="5427"/>
      <c r="V42" s="5427"/>
      <c r="W42" s="5427"/>
      <c r="X42" s="5428"/>
    </row>
    <row r="43" spans="1:24" ht="24" customHeight="1">
      <c r="A43" s="5423" t="s">
        <v>3636</v>
      </c>
      <c r="B43" s="5424"/>
      <c r="C43" s="5424"/>
      <c r="D43" s="5424"/>
      <c r="E43" s="5424"/>
      <c r="F43" s="5424"/>
      <c r="G43" s="5424"/>
      <c r="H43" s="5424"/>
      <c r="I43" s="5424"/>
      <c r="J43" s="5424"/>
      <c r="K43" s="5424"/>
      <c r="L43" s="5425"/>
      <c r="M43" s="5429"/>
      <c r="N43" s="5430"/>
      <c r="O43" s="5430"/>
      <c r="P43" s="5430"/>
      <c r="Q43" s="5430"/>
      <c r="R43" s="5430"/>
      <c r="S43" s="5430"/>
      <c r="T43" s="5430"/>
      <c r="U43" s="5430"/>
      <c r="V43" s="5430"/>
      <c r="W43" s="5430"/>
      <c r="X43" s="5431"/>
    </row>
    <row r="44" spans="1:24" ht="24" customHeight="1">
      <c r="A44" s="5435" t="s">
        <v>3637</v>
      </c>
      <c r="B44" s="5436"/>
      <c r="C44" s="5436"/>
      <c r="D44" s="5436"/>
      <c r="E44" s="5436"/>
      <c r="F44" s="5436"/>
      <c r="G44" s="5436"/>
      <c r="H44" s="5436"/>
      <c r="I44" s="5436"/>
      <c r="J44" s="5436"/>
      <c r="K44" s="5436"/>
      <c r="L44" s="5437"/>
      <c r="M44" s="5429"/>
      <c r="N44" s="5430"/>
      <c r="O44" s="5430"/>
      <c r="P44" s="5430"/>
      <c r="Q44" s="5430"/>
      <c r="R44" s="5430"/>
      <c r="S44" s="5430"/>
      <c r="T44" s="5430"/>
      <c r="U44" s="5430"/>
      <c r="V44" s="5430"/>
      <c r="W44" s="5430"/>
      <c r="X44" s="5431"/>
    </row>
    <row r="45" spans="1:24" ht="24" customHeight="1">
      <c r="A45" s="5438" t="s">
        <v>3955</v>
      </c>
      <c r="B45" s="5438"/>
      <c r="C45" s="5438"/>
      <c r="D45" s="5438"/>
      <c r="E45" s="5438"/>
      <c r="F45" s="5438"/>
      <c r="G45" s="5438"/>
      <c r="H45" s="5438"/>
      <c r="I45" s="5438"/>
      <c r="J45" s="5438"/>
      <c r="K45" s="5438"/>
      <c r="L45" s="5439"/>
      <c r="M45" s="5432"/>
      <c r="N45" s="5433"/>
      <c r="O45" s="5433"/>
      <c r="P45" s="5433"/>
      <c r="Q45" s="5433"/>
      <c r="R45" s="5433"/>
      <c r="S45" s="5433"/>
      <c r="T45" s="5433"/>
      <c r="U45" s="5433"/>
      <c r="V45" s="5433"/>
      <c r="W45" s="5433"/>
      <c r="X45" s="5434"/>
    </row>
    <row r="47" spans="1:24" ht="17.25" customHeight="1">
      <c r="A47" s="766" t="s">
        <v>3030</v>
      </c>
    </row>
    <row r="48" spans="1:24" ht="17.25" customHeight="1">
      <c r="A48" s="766" t="s">
        <v>3638</v>
      </c>
    </row>
    <row r="49" spans="1:1" ht="17.25" customHeight="1">
      <c r="A49" s="766" t="s">
        <v>3951</v>
      </c>
    </row>
    <row r="50" spans="1:1" ht="17.25" customHeight="1">
      <c r="A50" s="766" t="s">
        <v>3952</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6"/>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4546</v>
      </c>
      <c r="G1" s="2065"/>
      <c r="H1" s="2065"/>
      <c r="Y1" s="2066"/>
      <c r="Z1" s="2066"/>
      <c r="AA1" s="2066"/>
    </row>
    <row r="2" spans="1:28" ht="17.25" customHeight="1">
      <c r="A2" s="2063"/>
      <c r="G2" s="2065"/>
      <c r="H2" s="2065"/>
      <c r="Y2" s="2066"/>
      <c r="Z2" s="2066"/>
      <c r="AA2" s="2066"/>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66"/>
      <c r="Z4" s="2066"/>
      <c r="AA4" s="2066"/>
    </row>
    <row r="5" spans="1:28" ht="25.5" customHeight="1">
      <c r="A5" s="5450" t="s">
        <v>4547</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3600</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51"/>
      <c r="V9" s="5451"/>
      <c r="W9" s="2098" t="s">
        <v>477</v>
      </c>
      <c r="X9" s="2099"/>
      <c r="Y9" s="2098" t="s">
        <v>5</v>
      </c>
      <c r="Z9" s="2099"/>
      <c r="AA9" s="2098"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52" t="str">
        <f>cst_wskakunin_owner1__address</f>
        <v/>
      </c>
      <c r="T13" s="5452"/>
      <c r="U13" s="5452"/>
      <c r="V13" s="5452"/>
      <c r="W13" s="5452"/>
      <c r="X13" s="5452"/>
      <c r="Y13" s="5452"/>
      <c r="Z13" s="5452"/>
      <c r="AA13" s="5452"/>
      <c r="AB13" s="5452"/>
    </row>
    <row r="14" spans="1:28" ht="17.25" customHeight="1">
      <c r="L14" s="2064" t="s">
        <v>3603</v>
      </c>
      <c r="S14" s="5452"/>
      <c r="T14" s="5452"/>
      <c r="U14" s="5452"/>
      <c r="V14" s="5452"/>
      <c r="W14" s="5452"/>
      <c r="X14" s="5452"/>
      <c r="Y14" s="5452"/>
      <c r="Z14" s="5452"/>
      <c r="AA14" s="5452"/>
      <c r="AB14" s="5452"/>
    </row>
    <row r="15" spans="1:28" ht="17.25" customHeight="1">
      <c r="L15" s="2064" t="s">
        <v>3112</v>
      </c>
      <c r="S15" s="5453" t="str">
        <f>cst_wskakunin_owner1__space3</f>
        <v/>
      </c>
      <c r="T15" s="5453"/>
      <c r="U15" s="5453"/>
      <c r="V15" s="5453"/>
      <c r="W15" s="5453"/>
      <c r="X15" s="5453"/>
      <c r="Y15" s="5453"/>
      <c r="Z15" s="5453"/>
      <c r="AA15" s="5453"/>
      <c r="AB15" s="5453"/>
    </row>
    <row r="16" spans="1:28" ht="17.25" customHeight="1">
      <c r="L16" s="2064" t="s">
        <v>3113</v>
      </c>
      <c r="S16" s="5453"/>
      <c r="T16" s="5453"/>
      <c r="U16" s="5453"/>
      <c r="V16" s="5453"/>
      <c r="W16" s="5453"/>
      <c r="X16" s="5453"/>
      <c r="Y16" s="5453"/>
      <c r="Z16" s="5453"/>
      <c r="AA16" s="5453"/>
      <c r="AB16" s="5453"/>
    </row>
    <row r="17" spans="1:28" ht="17.25" customHeight="1">
      <c r="Y17" s="2064"/>
      <c r="Z17" s="2064"/>
      <c r="AA17" s="2064"/>
    </row>
    <row r="18" spans="1:28" ht="17.25" customHeight="1">
      <c r="A18" s="5454" t="s">
        <v>4548</v>
      </c>
      <c r="B18" s="5454"/>
      <c r="C18" s="5454"/>
      <c r="D18" s="5454"/>
      <c r="E18" s="5454"/>
      <c r="F18" s="5454"/>
      <c r="G18" s="5454"/>
      <c r="H18" s="5454"/>
      <c r="I18" s="5454"/>
      <c r="J18" s="5454"/>
      <c r="K18" s="5454"/>
      <c r="L18" s="5454"/>
      <c r="M18" s="5454"/>
      <c r="N18" s="5454"/>
      <c r="O18" s="5454" t="s">
        <v>4549</v>
      </c>
      <c r="P18" s="5454"/>
      <c r="Q18" s="5454"/>
      <c r="R18" s="5454" t="s">
        <v>4550</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4551</v>
      </c>
      <c r="P19" s="5454"/>
      <c r="Q19" s="5454"/>
      <c r="R19" s="5454"/>
      <c r="S19" s="5454"/>
      <c r="T19" s="5454"/>
      <c r="U19" s="5454"/>
      <c r="V19" s="5454"/>
      <c r="W19" s="5454"/>
      <c r="X19" s="5454"/>
      <c r="Y19" s="5454"/>
      <c r="Z19" s="5454"/>
      <c r="AA19" s="5454"/>
      <c r="AB19" s="5454"/>
    </row>
    <row r="20" spans="1:28" ht="17.25" customHeight="1">
      <c r="A20" s="5454"/>
      <c r="B20" s="5454"/>
      <c r="C20" s="5454"/>
      <c r="D20" s="5454"/>
      <c r="E20" s="5454"/>
      <c r="F20" s="5454"/>
      <c r="G20" s="5454"/>
      <c r="H20" s="5454"/>
      <c r="I20" s="5454"/>
      <c r="J20" s="5454"/>
      <c r="K20" s="5454"/>
      <c r="L20" s="5454"/>
      <c r="M20" s="5454"/>
      <c r="N20" s="5454"/>
      <c r="O20" s="5454" t="s">
        <v>4552</v>
      </c>
      <c r="P20" s="5454"/>
      <c r="Q20" s="5454"/>
      <c r="R20" s="5454"/>
      <c r="S20" s="5454"/>
      <c r="T20" s="5454"/>
      <c r="U20" s="5454"/>
      <c r="V20" s="5454"/>
      <c r="W20" s="5454"/>
      <c r="X20" s="5454"/>
      <c r="Y20" s="5454"/>
      <c r="Z20" s="5454"/>
      <c r="AA20" s="5454"/>
      <c r="AB20" s="5454"/>
    </row>
    <row r="21" spans="1:28" ht="17.25" customHeight="1">
      <c r="A21" s="2064" t="s">
        <v>4553</v>
      </c>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Y29" s="2064"/>
      <c r="Z29" s="2064"/>
      <c r="AA29" s="2064"/>
    </row>
    <row r="30" spans="1:28" ht="17.25" customHeight="1">
      <c r="A30" s="2064" t="s">
        <v>3990</v>
      </c>
      <c r="Y30" s="2064"/>
      <c r="Z30" s="2064"/>
      <c r="AA30" s="2064"/>
    </row>
    <row r="31" spans="1:28" ht="27" customHeight="1">
      <c r="A31" s="5446" t="s">
        <v>4554</v>
      </c>
      <c r="B31" s="5447"/>
      <c r="C31" s="5447"/>
      <c r="D31" s="5447"/>
      <c r="E31" s="5447"/>
      <c r="F31" s="5447"/>
      <c r="G31" s="5447"/>
      <c r="H31" s="5447"/>
      <c r="I31" s="5447"/>
      <c r="J31" s="5446" t="s">
        <v>4555</v>
      </c>
      <c r="K31" s="5447"/>
      <c r="L31" s="5447"/>
      <c r="M31" s="5447"/>
      <c r="N31" s="5447"/>
      <c r="O31" s="5447"/>
      <c r="P31" s="5447"/>
      <c r="Q31" s="5447"/>
      <c r="R31" s="5447"/>
      <c r="S31" s="5446" t="s">
        <v>3644</v>
      </c>
      <c r="T31" s="5447"/>
      <c r="U31" s="5447"/>
      <c r="V31" s="5447"/>
      <c r="W31" s="5447"/>
      <c r="X31" s="5447"/>
      <c r="Y31" s="5447"/>
      <c r="Z31" s="5447"/>
      <c r="AA31" s="5447"/>
      <c r="AB31" s="5448"/>
    </row>
    <row r="32" spans="1:28" ht="27" customHeight="1">
      <c r="A32" s="5446" t="s">
        <v>3636</v>
      </c>
      <c r="B32" s="5447"/>
      <c r="C32" s="5447"/>
      <c r="D32" s="5447"/>
      <c r="E32" s="5447"/>
      <c r="F32" s="5447"/>
      <c r="G32" s="5447"/>
      <c r="H32" s="5447"/>
      <c r="I32" s="5447"/>
      <c r="J32" s="5446" t="s">
        <v>3636</v>
      </c>
      <c r="K32" s="5447"/>
      <c r="L32" s="5447"/>
      <c r="M32" s="5447"/>
      <c r="N32" s="5447"/>
      <c r="O32" s="5447"/>
      <c r="P32" s="5447"/>
      <c r="Q32" s="5447"/>
      <c r="R32" s="5447"/>
      <c r="S32" s="5455"/>
      <c r="T32" s="5456"/>
      <c r="U32" s="5456"/>
      <c r="V32" s="5456"/>
      <c r="W32" s="5456"/>
      <c r="X32" s="5456"/>
      <c r="Y32" s="5456"/>
      <c r="Z32" s="5456"/>
      <c r="AA32" s="5456"/>
      <c r="AB32" s="5457"/>
    </row>
    <row r="33" spans="1:28" ht="27" customHeight="1">
      <c r="A33" s="5464" t="s">
        <v>3637</v>
      </c>
      <c r="B33" s="5465"/>
      <c r="C33" s="5465"/>
      <c r="D33" s="5465"/>
      <c r="E33" s="5465"/>
      <c r="F33" s="5465"/>
      <c r="G33" s="5465"/>
      <c r="H33" s="5465"/>
      <c r="I33" s="5465"/>
      <c r="J33" s="5464" t="s">
        <v>3637</v>
      </c>
      <c r="K33" s="5465"/>
      <c r="L33" s="5465"/>
      <c r="M33" s="5465"/>
      <c r="N33" s="5465"/>
      <c r="O33" s="5465"/>
      <c r="P33" s="5465"/>
      <c r="Q33" s="5465"/>
      <c r="R33" s="5465"/>
      <c r="S33" s="5458"/>
      <c r="T33" s="5459"/>
      <c r="U33" s="5459"/>
      <c r="V33" s="5459"/>
      <c r="W33" s="5459"/>
      <c r="X33" s="5459"/>
      <c r="Y33" s="5459"/>
      <c r="Z33" s="5459"/>
      <c r="AA33" s="5459"/>
      <c r="AB33" s="5460"/>
    </row>
    <row r="34" spans="1:28" ht="27" customHeight="1">
      <c r="A34" s="5466" t="s">
        <v>3957</v>
      </c>
      <c r="B34" s="5467"/>
      <c r="C34" s="5467"/>
      <c r="D34" s="5467"/>
      <c r="E34" s="5467"/>
      <c r="F34" s="5467"/>
      <c r="G34" s="5467"/>
      <c r="H34" s="5467"/>
      <c r="I34" s="5468"/>
      <c r="J34" s="5466" t="s">
        <v>3957</v>
      </c>
      <c r="K34" s="5467"/>
      <c r="L34" s="5467"/>
      <c r="M34" s="5467"/>
      <c r="N34" s="5467"/>
      <c r="O34" s="5467"/>
      <c r="P34" s="5467"/>
      <c r="Q34" s="5467"/>
      <c r="R34" s="5467"/>
      <c r="S34" s="5461"/>
      <c r="T34" s="5462"/>
      <c r="U34" s="5462"/>
      <c r="V34" s="5462"/>
      <c r="W34" s="5462"/>
      <c r="X34" s="5462"/>
      <c r="Y34" s="5462"/>
      <c r="Z34" s="5462"/>
      <c r="AA34" s="5462"/>
      <c r="AB34" s="5463"/>
    </row>
    <row r="35" spans="1:28" ht="17.25" customHeight="1">
      <c r="A35" s="2064" t="s">
        <v>3030</v>
      </c>
    </row>
    <row r="36" spans="1:28" ht="17.25" customHeight="1">
      <c r="A36" s="2064" t="s">
        <v>4556</v>
      </c>
    </row>
    <row r="37" spans="1:28" ht="17.25" customHeight="1">
      <c r="A37" s="2064" t="s">
        <v>4557</v>
      </c>
    </row>
    <row r="38" spans="1:28" ht="17.25" customHeight="1">
      <c r="A38" s="2064" t="s">
        <v>4558</v>
      </c>
    </row>
    <row r="39" spans="1:28" ht="17.25" customHeight="1">
      <c r="A39" s="2064" t="s">
        <v>4601</v>
      </c>
    </row>
    <row r="40" spans="1:28" ht="17.25" customHeight="1">
      <c r="A40" s="2064" t="s">
        <v>4559</v>
      </c>
    </row>
    <row r="41" spans="1:28" ht="17.25" customHeight="1">
      <c r="A41" s="2064" t="s">
        <v>4602</v>
      </c>
    </row>
    <row r="42" spans="1:28" ht="17.25" customHeight="1">
      <c r="A42" s="2064" t="s">
        <v>4560</v>
      </c>
    </row>
    <row r="43" spans="1:28" ht="17.25" customHeight="1">
      <c r="A43" s="2064" t="s">
        <v>4561</v>
      </c>
    </row>
    <row r="44" spans="1:28" ht="17.25" customHeight="1">
      <c r="A44" s="2064" t="s">
        <v>4562</v>
      </c>
    </row>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49" t="s">
        <v>4563</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5074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70" t="str">
        <f>cst_wskakunin_BUILD__address</f>
        <v>埼玉県さいたま市浦和区仲町</v>
      </c>
      <c r="I55" s="5470"/>
      <c r="J55" s="5470"/>
      <c r="K55" s="5470"/>
      <c r="L55" s="5470"/>
      <c r="M55" s="5470"/>
      <c r="N55" s="5470"/>
      <c r="O55" s="5470"/>
      <c r="P55" s="5470"/>
      <c r="Q55" s="5470"/>
      <c r="R55" s="5470"/>
      <c r="S55" s="5470"/>
      <c r="T55" s="5470"/>
      <c r="U55" s="5470"/>
      <c r="V55" s="5470"/>
      <c r="W55" s="5470"/>
      <c r="X55" s="5470"/>
      <c r="Y55" s="5470"/>
      <c r="Z55" s="5470"/>
      <c r="AA55" s="5470"/>
      <c r="AB55" s="5471"/>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72" t="str">
        <f>cst_wskakunin_SHIKITI_MENSEKI_1_TOTAL</f>
        <v/>
      </c>
      <c r="J58" s="5472"/>
      <c r="K58" s="5472"/>
      <c r="L58" s="5472"/>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72" t="str">
        <f>IF(cst_wsjob_JOB_INPUT_VERSION="","",IF(cst_wsjob_JOB_INPUT_VERSION&gt;=6,cst_wskakunin_KENTIKU_MENSEKI_ZENTAI_SHINSEI,cst_wskakunin_KENTIKU_MENSEKI_SHINSEI))</f>
        <v/>
      </c>
      <c r="J64" s="5472"/>
      <c r="K64" s="5472"/>
      <c r="L64" s="5472"/>
      <c r="M64" s="2067" t="s">
        <v>114</v>
      </c>
      <c r="Y64" s="2064"/>
      <c r="Z64" s="2064"/>
      <c r="AA64" s="2064"/>
      <c r="AB64" s="2092"/>
    </row>
    <row r="65" spans="2:28" ht="6" customHeight="1">
      <c r="B65" s="2089"/>
      <c r="C65" s="2074"/>
      <c r="D65" s="2074"/>
      <c r="E65" s="2074"/>
      <c r="F65" s="2074"/>
      <c r="G65" s="2074"/>
      <c r="H65" s="2074"/>
      <c r="I65" s="1197"/>
      <c r="J65" s="1197"/>
      <c r="K65" s="1197"/>
      <c r="L65" s="1197"/>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1196"/>
      <c r="J66" s="1196"/>
      <c r="K66" s="1196"/>
      <c r="L66" s="1196"/>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72" t="str">
        <f>cst_wskakunin_NOBE_MENSEKI_JYUTAKU_SHINSEI</f>
        <v/>
      </c>
      <c r="J67" s="5472"/>
      <c r="K67" s="5472"/>
      <c r="L67" s="5472"/>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H70" s="2108" t="str">
        <f>cst_wskakunin_YOUTO_kodate_box</f>
        <v>□</v>
      </c>
      <c r="I70" s="2064" t="s">
        <v>154</v>
      </c>
      <c r="N70" s="2108" t="str">
        <f>cst_wskakunin_YOUTO_kyoudou_box</f>
        <v>□</v>
      </c>
      <c r="O70" s="2064" t="s">
        <v>3211</v>
      </c>
      <c r="Y70" s="2064"/>
      <c r="Z70" s="2064"/>
      <c r="AA70" s="2064"/>
      <c r="AB70" s="2092"/>
    </row>
    <row r="71" spans="2:28" ht="17.25" customHeight="1">
      <c r="B71" s="2088"/>
      <c r="C71" s="2064" t="s">
        <v>4571</v>
      </c>
      <c r="H71" s="2083"/>
      <c r="M71" s="2067"/>
      <c r="O71" s="5469"/>
      <c r="P71" s="5469"/>
      <c r="Q71" s="2067" t="s">
        <v>481</v>
      </c>
      <c r="R71" s="5473"/>
      <c r="S71" s="5473"/>
      <c r="T71" s="2067" t="s">
        <v>114</v>
      </c>
      <c r="V71" s="5469"/>
      <c r="W71" s="5469"/>
      <c r="X71" s="2067" t="s">
        <v>481</v>
      </c>
      <c r="Y71" s="5473"/>
      <c r="Z71" s="5473"/>
      <c r="AA71" s="2067" t="s">
        <v>114</v>
      </c>
      <c r="AB71" s="2095"/>
    </row>
    <row r="72" spans="2:28" ht="17.25" customHeight="1">
      <c r="B72" s="2088"/>
      <c r="C72" s="2064" t="s">
        <v>4572</v>
      </c>
      <c r="H72" s="2083"/>
      <c r="N72" s="2103" t="s">
        <v>1395</v>
      </c>
      <c r="T72" s="5469"/>
      <c r="U72" s="5469"/>
      <c r="V72" s="5469"/>
      <c r="W72" s="5469"/>
      <c r="X72" s="2104" t="s">
        <v>108</v>
      </c>
      <c r="Y72" s="2064"/>
      <c r="Z72" s="2064"/>
      <c r="AA72" s="2064"/>
      <c r="AB72" s="2092"/>
    </row>
    <row r="73" spans="2:28" ht="17.25" customHeight="1">
      <c r="B73" s="2088"/>
      <c r="H73" s="2083"/>
      <c r="N73" s="2063" t="s">
        <v>4573</v>
      </c>
      <c r="T73" s="5469"/>
      <c r="U73" s="5469"/>
      <c r="V73" s="5469"/>
      <c r="W73" s="5469"/>
      <c r="X73" s="2104"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4574</v>
      </c>
      <c r="Y76" s="2064"/>
      <c r="Z76" s="2064"/>
      <c r="AA76" s="2064"/>
      <c r="AB76" s="2092"/>
    </row>
    <row r="77" spans="2:28" ht="17.25" customHeight="1">
      <c r="B77" s="2088"/>
      <c r="C77" s="2064" t="s">
        <v>3218</v>
      </c>
      <c r="H77" s="2083"/>
      <c r="J77" s="5474" t="str">
        <f>cst_wskakunin_p4_1_TAKASA_MAX</f>
        <v/>
      </c>
      <c r="K77" s="5474"/>
      <c r="L77" s="5474"/>
      <c r="M77" s="5474"/>
      <c r="N77" s="1191" t="s">
        <v>674</v>
      </c>
      <c r="Y77" s="2064"/>
      <c r="Z77" s="2067"/>
      <c r="AA77" s="2064"/>
      <c r="AB77" s="2095"/>
    </row>
    <row r="78" spans="2:28" ht="17.25" customHeight="1">
      <c r="B78" s="2088"/>
      <c r="C78" s="2064" t="s">
        <v>3219</v>
      </c>
      <c r="H78" s="2083"/>
      <c r="J78" s="5474" t="str">
        <f>cst_wskakunin_p4_1_TAKASA_KEN_MAX</f>
        <v/>
      </c>
      <c r="K78" s="5474"/>
      <c r="L78" s="5474"/>
      <c r="M78" s="5474"/>
      <c r="N78" s="1205" t="s">
        <v>674</v>
      </c>
      <c r="W78" s="2104"/>
      <c r="Y78" s="2064"/>
      <c r="Z78" s="2064"/>
      <c r="AA78" s="2064"/>
      <c r="AB78" s="2092"/>
    </row>
    <row r="79" spans="2:28" ht="17.25" customHeight="1">
      <c r="B79" s="2088"/>
      <c r="C79" s="2064" t="s">
        <v>3220</v>
      </c>
      <c r="F79" s="2064" t="s">
        <v>3647</v>
      </c>
      <c r="H79" s="2083"/>
      <c r="I79" s="5474" t="str">
        <f>cst_wskakunin_KAISU_TIJYOU_SHINSEI</f>
        <v/>
      </c>
      <c r="J79" s="5474"/>
      <c r="K79" s="1194" t="s">
        <v>481</v>
      </c>
      <c r="L79" s="1191"/>
      <c r="M79" s="1191" t="s">
        <v>4106</v>
      </c>
      <c r="N79" s="1191"/>
      <c r="O79" s="1198"/>
      <c r="P79" s="5474">
        <f>cst_wskakunin_KAISU_TIKA_SHINSEI__zero</f>
        <v>0</v>
      </c>
      <c r="Q79" s="5474"/>
      <c r="R79" s="1194" t="s">
        <v>481</v>
      </c>
      <c r="W79" s="2104"/>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3648</v>
      </c>
      <c r="G82" s="5474" t="str">
        <f>cst_wskakunin_KOUZOU1</f>
        <v/>
      </c>
      <c r="H82" s="5474"/>
      <c r="I82" s="5474"/>
      <c r="J82" s="5474"/>
      <c r="K82" s="5474"/>
      <c r="L82" s="5474"/>
      <c r="M82" s="5474"/>
      <c r="N82" s="1193" t="s">
        <v>641</v>
      </c>
      <c r="O82" s="1191"/>
      <c r="P82" s="5474" t="str">
        <f>cst_wskakunin_KOUZOU2</f>
        <v/>
      </c>
      <c r="Q82" s="5474"/>
      <c r="R82" s="5474"/>
      <c r="S82" s="5474"/>
      <c r="T82" s="5474"/>
      <c r="U82" s="5474"/>
      <c r="V82" s="5474"/>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4575</v>
      </c>
      <c r="K85" s="2067"/>
      <c r="M85" s="2063"/>
      <c r="Q85" s="2064" t="s">
        <v>4576</v>
      </c>
      <c r="T85" s="2067"/>
      <c r="Y85" s="2064"/>
      <c r="Z85" s="2064"/>
      <c r="AA85" s="2064"/>
      <c r="AB85" s="2092"/>
    </row>
    <row r="86" spans="2: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2: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2:28" ht="17.25" customHeight="1">
      <c r="B88" s="2088" t="s">
        <v>4577</v>
      </c>
      <c r="K88" s="2067"/>
      <c r="M88" s="2063"/>
      <c r="Q88" s="2067"/>
      <c r="T88" s="2067"/>
      <c r="W88" s="2067"/>
      <c r="Y88" s="2064"/>
      <c r="Z88" s="2064"/>
      <c r="AA88" s="2064"/>
      <c r="AB88" s="2092"/>
    </row>
    <row r="89" spans="2:28" ht="17.25" customHeight="1">
      <c r="B89" s="2088"/>
      <c r="C89" s="2064" t="s">
        <v>4578</v>
      </c>
      <c r="K89" s="2067"/>
      <c r="M89" s="2063"/>
      <c r="O89" s="2105" t="s">
        <v>139</v>
      </c>
      <c r="P89" s="2067" t="s">
        <v>498</v>
      </c>
      <c r="Q89" s="2067"/>
      <c r="R89" s="2105" t="s">
        <v>139</v>
      </c>
      <c r="S89" s="2067" t="s">
        <v>497</v>
      </c>
      <c r="T89" s="2067"/>
      <c r="U89" s="2067"/>
      <c r="V89" s="2067"/>
      <c r="W89" s="2067"/>
      <c r="Y89" s="2064"/>
      <c r="Z89" s="2064"/>
      <c r="AA89" s="2064"/>
      <c r="AB89" s="2092"/>
    </row>
    <row r="90" spans="2:28" ht="6" customHeight="1">
      <c r="B90" s="2089"/>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90"/>
      <c r="Z90" s="2090"/>
      <c r="AA90" s="2090"/>
      <c r="AB90" s="2091"/>
    </row>
    <row r="91" spans="2:28" ht="6" customHeight="1">
      <c r="B91" s="2084"/>
      <c r="C91" s="2085"/>
      <c r="D91" s="2085"/>
      <c r="E91" s="2085"/>
      <c r="F91" s="2085"/>
      <c r="G91" s="2085"/>
      <c r="H91" s="2085"/>
      <c r="I91" s="2085"/>
      <c r="J91" s="2085"/>
      <c r="K91" s="2085"/>
      <c r="L91" s="2085"/>
      <c r="M91" s="2085"/>
      <c r="N91" s="2085"/>
      <c r="O91" s="2085"/>
      <c r="P91" s="2085"/>
      <c r="Q91" s="2085"/>
      <c r="R91" s="2085"/>
      <c r="S91" s="2085"/>
      <c r="T91" s="2085"/>
      <c r="U91" s="2085"/>
      <c r="V91" s="2085"/>
      <c r="W91" s="2085"/>
      <c r="X91" s="2085"/>
      <c r="Y91" s="2086"/>
      <c r="Z91" s="2086"/>
      <c r="AA91" s="2086"/>
      <c r="AB91" s="2087"/>
    </row>
    <row r="92" spans="2:28" ht="17.25" customHeight="1">
      <c r="B92" s="2088" t="s">
        <v>4579</v>
      </c>
      <c r="K92" s="2067"/>
      <c r="M92" s="2063"/>
      <c r="Q92" s="2067"/>
      <c r="T92" s="2067"/>
      <c r="W92" s="2067"/>
      <c r="Y92" s="2064"/>
      <c r="Z92" s="2064"/>
      <c r="AA92" s="2064"/>
      <c r="AB92" s="2092"/>
    </row>
    <row r="93" spans="2:28" ht="17.25" customHeight="1">
      <c r="B93" s="2088" t="s">
        <v>4580</v>
      </c>
      <c r="K93" s="2067"/>
      <c r="M93" s="2063"/>
      <c r="O93" s="2067"/>
      <c r="P93" s="2067"/>
      <c r="Q93" s="2067"/>
      <c r="R93" s="2067"/>
      <c r="S93" s="2067"/>
      <c r="T93" s="2067"/>
      <c r="U93" s="2067"/>
      <c r="V93" s="2067"/>
      <c r="W93" s="2067"/>
      <c r="Y93" s="2064"/>
      <c r="Z93" s="2064"/>
      <c r="AA93" s="2064"/>
      <c r="AB93" s="2092"/>
    </row>
    <row r="94" spans="2:28" ht="17.25" customHeight="1">
      <c r="B94" s="2088" t="s">
        <v>4581</v>
      </c>
      <c r="K94" s="2067"/>
      <c r="M94" s="2063"/>
      <c r="O94" s="2067"/>
      <c r="P94" s="2067"/>
      <c r="Q94" s="2067"/>
      <c r="R94" s="2067"/>
      <c r="S94" s="2067"/>
      <c r="T94" s="2067"/>
      <c r="U94" s="2067"/>
      <c r="V94" s="2067"/>
      <c r="W94" s="2067"/>
      <c r="Y94" s="2064"/>
      <c r="Z94" s="2064"/>
      <c r="AA94" s="2064"/>
      <c r="AB94" s="2092"/>
    </row>
    <row r="95" spans="2:28" ht="17.25" customHeight="1">
      <c r="B95" s="2088" t="s">
        <v>4582</v>
      </c>
      <c r="K95" s="2067"/>
      <c r="M95" s="2063"/>
      <c r="O95" s="2067"/>
      <c r="P95" s="2067"/>
      <c r="Q95" s="2067"/>
      <c r="R95" s="2067"/>
      <c r="S95" s="2067"/>
      <c r="T95" s="2067"/>
      <c r="U95" s="2067"/>
      <c r="V95" s="2067"/>
      <c r="W95" s="2067"/>
      <c r="Y95" s="2064"/>
      <c r="Z95" s="2064"/>
      <c r="AA95" s="2064"/>
      <c r="AB95" s="2092"/>
    </row>
    <row r="96" spans="2:28" ht="17.25" customHeight="1">
      <c r="B96" s="2088" t="s">
        <v>4583</v>
      </c>
      <c r="K96" s="2067"/>
      <c r="M96" s="2063"/>
      <c r="O96" s="2067"/>
      <c r="P96" s="2067"/>
      <c r="Q96" s="2067"/>
      <c r="R96" s="2067"/>
      <c r="S96" s="2067"/>
      <c r="T96" s="2067"/>
      <c r="U96" s="2067"/>
      <c r="V96" s="2067"/>
      <c r="W96" s="2067"/>
      <c r="Y96" s="2064"/>
      <c r="Z96" s="2064"/>
      <c r="AA96" s="2064"/>
      <c r="AB96" s="2092"/>
    </row>
    <row r="97" spans="1:28" ht="17.25" customHeight="1">
      <c r="B97" s="2088"/>
      <c r="K97" s="2067"/>
      <c r="M97" s="2063"/>
      <c r="O97" s="2105" t="s">
        <v>139</v>
      </c>
      <c r="P97" s="2067" t="s">
        <v>498</v>
      </c>
      <c r="Q97" s="2067"/>
      <c r="R97" s="2105" t="s">
        <v>139</v>
      </c>
      <c r="S97" s="2067" t="s">
        <v>497</v>
      </c>
      <c r="T97" s="2067"/>
      <c r="U97" s="2067"/>
      <c r="V97" s="2067"/>
      <c r="W97" s="2067"/>
      <c r="Y97" s="2064"/>
      <c r="Z97" s="2064"/>
      <c r="AA97" s="2064"/>
      <c r="AB97" s="2092"/>
    </row>
    <row r="98" spans="1: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64" t="s">
        <v>3030</v>
      </c>
    </row>
    <row r="113" spans="1:28" ht="17.25" customHeight="1">
      <c r="A113" s="2064" t="s">
        <v>5437</v>
      </c>
    </row>
    <row r="114" spans="1:28" ht="17.25" customHeight="1">
      <c r="A114" s="2064" t="s">
        <v>5438</v>
      </c>
    </row>
    <row r="115" spans="1:28" ht="17.25" customHeight="1">
      <c r="A115" s="2064" t="s">
        <v>5439</v>
      </c>
    </row>
    <row r="116" spans="1:28" ht="17.25" customHeight="1">
      <c r="A116" s="2064" t="s">
        <v>5440</v>
      </c>
    </row>
    <row r="117" spans="1:28" ht="17.25" customHeight="1">
      <c r="A117" s="2064" t="s">
        <v>5441</v>
      </c>
    </row>
    <row r="118" spans="1:28" ht="17.25" customHeight="1">
      <c r="A118" s="2064" t="s">
        <v>5442</v>
      </c>
    </row>
    <row r="119" spans="1:28" ht="17.25" customHeight="1">
      <c r="A119" s="2064" t="s">
        <v>5443</v>
      </c>
    </row>
    <row r="120" spans="1:28" ht="17.25" customHeight="1">
      <c r="A120" s="2064" t="s">
        <v>5444</v>
      </c>
      <c r="AA120" s="2106"/>
      <c r="AB120" s="2107"/>
    </row>
    <row r="121" spans="1:28" ht="17.25" customHeight="1">
      <c r="A121" s="2064" t="s">
        <v>5445</v>
      </c>
      <c r="AA121" s="2106"/>
      <c r="AB121" s="2107"/>
    </row>
    <row r="122" spans="1:28" ht="17.25" customHeight="1">
      <c r="A122" s="2064" t="s">
        <v>5446</v>
      </c>
      <c r="AA122" s="2106"/>
      <c r="AB122" s="2107"/>
    </row>
    <row r="123" spans="1:28" ht="17.25" customHeight="1">
      <c r="A123" s="2064" t="s">
        <v>5447</v>
      </c>
      <c r="AA123" s="2106"/>
      <c r="AB123" s="2107"/>
    </row>
    <row r="124" spans="1:28" ht="17.25" customHeight="1">
      <c r="A124" s="2064" t="s">
        <v>5448</v>
      </c>
      <c r="AA124" s="2106"/>
      <c r="AB124" s="2107"/>
    </row>
    <row r="125" spans="1:28" ht="17.25" customHeight="1">
      <c r="A125" s="2064" t="s">
        <v>5449</v>
      </c>
    </row>
    <row r="126" spans="1:28" ht="17.25" customHeight="1">
      <c r="A126" s="2064" t="s">
        <v>5450</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49" t="s">
        <v>85</v>
      </c>
      <c r="B161" s="5449"/>
      <c r="C161" s="5449"/>
      <c r="D161" s="5449"/>
      <c r="E161" s="5449"/>
      <c r="F161" s="5449"/>
      <c r="G161" s="5449"/>
      <c r="H161" s="5449"/>
      <c r="I161" s="5449"/>
      <c r="J161" s="5449"/>
      <c r="K161" s="5449"/>
      <c r="L161" s="5449"/>
      <c r="M161" s="5449"/>
      <c r="N161" s="5449"/>
      <c r="O161" s="5449"/>
      <c r="P161" s="5449"/>
      <c r="Q161" s="5449"/>
      <c r="R161" s="5449"/>
      <c r="S161" s="5449"/>
      <c r="T161" s="5449"/>
      <c r="U161" s="5449"/>
      <c r="V161" s="5449"/>
      <c r="W161" s="5449"/>
      <c r="X161" s="5449"/>
      <c r="Y161" s="5449"/>
      <c r="Z161" s="5449"/>
      <c r="AA161" s="5449"/>
      <c r="AB161" s="5449"/>
    </row>
    <row r="162" spans="1:28" ht="17.25" customHeight="1">
      <c r="A162" s="2067"/>
      <c r="B162" s="2067"/>
      <c r="C162" s="2067"/>
      <c r="D162" s="2067"/>
      <c r="E162" s="2067"/>
      <c r="F162" s="2067"/>
      <c r="G162" s="2067"/>
      <c r="H162" s="2067"/>
      <c r="I162" s="2067"/>
      <c r="J162" s="2067"/>
      <c r="K162" s="2067"/>
      <c r="L162" s="2067"/>
      <c r="M162" s="2067"/>
      <c r="N162" s="2067"/>
      <c r="O162" s="2067"/>
      <c r="P162" s="2067"/>
      <c r="Q162" s="2067"/>
      <c r="R162" s="2067"/>
      <c r="S162" s="2067"/>
      <c r="T162" s="2067"/>
      <c r="U162" s="2067"/>
      <c r="V162" s="2067"/>
      <c r="W162" s="2067"/>
      <c r="X162" s="2067"/>
      <c r="Y162" s="2067"/>
      <c r="Z162" s="2067"/>
      <c r="AA162" s="2067"/>
      <c r="AB162" s="2067"/>
    </row>
    <row r="163" spans="1:28" ht="17.25" customHeight="1">
      <c r="A163" s="2064" t="s">
        <v>4584</v>
      </c>
    </row>
    <row r="164" spans="1:28" ht="6" customHeight="1">
      <c r="B164" s="2084"/>
      <c r="C164" s="2085"/>
      <c r="D164" s="2085"/>
      <c r="E164" s="2085"/>
      <c r="F164" s="2085"/>
      <c r="G164" s="2085"/>
      <c r="H164" s="2085"/>
      <c r="I164" s="2085"/>
      <c r="J164" s="2085"/>
      <c r="K164" s="2085"/>
      <c r="L164" s="2085"/>
      <c r="M164" s="2085"/>
      <c r="N164" s="2085"/>
      <c r="O164" s="2085"/>
      <c r="P164" s="2085"/>
      <c r="Q164" s="2085"/>
      <c r="R164" s="2085"/>
      <c r="S164" s="2085"/>
      <c r="T164" s="2085"/>
      <c r="U164" s="2085"/>
      <c r="V164" s="2085"/>
      <c r="W164" s="2085"/>
      <c r="X164" s="2085"/>
      <c r="Y164" s="2086"/>
      <c r="Z164" s="2086"/>
      <c r="AA164" s="2086"/>
      <c r="AB164" s="2087"/>
    </row>
    <row r="165" spans="1:28" ht="17.25" customHeight="1">
      <c r="B165" s="2088" t="s">
        <v>4033</v>
      </c>
      <c r="K165" s="5469"/>
      <c r="L165" s="5469"/>
      <c r="M165" s="5469"/>
      <c r="Y165" s="2064"/>
      <c r="Z165" s="2064"/>
      <c r="AA165" s="2064"/>
      <c r="AB165" s="2092"/>
    </row>
    <row r="166" spans="1:28" ht="6" customHeight="1">
      <c r="B166" s="2089"/>
      <c r="C166" s="2074"/>
      <c r="D166" s="2074"/>
      <c r="E166" s="2074"/>
      <c r="F166" s="2074"/>
      <c r="G166" s="2074"/>
      <c r="H166" s="2074"/>
      <c r="I166" s="2074"/>
      <c r="J166" s="2074"/>
      <c r="K166" s="2074"/>
      <c r="L166" s="2074"/>
      <c r="M166" s="2074"/>
      <c r="N166" s="2074"/>
      <c r="O166" s="2074"/>
      <c r="P166" s="2074"/>
      <c r="Q166" s="2074"/>
      <c r="R166" s="2074"/>
      <c r="S166" s="2074"/>
      <c r="T166" s="2074"/>
      <c r="U166" s="2074"/>
      <c r="V166" s="2074"/>
      <c r="W166" s="2074"/>
      <c r="X166" s="2074"/>
      <c r="Y166" s="2090"/>
      <c r="Z166" s="2090"/>
      <c r="AA166" s="2090"/>
      <c r="AB166" s="2091"/>
    </row>
    <row r="167" spans="1:28" ht="6" customHeight="1">
      <c r="B167" s="2084"/>
      <c r="C167" s="2085"/>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6"/>
      <c r="Z167" s="2086"/>
      <c r="AA167" s="2086"/>
      <c r="AB167" s="2087"/>
    </row>
    <row r="168" spans="1:28" ht="17.25" customHeight="1">
      <c r="B168" s="2088" t="s">
        <v>4034</v>
      </c>
      <c r="K168" s="5469"/>
      <c r="L168" s="5469"/>
      <c r="M168" s="5469"/>
      <c r="N168" s="2067" t="s">
        <v>481</v>
      </c>
      <c r="Y168" s="2064"/>
      <c r="Z168" s="2064"/>
      <c r="AA168" s="2064"/>
      <c r="AB168" s="2092"/>
    </row>
    <row r="169" spans="1:28" ht="6" customHeight="1">
      <c r="B169" s="2089"/>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90"/>
      <c r="Z169" s="2090"/>
      <c r="AA169" s="2090"/>
      <c r="AB169" s="2091"/>
    </row>
    <row r="170" spans="1:28" ht="6" customHeight="1">
      <c r="B170" s="2084"/>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6"/>
      <c r="Z170" s="2086"/>
      <c r="AA170" s="2086"/>
      <c r="AB170" s="2087"/>
    </row>
    <row r="171" spans="1:28" ht="17.25" customHeight="1">
      <c r="B171" s="2088" t="s">
        <v>3649</v>
      </c>
      <c r="K171" s="5469"/>
      <c r="L171" s="5469"/>
      <c r="M171" s="5469"/>
      <c r="N171" s="2067" t="s">
        <v>114</v>
      </c>
      <c r="Y171" s="2064"/>
      <c r="Z171" s="2064"/>
      <c r="AA171" s="2064"/>
      <c r="AB171" s="2092"/>
    </row>
    <row r="172" spans="1:28" ht="6" customHeight="1">
      <c r="B172" s="2089"/>
      <c r="C172" s="2074"/>
      <c r="D172" s="2074"/>
      <c r="E172" s="2074"/>
      <c r="F172" s="2074"/>
      <c r="G172" s="2074"/>
      <c r="H172" s="2074"/>
      <c r="I172" s="2074"/>
      <c r="J172" s="2074"/>
      <c r="K172" s="2074"/>
      <c r="L172" s="2074"/>
      <c r="M172" s="2074"/>
      <c r="N172" s="2074"/>
      <c r="O172" s="2074"/>
      <c r="P172" s="2074"/>
      <c r="Q172" s="2074"/>
      <c r="R172" s="2074"/>
      <c r="S172" s="2074"/>
      <c r="T172" s="2074"/>
      <c r="U172" s="2074"/>
      <c r="V172" s="2074"/>
      <c r="W172" s="2074"/>
      <c r="X172" s="2074"/>
      <c r="Y172" s="2090"/>
      <c r="Z172" s="2090"/>
      <c r="AA172" s="2090"/>
      <c r="AB172" s="2091"/>
    </row>
    <row r="173" spans="1:28" ht="6" customHeight="1">
      <c r="B173" s="2084"/>
      <c r="C173" s="2085"/>
      <c r="D173" s="2085"/>
      <c r="E173" s="2085"/>
      <c r="F173" s="2085"/>
      <c r="G173" s="2085"/>
      <c r="H173" s="2085"/>
      <c r="I173" s="2085"/>
      <c r="J173" s="2085"/>
      <c r="K173" s="2085"/>
      <c r="L173" s="2085"/>
      <c r="M173" s="2085"/>
      <c r="N173" s="2085"/>
      <c r="O173" s="2085"/>
      <c r="P173" s="2085"/>
      <c r="Q173" s="2085"/>
      <c r="R173" s="2085"/>
      <c r="S173" s="2085"/>
      <c r="T173" s="2085"/>
      <c r="U173" s="2085"/>
      <c r="V173" s="2085"/>
      <c r="W173" s="2085"/>
      <c r="X173" s="2085"/>
      <c r="Y173" s="2086"/>
      <c r="Z173" s="2086"/>
      <c r="AA173" s="2086"/>
      <c r="AB173" s="2087"/>
    </row>
    <row r="174" spans="1:28" ht="17.25" customHeight="1">
      <c r="B174" s="2088" t="s">
        <v>4585</v>
      </c>
      <c r="N174" s="2067"/>
      <c r="Y174" s="2064"/>
      <c r="Z174" s="2064"/>
      <c r="AA174" s="2064"/>
      <c r="AB174" s="2092"/>
    </row>
    <row r="175" spans="1:28" ht="17.25" customHeight="1">
      <c r="B175" s="2088"/>
      <c r="C175" s="2064" t="s">
        <v>4586</v>
      </c>
      <c r="I175" s="2105" t="s">
        <v>139</v>
      </c>
      <c r="J175" s="2067" t="s">
        <v>498</v>
      </c>
      <c r="L175" s="2105" t="s">
        <v>139</v>
      </c>
      <c r="M175" s="2067" t="s">
        <v>497</v>
      </c>
      <c r="N175" s="2067"/>
      <c r="Y175" s="2064"/>
      <c r="Z175" s="2064"/>
      <c r="AA175" s="2064"/>
      <c r="AB175" s="2092"/>
    </row>
    <row r="176" spans="1:28" ht="17.25" customHeight="1">
      <c r="B176" s="2088"/>
      <c r="C176" s="2064" t="s">
        <v>4587</v>
      </c>
      <c r="I176" s="2105" t="s">
        <v>139</v>
      </c>
      <c r="J176" s="2067" t="s">
        <v>498</v>
      </c>
      <c r="L176" s="2105" t="s">
        <v>139</v>
      </c>
      <c r="M176" s="2067" t="s">
        <v>497</v>
      </c>
      <c r="N176" s="2067"/>
      <c r="Y176" s="2064"/>
      <c r="Z176" s="2064"/>
      <c r="AA176" s="2064"/>
      <c r="AB176" s="2092"/>
    </row>
    <row r="177" spans="1:28" ht="17.25" customHeight="1">
      <c r="B177" s="2088"/>
      <c r="C177" s="2064" t="s">
        <v>3650</v>
      </c>
      <c r="I177" s="2105" t="s">
        <v>139</v>
      </c>
      <c r="J177" s="2067" t="s">
        <v>498</v>
      </c>
      <c r="L177" s="2105" t="s">
        <v>139</v>
      </c>
      <c r="M177" s="2067" t="s">
        <v>497</v>
      </c>
      <c r="N177" s="2067"/>
      <c r="Y177" s="2064"/>
      <c r="Z177" s="2064"/>
      <c r="AA177" s="2064"/>
      <c r="AB177" s="2092"/>
    </row>
    <row r="178" spans="1:28" ht="6" customHeight="1">
      <c r="B178" s="2089"/>
      <c r="C178" s="2074"/>
      <c r="D178" s="2074"/>
      <c r="E178" s="2074"/>
      <c r="F178" s="2074"/>
      <c r="G178" s="2074"/>
      <c r="H178" s="2074"/>
      <c r="I178" s="2074"/>
      <c r="J178" s="2074"/>
      <c r="K178" s="2074"/>
      <c r="L178" s="2074"/>
      <c r="M178" s="2074"/>
      <c r="N178" s="2074"/>
      <c r="O178" s="2074"/>
      <c r="P178" s="2074"/>
      <c r="Q178" s="2074"/>
      <c r="R178" s="2074"/>
      <c r="S178" s="2074"/>
      <c r="T178" s="2074"/>
      <c r="U178" s="2074"/>
      <c r="V178" s="2074"/>
      <c r="W178" s="2074"/>
      <c r="X178" s="2074"/>
      <c r="Y178" s="2090"/>
      <c r="Z178" s="2090"/>
      <c r="AA178" s="2090"/>
      <c r="AB178" s="2091"/>
    </row>
    <row r="179" spans="1:28" ht="17.25" customHeight="1">
      <c r="A179" s="2064" t="s">
        <v>3030</v>
      </c>
    </row>
    <row r="180" spans="1:28" ht="17.25" customHeight="1">
      <c r="A180" s="2064" t="s">
        <v>5451</v>
      </c>
    </row>
    <row r="181" spans="1:28" ht="17.25" customHeight="1">
      <c r="A181" s="2064" t="s">
        <v>5452</v>
      </c>
    </row>
    <row r="182" spans="1:28" ht="17.25" customHeight="1">
      <c r="A182" s="2064" t="s">
        <v>4562</v>
      </c>
    </row>
    <row r="183" spans="1:28" ht="17.25" customHeight="1">
      <c r="A183" s="2064" t="s">
        <v>5453</v>
      </c>
    </row>
    <row r="184" spans="1:28" ht="17.25" customHeight="1">
      <c r="A184" s="2064" t="s">
        <v>5454</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49" t="s">
        <v>4764</v>
      </c>
      <c r="B216" s="5449"/>
      <c r="C216" s="5449"/>
      <c r="D216" s="5449"/>
      <c r="E216" s="5449"/>
      <c r="F216" s="5449"/>
      <c r="G216" s="5449"/>
      <c r="H216" s="5449"/>
      <c r="I216" s="5449"/>
      <c r="J216" s="5449"/>
      <c r="K216" s="5449"/>
      <c r="L216" s="5449"/>
      <c r="M216" s="5449"/>
      <c r="N216" s="5449"/>
      <c r="O216" s="5449"/>
      <c r="P216" s="5449"/>
      <c r="Q216" s="5449"/>
      <c r="R216" s="5449"/>
      <c r="S216" s="5449"/>
      <c r="T216" s="5449"/>
      <c r="U216" s="5449"/>
      <c r="V216" s="5449"/>
      <c r="W216" s="5449"/>
      <c r="X216" s="5449"/>
      <c r="Y216" s="5449"/>
      <c r="Z216" s="5449"/>
      <c r="AA216" s="5449"/>
      <c r="AB216" s="5449"/>
    </row>
    <row r="217" spans="1:28" ht="17.25" customHeight="1">
      <c r="A217" s="2067"/>
      <c r="B217" s="2067"/>
      <c r="C217" s="2067"/>
      <c r="D217" s="2067"/>
      <c r="E217" s="2067"/>
      <c r="F217" s="2067"/>
      <c r="G217" s="2067"/>
      <c r="H217" s="2067"/>
      <c r="I217" s="2067"/>
      <c r="J217" s="2067"/>
      <c r="K217" s="2067"/>
      <c r="L217" s="2067"/>
      <c r="M217" s="2067"/>
      <c r="N217" s="2067"/>
      <c r="O217" s="2067"/>
      <c r="P217" s="2067"/>
      <c r="Q217" s="2067"/>
      <c r="R217" s="2067"/>
      <c r="S217" s="2067"/>
      <c r="T217" s="2067"/>
      <c r="U217" s="2067"/>
      <c r="V217" s="2067"/>
      <c r="W217" s="2067"/>
      <c r="X217" s="2067"/>
      <c r="Y217" s="2067"/>
      <c r="Z217" s="2067"/>
      <c r="AA217" s="2067"/>
      <c r="AB217" s="2067"/>
    </row>
    <row r="218" spans="1:28" ht="17.25" customHeight="1">
      <c r="A218" s="2064" t="s">
        <v>4619</v>
      </c>
    </row>
    <row r="219" spans="1:28" ht="6" customHeight="1">
      <c r="B219" s="2084"/>
      <c r="C219" s="2085"/>
      <c r="D219" s="2085"/>
      <c r="E219" s="2085"/>
      <c r="F219" s="2085"/>
      <c r="G219" s="2085"/>
      <c r="H219" s="2085"/>
      <c r="I219" s="2085"/>
      <c r="J219" s="2085"/>
      <c r="K219" s="2085"/>
      <c r="L219" s="2085"/>
      <c r="M219" s="2085"/>
      <c r="N219" s="2085"/>
      <c r="O219" s="2085"/>
      <c r="P219" s="2085"/>
      <c r="Q219" s="2085"/>
      <c r="R219" s="2085"/>
      <c r="S219" s="2085"/>
      <c r="T219" s="2085"/>
      <c r="U219" s="2085"/>
      <c r="V219" s="2085"/>
      <c r="W219" s="2085"/>
      <c r="X219" s="2085"/>
      <c r="Y219" s="2086"/>
      <c r="Z219" s="2086"/>
      <c r="AA219" s="2086"/>
      <c r="AB219" s="2087"/>
    </row>
    <row r="220" spans="1:28" ht="17.25" customHeight="1">
      <c r="B220" s="5478"/>
      <c r="C220" s="5479"/>
      <c r="D220" s="5479"/>
      <c r="E220" s="5479"/>
      <c r="F220" s="5479"/>
      <c r="G220" s="5479"/>
      <c r="H220" s="5479"/>
      <c r="I220" s="5479"/>
      <c r="J220" s="5479"/>
      <c r="K220" s="5479"/>
      <c r="L220" s="5479"/>
      <c r="M220" s="5479"/>
      <c r="N220" s="5479"/>
      <c r="O220" s="5479"/>
      <c r="P220" s="5479"/>
      <c r="Q220" s="5479"/>
      <c r="R220" s="5479"/>
      <c r="S220" s="5479"/>
      <c r="T220" s="5479"/>
      <c r="U220" s="5479"/>
      <c r="V220" s="5479"/>
      <c r="W220" s="5479"/>
      <c r="X220" s="5479"/>
      <c r="Y220" s="5479"/>
      <c r="Z220" s="5479"/>
      <c r="AA220" s="5479"/>
      <c r="AB220" s="5480"/>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6" customHeight="1">
      <c r="B223" s="2089"/>
      <c r="C223" s="2074"/>
      <c r="D223" s="2074"/>
      <c r="E223" s="2074"/>
      <c r="F223" s="2074"/>
      <c r="G223" s="2074"/>
      <c r="H223" s="2074"/>
      <c r="I223" s="2074"/>
      <c r="J223" s="2074"/>
      <c r="K223" s="2074"/>
      <c r="L223" s="2074"/>
      <c r="M223" s="2074"/>
      <c r="N223" s="2074"/>
      <c r="O223" s="2074"/>
      <c r="P223" s="2074"/>
      <c r="Q223" s="2074"/>
      <c r="R223" s="2074"/>
      <c r="S223" s="2074"/>
      <c r="T223" s="2074"/>
      <c r="U223" s="2074"/>
      <c r="V223" s="2074"/>
      <c r="W223" s="2074"/>
      <c r="X223" s="2074"/>
      <c r="Y223" s="2090"/>
      <c r="Z223" s="2090"/>
      <c r="AA223" s="2090"/>
      <c r="AB223" s="2091"/>
    </row>
    <row r="224" spans="1:28" ht="17.25" customHeight="1"/>
    <row r="225" spans="1:28" ht="17.25" customHeight="1">
      <c r="A225" s="2064" t="s">
        <v>5455</v>
      </c>
    </row>
    <row r="226" spans="1:28" ht="17.25" customHeight="1">
      <c r="A226" s="2064" t="s">
        <v>4622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4623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5478"/>
      <c r="C235" s="5479"/>
      <c r="D235" s="5479"/>
      <c r="E235" s="5479"/>
      <c r="F235" s="5479"/>
      <c r="G235" s="5479"/>
      <c r="H235" s="5479"/>
      <c r="I235" s="5479"/>
      <c r="J235" s="5479"/>
      <c r="K235" s="5479"/>
      <c r="L235" s="5479"/>
      <c r="M235" s="5479"/>
      <c r="N235" s="5479"/>
      <c r="O235" s="5479"/>
      <c r="P235" s="5479"/>
      <c r="Q235" s="5479"/>
      <c r="R235" s="5479"/>
      <c r="S235" s="5479"/>
      <c r="T235" s="5479"/>
      <c r="U235" s="5479"/>
      <c r="V235" s="5479"/>
      <c r="W235" s="5479"/>
      <c r="X235" s="5479"/>
      <c r="Y235" s="5479"/>
      <c r="Z235" s="5479"/>
      <c r="AA235" s="5479"/>
      <c r="AB235" s="5480"/>
    </row>
    <row r="236" spans="1:28" ht="17.25" customHeight="1">
      <c r="B236" s="5478"/>
      <c r="C236" s="5479"/>
      <c r="D236" s="5479"/>
      <c r="E236" s="5479"/>
      <c r="F236" s="5479"/>
      <c r="G236" s="5479"/>
      <c r="H236" s="5479"/>
      <c r="I236" s="5479"/>
      <c r="J236" s="5479"/>
      <c r="K236" s="5479"/>
      <c r="L236" s="5479"/>
      <c r="M236" s="5479"/>
      <c r="N236" s="5479"/>
      <c r="O236" s="5479"/>
      <c r="P236" s="5479"/>
      <c r="Q236" s="5479"/>
      <c r="R236" s="5479"/>
      <c r="S236" s="5479"/>
      <c r="T236" s="5479"/>
      <c r="U236" s="5479"/>
      <c r="V236" s="5479"/>
      <c r="W236" s="5479"/>
      <c r="X236" s="5479"/>
      <c r="Y236" s="5479"/>
      <c r="Z236" s="5479"/>
      <c r="AA236" s="5479"/>
      <c r="AB236" s="5480"/>
    </row>
    <row r="237" spans="1:28" ht="17.25" customHeight="1">
      <c r="B237" s="5478"/>
      <c r="C237" s="5479"/>
      <c r="D237" s="5479"/>
      <c r="E237" s="5479"/>
      <c r="F237" s="5479"/>
      <c r="G237" s="5479"/>
      <c r="H237" s="5479"/>
      <c r="I237" s="5479"/>
      <c r="J237" s="5479"/>
      <c r="K237" s="5479"/>
      <c r="L237" s="5479"/>
      <c r="M237" s="5479"/>
      <c r="N237" s="5479"/>
      <c r="O237" s="5479"/>
      <c r="P237" s="5479"/>
      <c r="Q237" s="5479"/>
      <c r="R237" s="5479"/>
      <c r="S237" s="5479"/>
      <c r="T237" s="5479"/>
      <c r="U237" s="5479"/>
      <c r="V237" s="5479"/>
      <c r="W237" s="5479"/>
      <c r="X237" s="5479"/>
      <c r="Y237" s="5479"/>
      <c r="Z237" s="5479"/>
      <c r="AA237" s="5479"/>
      <c r="AB237" s="5480"/>
    </row>
    <row r="238" spans="1:28" ht="6" customHeight="1">
      <c r="B238" s="2089"/>
      <c r="C238" s="2074"/>
      <c r="D238" s="2074"/>
      <c r="E238" s="2074"/>
      <c r="F238" s="2074"/>
      <c r="G238" s="2074"/>
      <c r="H238" s="2074"/>
      <c r="I238" s="2074"/>
      <c r="J238" s="2074"/>
      <c r="K238" s="2074"/>
      <c r="L238" s="2074"/>
      <c r="M238" s="2074"/>
      <c r="N238" s="2074"/>
      <c r="O238" s="2074"/>
      <c r="P238" s="2074"/>
      <c r="Q238" s="2074"/>
      <c r="R238" s="2074"/>
      <c r="S238" s="2074"/>
      <c r="T238" s="2074"/>
      <c r="U238" s="2074"/>
      <c r="V238" s="2074"/>
      <c r="W238" s="2074"/>
      <c r="X238" s="2074"/>
      <c r="Y238" s="2090"/>
      <c r="Z238" s="2090"/>
      <c r="AA238" s="2090"/>
      <c r="AB238" s="2091"/>
    </row>
    <row r="239" spans="1:28" ht="17.25" customHeight="1"/>
    <row r="240" spans="1:28" ht="17.25" customHeight="1">
      <c r="A240" s="2064" t="s">
        <v>4593</v>
      </c>
    </row>
    <row r="241" spans="1:28" ht="6" customHeight="1">
      <c r="B241" s="2084"/>
      <c r="C241" s="2085"/>
      <c r="D241" s="2085"/>
      <c r="E241" s="2085"/>
      <c r="F241" s="2085"/>
      <c r="G241" s="2085"/>
      <c r="H241" s="2085"/>
      <c r="I241" s="2085"/>
      <c r="J241" s="2085"/>
      <c r="K241" s="2085"/>
      <c r="L241" s="2085"/>
      <c r="M241" s="2085"/>
      <c r="N241" s="2085"/>
      <c r="O241" s="2085"/>
      <c r="P241" s="2085"/>
      <c r="Q241" s="2085"/>
      <c r="R241" s="2085"/>
      <c r="S241" s="2085"/>
      <c r="T241" s="2085"/>
      <c r="U241" s="2085"/>
      <c r="V241" s="2085"/>
      <c r="W241" s="2085"/>
      <c r="X241" s="2085"/>
      <c r="Y241" s="2086"/>
      <c r="Z241" s="2086"/>
      <c r="AA241" s="2086"/>
      <c r="AB241" s="2087"/>
    </row>
    <row r="242" spans="1:28" ht="17.25" customHeight="1">
      <c r="B242" s="2088" t="s">
        <v>4594</v>
      </c>
      <c r="N242" s="5475" t="str">
        <f>cst_wskakunin_KOUJI_TYAKUSYU_YOTEI_DATE</f>
        <v/>
      </c>
      <c r="O242" s="5475"/>
      <c r="P242" s="1194" t="s">
        <v>477</v>
      </c>
      <c r="Q242" s="5476" t="str">
        <f>cst_wskakunin_KOUJI_TYAKUSYU_YOTEI_DATE</f>
        <v/>
      </c>
      <c r="R242" s="5476"/>
      <c r="S242" s="1194" t="s">
        <v>5</v>
      </c>
      <c r="T242" s="5477" t="str">
        <f>cst_wskakunin_KOUJI_TYAKUSYU_YOTEI_DATE</f>
        <v/>
      </c>
      <c r="U242" s="5477"/>
      <c r="V242" s="1194" t="s">
        <v>478</v>
      </c>
      <c r="Y242" s="2064"/>
      <c r="Z242" s="2064"/>
      <c r="AA242" s="2064"/>
      <c r="AB242" s="2092"/>
    </row>
    <row r="243" spans="1:28" ht="6" customHeight="1">
      <c r="B243" s="2089"/>
      <c r="C243" s="2074"/>
      <c r="D243" s="2074"/>
      <c r="E243" s="2074"/>
      <c r="F243" s="2074"/>
      <c r="G243" s="2074"/>
      <c r="H243" s="2074"/>
      <c r="I243" s="2074"/>
      <c r="J243" s="2074"/>
      <c r="K243" s="2074"/>
      <c r="L243" s="2074"/>
      <c r="M243" s="2074"/>
      <c r="N243" s="2074"/>
      <c r="O243" s="2074"/>
      <c r="P243" s="2074"/>
      <c r="Q243" s="2074"/>
      <c r="R243" s="2074"/>
      <c r="S243" s="2074"/>
      <c r="T243" s="2074"/>
      <c r="U243" s="2074"/>
      <c r="V243" s="2074"/>
      <c r="W243" s="2074"/>
      <c r="X243" s="2074"/>
      <c r="Y243" s="2090"/>
      <c r="Z243" s="2090"/>
      <c r="AA243" s="2090"/>
      <c r="AB243" s="2091"/>
    </row>
    <row r="244" spans="1:28" ht="6" customHeight="1">
      <c r="B244" s="2084"/>
      <c r="C244" s="2085"/>
      <c r="D244" s="2085"/>
      <c r="E244" s="2085"/>
      <c r="F244" s="2085"/>
      <c r="G244" s="2085"/>
      <c r="H244" s="2085"/>
      <c r="I244" s="2085"/>
      <c r="J244" s="2085"/>
      <c r="K244" s="2085"/>
      <c r="L244" s="2085"/>
      <c r="M244" s="2085"/>
      <c r="N244" s="2085"/>
      <c r="O244" s="2085"/>
      <c r="P244" s="2085"/>
      <c r="Q244" s="2085"/>
      <c r="R244" s="2085"/>
      <c r="S244" s="2085"/>
      <c r="T244" s="2085"/>
      <c r="U244" s="2085"/>
      <c r="V244" s="2085"/>
      <c r="W244" s="2085"/>
      <c r="X244" s="2085"/>
      <c r="Y244" s="2086"/>
      <c r="Z244" s="2086"/>
      <c r="AA244" s="2086"/>
      <c r="AB244" s="2087"/>
    </row>
    <row r="245" spans="1:28" ht="17.25" customHeight="1">
      <c r="B245" s="2088" t="s">
        <v>4595</v>
      </c>
      <c r="N245" s="5475" t="str">
        <f>cst_wskakunin_KOUJI_KANRYOU_YOTEI_DATE</f>
        <v/>
      </c>
      <c r="O245" s="5475"/>
      <c r="P245" s="1194" t="s">
        <v>477</v>
      </c>
      <c r="Q245" s="5476" t="str">
        <f>cst_wskakunin_KOUJI_KANRYOU_YOTEI_DATE</f>
        <v/>
      </c>
      <c r="R245" s="5476"/>
      <c r="S245" s="1194" t="s">
        <v>5</v>
      </c>
      <c r="T245" s="5477" t="str">
        <f>cst_wskakunin_KOUJI_KANRYOU_YOTEI_DATE</f>
        <v/>
      </c>
      <c r="U245" s="5477"/>
      <c r="V245" s="1194" t="s">
        <v>478</v>
      </c>
      <c r="Y245" s="2064"/>
      <c r="Z245" s="2064"/>
      <c r="AA245" s="2064"/>
      <c r="AB245" s="2092"/>
    </row>
    <row r="246" spans="1:28" ht="6" customHeight="1">
      <c r="B246" s="2089"/>
      <c r="C246" s="2074"/>
      <c r="D246" s="2074"/>
      <c r="E246" s="2074"/>
      <c r="F246" s="2074"/>
      <c r="G246" s="2074"/>
      <c r="H246" s="2074"/>
      <c r="I246" s="2074"/>
      <c r="J246" s="2074"/>
      <c r="K246" s="2074"/>
      <c r="L246" s="2074"/>
      <c r="M246" s="2074"/>
      <c r="N246" s="2074"/>
      <c r="O246" s="2074"/>
      <c r="P246" s="2074"/>
      <c r="Q246" s="2074"/>
      <c r="R246" s="2074"/>
      <c r="S246" s="2074"/>
      <c r="T246" s="2074"/>
      <c r="U246" s="2074"/>
      <c r="V246" s="2074"/>
      <c r="W246" s="2074"/>
      <c r="X246" s="2074"/>
      <c r="Y246" s="2090"/>
      <c r="Z246" s="2090"/>
      <c r="AA246" s="2090"/>
      <c r="AB246" s="2091"/>
    </row>
    <row r="247" spans="1:28" ht="17.25" customHeight="1"/>
    <row r="248" spans="1:28" ht="17.25" customHeight="1">
      <c r="A248" s="2064" t="s">
        <v>3030</v>
      </c>
    </row>
    <row r="249" spans="1:28" ht="17.25" customHeight="1">
      <c r="A249" s="2064" t="s">
        <v>4765</v>
      </c>
    </row>
    <row r="250" spans="1:28" ht="17.25" customHeight="1">
      <c r="A250" s="2064" t="s">
        <v>5456</v>
      </c>
    </row>
    <row r="251" spans="1:28" ht="17.25" customHeight="1">
      <c r="A251" s="2064" t="s">
        <v>5457</v>
      </c>
    </row>
    <row r="252" spans="1:28" ht="17.25" customHeight="1">
      <c r="A252" s="2064" t="s">
        <v>5075</v>
      </c>
    </row>
    <row r="253" spans="1:28" ht="17.25" customHeight="1">
      <c r="A253" s="2064" t="s">
        <v>4600</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4590</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4591</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78"/>
      <c r="C276" s="5479"/>
      <c r="D276" s="5479"/>
      <c r="E276" s="5479"/>
      <c r="F276" s="5479"/>
      <c r="G276" s="5479"/>
      <c r="H276" s="5479"/>
      <c r="I276" s="5479"/>
      <c r="J276" s="5479"/>
      <c r="K276" s="5479"/>
      <c r="L276" s="5479"/>
      <c r="M276" s="5479"/>
      <c r="N276" s="5479"/>
      <c r="O276" s="5479"/>
      <c r="P276" s="5479"/>
      <c r="Q276" s="5479"/>
      <c r="R276" s="5479"/>
      <c r="S276" s="5479"/>
      <c r="T276" s="5479"/>
      <c r="U276" s="5479"/>
      <c r="V276" s="5479"/>
      <c r="W276" s="5479"/>
      <c r="X276" s="5479"/>
      <c r="Y276" s="5479"/>
      <c r="Z276" s="5479"/>
      <c r="AA276" s="5479"/>
      <c r="AB276" s="5480"/>
    </row>
    <row r="277" spans="1:28" ht="17.25" customHeight="1">
      <c r="B277" s="5478"/>
      <c r="C277" s="5479"/>
      <c r="D277" s="5479"/>
      <c r="E277" s="5479"/>
      <c r="F277" s="5479"/>
      <c r="G277" s="5479"/>
      <c r="H277" s="5479"/>
      <c r="I277" s="5479"/>
      <c r="J277" s="5479"/>
      <c r="K277" s="5479"/>
      <c r="L277" s="5479"/>
      <c r="M277" s="5479"/>
      <c r="N277" s="5479"/>
      <c r="O277" s="5479"/>
      <c r="P277" s="5479"/>
      <c r="Q277" s="5479"/>
      <c r="R277" s="5479"/>
      <c r="S277" s="5479"/>
      <c r="T277" s="5479"/>
      <c r="U277" s="5479"/>
      <c r="V277" s="5479"/>
      <c r="W277" s="5479"/>
      <c r="X277" s="5479"/>
      <c r="Y277" s="5479"/>
      <c r="Z277" s="5479"/>
      <c r="AA277" s="5479"/>
      <c r="AB277" s="5480"/>
    </row>
    <row r="278" spans="1:28" ht="17.25" customHeight="1">
      <c r="B278" s="5478"/>
      <c r="C278" s="5479"/>
      <c r="D278" s="5479"/>
      <c r="E278" s="5479"/>
      <c r="F278" s="5479"/>
      <c r="G278" s="5479"/>
      <c r="H278" s="5479"/>
      <c r="I278" s="5479"/>
      <c r="J278" s="5479"/>
      <c r="K278" s="5479"/>
      <c r="L278" s="5479"/>
      <c r="M278" s="5479"/>
      <c r="N278" s="5479"/>
      <c r="O278" s="5479"/>
      <c r="P278" s="5479"/>
      <c r="Q278" s="5479"/>
      <c r="R278" s="5479"/>
      <c r="S278" s="5479"/>
      <c r="T278" s="5479"/>
      <c r="U278" s="5479"/>
      <c r="V278" s="5479"/>
      <c r="W278" s="5479"/>
      <c r="X278" s="5479"/>
      <c r="Y278" s="5479"/>
      <c r="Z278" s="5479"/>
      <c r="AA278" s="5479"/>
      <c r="AB278" s="5480"/>
    </row>
    <row r="279" spans="1:28" ht="6" customHeight="1">
      <c r="B279" s="2089"/>
      <c r="C279" s="2074"/>
      <c r="D279" s="2074"/>
      <c r="E279" s="2074"/>
      <c r="F279" s="2074"/>
      <c r="G279" s="2074"/>
      <c r="H279" s="2074"/>
      <c r="I279" s="2074"/>
      <c r="J279" s="2074"/>
      <c r="K279" s="2074"/>
      <c r="L279" s="2074"/>
      <c r="M279" s="2074"/>
      <c r="N279" s="2074"/>
      <c r="O279" s="2074"/>
      <c r="P279" s="2074"/>
      <c r="Q279" s="2074"/>
      <c r="R279" s="2074"/>
      <c r="S279" s="2074"/>
      <c r="T279" s="2074"/>
      <c r="U279" s="2074"/>
      <c r="V279" s="2074"/>
      <c r="W279" s="2074"/>
      <c r="X279" s="2074"/>
      <c r="Y279" s="2090"/>
      <c r="Z279" s="2090"/>
      <c r="AA279" s="2090"/>
      <c r="AB279" s="2091"/>
    </row>
    <row r="280" spans="1:28" ht="17.25" customHeight="1"/>
    <row r="281" spans="1:28" ht="17.25" customHeight="1">
      <c r="A281" s="2064" t="s">
        <v>4592</v>
      </c>
    </row>
    <row r="282" spans="1:28" ht="6" customHeight="1">
      <c r="B282" s="2084"/>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6"/>
      <c r="Z282" s="2086"/>
      <c r="AA282" s="2086"/>
      <c r="AB282" s="2087"/>
    </row>
    <row r="283" spans="1:28" ht="17.25" customHeight="1">
      <c r="B283" s="5478"/>
      <c r="C283" s="5479"/>
      <c r="D283" s="5479"/>
      <c r="E283" s="5479"/>
      <c r="F283" s="5479"/>
      <c r="G283" s="5479"/>
      <c r="H283" s="5479"/>
      <c r="I283" s="5479"/>
      <c r="J283" s="5479"/>
      <c r="K283" s="5479"/>
      <c r="L283" s="5479"/>
      <c r="M283" s="5479"/>
      <c r="N283" s="5479"/>
      <c r="O283" s="5479"/>
      <c r="P283" s="5479"/>
      <c r="Q283" s="5479"/>
      <c r="R283" s="5479"/>
      <c r="S283" s="5479"/>
      <c r="T283" s="5479"/>
      <c r="U283" s="5479"/>
      <c r="V283" s="5479"/>
      <c r="W283" s="5479"/>
      <c r="X283" s="5479"/>
      <c r="Y283" s="5479"/>
      <c r="Z283" s="5479"/>
      <c r="AA283" s="5479"/>
      <c r="AB283" s="5480"/>
    </row>
    <row r="284" spans="1:28" ht="17.25" customHeight="1">
      <c r="B284" s="5478"/>
      <c r="C284" s="5479"/>
      <c r="D284" s="5479"/>
      <c r="E284" s="5479"/>
      <c r="F284" s="5479"/>
      <c r="G284" s="5479"/>
      <c r="H284" s="5479"/>
      <c r="I284" s="5479"/>
      <c r="J284" s="5479"/>
      <c r="K284" s="5479"/>
      <c r="L284" s="5479"/>
      <c r="M284" s="5479"/>
      <c r="N284" s="5479"/>
      <c r="O284" s="5479"/>
      <c r="P284" s="5479"/>
      <c r="Q284" s="5479"/>
      <c r="R284" s="5479"/>
      <c r="S284" s="5479"/>
      <c r="T284" s="5479"/>
      <c r="U284" s="5479"/>
      <c r="V284" s="5479"/>
      <c r="W284" s="5479"/>
      <c r="X284" s="5479"/>
      <c r="Y284" s="5479"/>
      <c r="Z284" s="5479"/>
      <c r="AA284" s="5479"/>
      <c r="AB284" s="5480"/>
    </row>
    <row r="285" spans="1:28" ht="17.25" customHeight="1">
      <c r="B285" s="5478"/>
      <c r="C285" s="5479"/>
      <c r="D285" s="5479"/>
      <c r="E285" s="5479"/>
      <c r="F285" s="5479"/>
      <c r="G285" s="5479"/>
      <c r="H285" s="5479"/>
      <c r="I285" s="5479"/>
      <c r="J285" s="5479"/>
      <c r="K285" s="5479"/>
      <c r="L285" s="5479"/>
      <c r="M285" s="5479"/>
      <c r="N285" s="5479"/>
      <c r="O285" s="5479"/>
      <c r="P285" s="5479"/>
      <c r="Q285" s="5479"/>
      <c r="R285" s="5479"/>
      <c r="S285" s="5479"/>
      <c r="T285" s="5479"/>
      <c r="U285" s="5479"/>
      <c r="V285" s="5479"/>
      <c r="W285" s="5479"/>
      <c r="X285" s="5479"/>
      <c r="Y285" s="5479"/>
      <c r="Z285" s="5479"/>
      <c r="AA285" s="5479"/>
      <c r="AB285" s="5480"/>
    </row>
    <row r="286" spans="1:28" ht="6" customHeight="1">
      <c r="B286" s="2089"/>
      <c r="C286" s="2074"/>
      <c r="D286" s="2074"/>
      <c r="E286" s="2074"/>
      <c r="F286" s="2074"/>
      <c r="G286" s="2074"/>
      <c r="H286" s="2074"/>
      <c r="I286" s="2074"/>
      <c r="J286" s="2074"/>
      <c r="K286" s="2074"/>
      <c r="L286" s="2074"/>
      <c r="M286" s="2074"/>
      <c r="N286" s="2074"/>
      <c r="O286" s="2074"/>
      <c r="P286" s="2074"/>
      <c r="Q286" s="2074"/>
      <c r="R286" s="2074"/>
      <c r="S286" s="2074"/>
      <c r="T286" s="2074"/>
      <c r="U286" s="2074"/>
      <c r="V286" s="2074"/>
      <c r="W286" s="2074"/>
      <c r="X286" s="2074"/>
      <c r="Y286" s="2090"/>
      <c r="Z286" s="2090"/>
      <c r="AA286" s="2090"/>
      <c r="AB286" s="2091"/>
    </row>
    <row r="287" spans="1:28" ht="17.25" customHeight="1"/>
    <row r="288" spans="1:28" ht="17.25" customHeight="1">
      <c r="A288" s="2064" t="s">
        <v>4593</v>
      </c>
    </row>
    <row r="289" spans="1:28" ht="6" customHeight="1">
      <c r="B289" s="2084"/>
      <c r="C289" s="2085"/>
      <c r="D289" s="2085"/>
      <c r="E289" s="2085"/>
      <c r="F289" s="2085"/>
      <c r="G289" s="2085"/>
      <c r="H289" s="2085"/>
      <c r="I289" s="2085"/>
      <c r="J289" s="2085"/>
      <c r="K289" s="2085"/>
      <c r="L289" s="2085"/>
      <c r="M289" s="2085"/>
      <c r="N289" s="2085"/>
      <c r="O289" s="2085"/>
      <c r="P289" s="2085"/>
      <c r="Q289" s="2085"/>
      <c r="R289" s="2085"/>
      <c r="S289" s="2085"/>
      <c r="T289" s="2085"/>
      <c r="U289" s="2085"/>
      <c r="V289" s="2085"/>
      <c r="W289" s="2085"/>
      <c r="X289" s="2085"/>
      <c r="Y289" s="2086"/>
      <c r="Z289" s="2086"/>
      <c r="AA289" s="2086"/>
      <c r="AB289" s="2087"/>
    </row>
    <row r="290" spans="1:28" ht="17.25" customHeight="1">
      <c r="B290" s="2088" t="s">
        <v>4594</v>
      </c>
      <c r="N290" s="5475" t="str">
        <f>cst_wskakunin_KOUJI_TYAKUSYU_YOTEI_DATE</f>
        <v/>
      </c>
      <c r="O290" s="5475"/>
      <c r="P290" s="1194" t="s">
        <v>477</v>
      </c>
      <c r="Q290" s="5476" t="str">
        <f>cst_wskakunin_KOUJI_TYAKUSYU_YOTEI_DATE</f>
        <v/>
      </c>
      <c r="R290" s="5476"/>
      <c r="S290" s="1194" t="s">
        <v>5</v>
      </c>
      <c r="T290" s="5477" t="str">
        <f>cst_wskakunin_KOUJI_TYAKUSYU_YOTEI_DATE</f>
        <v/>
      </c>
      <c r="U290" s="5477"/>
      <c r="V290" s="1194" t="s">
        <v>478</v>
      </c>
      <c r="Y290" s="2064"/>
      <c r="Z290" s="2064"/>
      <c r="AA290" s="2064"/>
      <c r="AB290" s="2092"/>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6" customHeight="1">
      <c r="B292" s="2084"/>
      <c r="C292" s="2085"/>
      <c r="D292" s="2085"/>
      <c r="E292" s="2085"/>
      <c r="F292" s="2085"/>
      <c r="G292" s="2085"/>
      <c r="H292" s="2085"/>
      <c r="I292" s="2085"/>
      <c r="J292" s="2085"/>
      <c r="K292" s="2085"/>
      <c r="L292" s="2085"/>
      <c r="M292" s="2085"/>
      <c r="N292" s="2085"/>
      <c r="O292" s="2085"/>
      <c r="P292" s="2085"/>
      <c r="Q292" s="2085"/>
      <c r="R292" s="2085"/>
      <c r="S292" s="2085"/>
      <c r="T292" s="2085"/>
      <c r="U292" s="2085"/>
      <c r="V292" s="2085"/>
      <c r="W292" s="2085"/>
      <c r="X292" s="2085"/>
      <c r="Y292" s="2086"/>
      <c r="Z292" s="2086"/>
      <c r="AA292" s="2086"/>
      <c r="AB292" s="2087"/>
    </row>
    <row r="293" spans="1:28" ht="17.25" customHeight="1">
      <c r="B293" s="2088" t="s">
        <v>4595</v>
      </c>
      <c r="N293" s="5475" t="str">
        <f>cst_wskakunin_KOUJI_KANRYOU_YOTEI_DATE</f>
        <v/>
      </c>
      <c r="O293" s="5475"/>
      <c r="P293" s="1194" t="s">
        <v>477</v>
      </c>
      <c r="Q293" s="5476" t="str">
        <f>cst_wskakunin_KOUJI_KANRYOU_YOTEI_DATE</f>
        <v/>
      </c>
      <c r="R293" s="5476"/>
      <c r="S293" s="1194" t="s">
        <v>5</v>
      </c>
      <c r="T293" s="5477" t="str">
        <f>cst_wskakunin_KOUJI_KANRYOU_YOTEI_DATE</f>
        <v/>
      </c>
      <c r="U293" s="5477"/>
      <c r="V293" s="1194" t="s">
        <v>478</v>
      </c>
      <c r="Y293" s="2064"/>
      <c r="Z293" s="2064"/>
      <c r="AA293" s="2064"/>
      <c r="AB293" s="2092"/>
    </row>
    <row r="294" spans="1:28" ht="6" customHeight="1">
      <c r="B294" s="2089"/>
      <c r="C294" s="2074"/>
      <c r="D294" s="2074"/>
      <c r="E294" s="2074"/>
      <c r="F294" s="2074"/>
      <c r="G294" s="2074"/>
      <c r="H294" s="2074"/>
      <c r="I294" s="2074"/>
      <c r="J294" s="2074"/>
      <c r="K294" s="2074"/>
      <c r="L294" s="2074"/>
      <c r="M294" s="2074"/>
      <c r="N294" s="2074"/>
      <c r="O294" s="2074"/>
      <c r="P294" s="2074"/>
      <c r="Q294" s="2074"/>
      <c r="R294" s="2074"/>
      <c r="S294" s="2074"/>
      <c r="T294" s="2074"/>
      <c r="U294" s="2074"/>
      <c r="V294" s="2074"/>
      <c r="W294" s="2074"/>
      <c r="X294" s="2074"/>
      <c r="Y294" s="2090"/>
      <c r="Z294" s="2090"/>
      <c r="AA294" s="2090"/>
      <c r="AB294" s="2091"/>
    </row>
    <row r="295" spans="1:28" ht="17.25" customHeight="1"/>
    <row r="296" spans="1:28" ht="17.25" customHeight="1">
      <c r="A296" s="2064" t="s">
        <v>4596</v>
      </c>
      <c r="J296" s="5469"/>
      <c r="K296" s="5469"/>
      <c r="L296" s="1194" t="s">
        <v>477</v>
      </c>
      <c r="M296" s="5469"/>
      <c r="N296" s="5469"/>
      <c r="O296" s="1194" t="s">
        <v>5</v>
      </c>
    </row>
    <row r="297" spans="1:28" ht="17.25" customHeight="1"/>
    <row r="298" spans="1:28" ht="17.25" customHeight="1">
      <c r="A298" s="2064" t="s">
        <v>3030</v>
      </c>
    </row>
    <row r="299" spans="1:28" ht="17.25" customHeight="1">
      <c r="A299" s="2064" t="s">
        <v>4597</v>
      </c>
    </row>
    <row r="300" spans="1:28" ht="17.25" customHeight="1">
      <c r="A300" s="2064" t="s">
        <v>4598</v>
      </c>
    </row>
    <row r="301" spans="1:28" ht="17.25" customHeight="1">
      <c r="A301" s="2064" t="s">
        <v>4599</v>
      </c>
    </row>
    <row r="302" spans="1:28" ht="17.25" customHeight="1">
      <c r="A302" s="2064" t="s">
        <v>4600</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6"/>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4603</v>
      </c>
      <c r="G1" s="2065"/>
      <c r="H1" s="2065"/>
      <c r="Y1" s="2066"/>
      <c r="Z1" s="2066"/>
      <c r="AA1" s="2066"/>
    </row>
    <row r="2" spans="1:28" ht="17.25" customHeight="1">
      <c r="A2" s="2063"/>
      <c r="G2" s="2065"/>
      <c r="H2" s="2065"/>
      <c r="Y2" s="2066"/>
      <c r="Z2" s="2066"/>
      <c r="AA2" s="2066"/>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66"/>
      <c r="Z4" s="2066"/>
      <c r="AA4" s="2066"/>
    </row>
    <row r="5" spans="1:28" ht="25.5" customHeight="1">
      <c r="A5" s="5450" t="s">
        <v>4547</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5458</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82"/>
      <c r="V9" s="5482"/>
      <c r="W9" s="2064" t="s">
        <v>477</v>
      </c>
      <c r="X9" s="2069"/>
      <c r="Y9" s="2064" t="s">
        <v>5</v>
      </c>
      <c r="Z9" s="2069"/>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83" t="str">
        <f>cst_wskakunin_owner1__address</f>
        <v/>
      </c>
      <c r="T13" s="5483"/>
      <c r="U13" s="5483"/>
      <c r="V13" s="5483"/>
      <c r="W13" s="5483"/>
      <c r="X13" s="5483"/>
      <c r="Y13" s="5483"/>
      <c r="Z13" s="5483"/>
      <c r="AA13" s="5483"/>
      <c r="AB13" s="5483"/>
    </row>
    <row r="14" spans="1:28" ht="17.25" customHeight="1">
      <c r="L14" s="2064" t="s">
        <v>3603</v>
      </c>
      <c r="S14" s="5483"/>
      <c r="T14" s="5483"/>
      <c r="U14" s="5483"/>
      <c r="V14" s="5483"/>
      <c r="W14" s="5483"/>
      <c r="X14" s="5483"/>
      <c r="Y14" s="5483"/>
      <c r="Z14" s="5483"/>
      <c r="AA14" s="5483"/>
      <c r="AB14" s="5483"/>
    </row>
    <row r="15" spans="1:28" ht="17.25" customHeight="1">
      <c r="L15" s="2064" t="s">
        <v>3112</v>
      </c>
      <c r="S15" s="5481" t="str">
        <f>cst_wskakunin_owner1__space3</f>
        <v/>
      </c>
      <c r="T15" s="5481"/>
      <c r="U15" s="5481"/>
      <c r="V15" s="5481"/>
      <c r="W15" s="5481"/>
      <c r="X15" s="5481"/>
      <c r="Y15" s="5481"/>
      <c r="Z15" s="5481"/>
      <c r="AA15" s="5481"/>
      <c r="AB15" s="5481"/>
    </row>
    <row r="16" spans="1:28" ht="17.25" customHeight="1">
      <c r="L16" s="2064" t="s">
        <v>3113</v>
      </c>
      <c r="S16" s="5481"/>
      <c r="T16" s="5481"/>
      <c r="U16" s="5481"/>
      <c r="V16" s="5481"/>
      <c r="W16" s="5481"/>
      <c r="X16" s="5481"/>
      <c r="Y16" s="5481"/>
      <c r="Z16" s="5481"/>
      <c r="AA16" s="5481"/>
      <c r="AB16" s="5481"/>
    </row>
    <row r="17" spans="1:28" ht="17.25" customHeight="1">
      <c r="Y17" s="2064"/>
      <c r="Z17" s="2064"/>
      <c r="AA17" s="2064"/>
    </row>
    <row r="18" spans="1:28" ht="17.25" customHeight="1">
      <c r="A18" s="5454" t="s">
        <v>4548</v>
      </c>
      <c r="B18" s="5454"/>
      <c r="C18" s="5454"/>
      <c r="D18" s="5454"/>
      <c r="E18" s="5454"/>
      <c r="F18" s="5454"/>
      <c r="G18" s="5454"/>
      <c r="H18" s="5454"/>
      <c r="I18" s="5454"/>
      <c r="J18" s="5454"/>
      <c r="K18" s="5454"/>
      <c r="L18" s="5454"/>
      <c r="M18" s="5454"/>
      <c r="N18" s="5454"/>
      <c r="O18" s="5454" t="s">
        <v>4604</v>
      </c>
      <c r="P18" s="5454"/>
      <c r="Q18" s="5454"/>
      <c r="R18" s="5454" t="s">
        <v>4550</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4605</v>
      </c>
      <c r="P19" s="5454"/>
      <c r="Q19" s="5454"/>
      <c r="R19" s="5454"/>
      <c r="S19" s="5454"/>
      <c r="T19" s="5454"/>
      <c r="U19" s="5454"/>
      <c r="V19" s="5454"/>
      <c r="W19" s="5454"/>
      <c r="X19" s="5454"/>
      <c r="Y19" s="5454"/>
      <c r="Z19" s="5454"/>
      <c r="AA19" s="5454"/>
      <c r="AB19" s="5454"/>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46" t="s">
        <v>4554</v>
      </c>
      <c r="B30" s="5447"/>
      <c r="C30" s="5447"/>
      <c r="D30" s="5447"/>
      <c r="E30" s="5447"/>
      <c r="F30" s="5447"/>
      <c r="G30" s="5447"/>
      <c r="H30" s="5447"/>
      <c r="I30" s="5447"/>
      <c r="J30" s="5446" t="s">
        <v>4555</v>
      </c>
      <c r="K30" s="5447"/>
      <c r="L30" s="5447"/>
      <c r="M30" s="5447"/>
      <c r="N30" s="5447"/>
      <c r="O30" s="5447"/>
      <c r="P30" s="5447"/>
      <c r="Q30" s="5447"/>
      <c r="R30" s="5447"/>
      <c r="S30" s="5446" t="s">
        <v>3644</v>
      </c>
      <c r="T30" s="5447"/>
      <c r="U30" s="5447"/>
      <c r="V30" s="5447"/>
      <c r="W30" s="5447"/>
      <c r="X30" s="5447"/>
      <c r="Y30" s="5447"/>
      <c r="Z30" s="5447"/>
      <c r="AA30" s="5447"/>
      <c r="AB30" s="5448"/>
    </row>
    <row r="31" spans="1:28" ht="27" customHeight="1">
      <c r="A31" s="5446" t="s">
        <v>3636</v>
      </c>
      <c r="B31" s="5447"/>
      <c r="C31" s="5447"/>
      <c r="D31" s="5447"/>
      <c r="E31" s="5447"/>
      <c r="F31" s="5447"/>
      <c r="G31" s="5447"/>
      <c r="H31" s="5447"/>
      <c r="I31" s="5447"/>
      <c r="J31" s="5446" t="s">
        <v>3636</v>
      </c>
      <c r="K31" s="5447"/>
      <c r="L31" s="5447"/>
      <c r="M31" s="5447"/>
      <c r="N31" s="5447"/>
      <c r="O31" s="5447"/>
      <c r="P31" s="5447"/>
      <c r="Q31" s="5447"/>
      <c r="R31" s="5447"/>
      <c r="S31" s="5455"/>
      <c r="T31" s="5456"/>
      <c r="U31" s="5456"/>
      <c r="V31" s="5456"/>
      <c r="W31" s="5456"/>
      <c r="X31" s="5456"/>
      <c r="Y31" s="5456"/>
      <c r="Z31" s="5456"/>
      <c r="AA31" s="5456"/>
      <c r="AB31" s="5457"/>
    </row>
    <row r="32" spans="1:28" ht="27" customHeight="1">
      <c r="A32" s="5464" t="s">
        <v>3637</v>
      </c>
      <c r="B32" s="5465"/>
      <c r="C32" s="5465"/>
      <c r="D32" s="5465"/>
      <c r="E32" s="5465"/>
      <c r="F32" s="5465"/>
      <c r="G32" s="5465"/>
      <c r="H32" s="5465"/>
      <c r="I32" s="5465"/>
      <c r="J32" s="5464" t="s">
        <v>3637</v>
      </c>
      <c r="K32" s="5465"/>
      <c r="L32" s="5465"/>
      <c r="M32" s="5465"/>
      <c r="N32" s="5465"/>
      <c r="O32" s="5465"/>
      <c r="P32" s="5465"/>
      <c r="Q32" s="5465"/>
      <c r="R32" s="5465"/>
      <c r="S32" s="5458"/>
      <c r="T32" s="5459"/>
      <c r="U32" s="5459"/>
      <c r="V32" s="5459"/>
      <c r="W32" s="5459"/>
      <c r="X32" s="5459"/>
      <c r="Y32" s="5459"/>
      <c r="Z32" s="5459"/>
      <c r="AA32" s="5459"/>
      <c r="AB32" s="5460"/>
    </row>
    <row r="33" spans="1:28" ht="27" customHeight="1">
      <c r="A33" s="5466" t="s">
        <v>3957</v>
      </c>
      <c r="B33" s="5467"/>
      <c r="C33" s="5467"/>
      <c r="D33" s="5467"/>
      <c r="E33" s="5467"/>
      <c r="F33" s="5467"/>
      <c r="G33" s="5467"/>
      <c r="H33" s="5467"/>
      <c r="I33" s="5468"/>
      <c r="J33" s="5466" t="s">
        <v>3957</v>
      </c>
      <c r="K33" s="5467"/>
      <c r="L33" s="5467"/>
      <c r="M33" s="5467"/>
      <c r="N33" s="5467"/>
      <c r="O33" s="5467"/>
      <c r="P33" s="5467"/>
      <c r="Q33" s="5467"/>
      <c r="R33" s="5467"/>
      <c r="S33" s="5461"/>
      <c r="T33" s="5462"/>
      <c r="U33" s="5462"/>
      <c r="V33" s="5462"/>
      <c r="W33" s="5462"/>
      <c r="X33" s="5462"/>
      <c r="Y33" s="5462"/>
      <c r="Z33" s="5462"/>
      <c r="AA33" s="5462"/>
      <c r="AB33" s="5463"/>
    </row>
    <row r="34" spans="1:28" ht="17.25" customHeight="1">
      <c r="A34" s="2064" t="s">
        <v>3030</v>
      </c>
    </row>
    <row r="35" spans="1:28" ht="17.25" customHeight="1">
      <c r="A35" s="2064" t="s">
        <v>4606</v>
      </c>
    </row>
    <row r="36" spans="1:28" ht="17.25" customHeight="1">
      <c r="A36" s="2064" t="s">
        <v>4607</v>
      </c>
    </row>
    <row r="37" spans="1:28" ht="17.25" customHeight="1">
      <c r="A37" s="2064" t="s">
        <v>4608</v>
      </c>
    </row>
    <row r="38" spans="1:28" ht="17.25" customHeight="1">
      <c r="A38" s="2064" t="s">
        <v>4609</v>
      </c>
    </row>
    <row r="39" spans="1:28" ht="17.25" customHeight="1">
      <c r="A39" s="2064" t="s">
        <v>4610</v>
      </c>
    </row>
    <row r="40" spans="1:28" ht="17.25" customHeight="1">
      <c r="A40" s="2064" t="s">
        <v>5076</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49" t="s">
        <v>4563</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4564</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70" t="str">
        <f>cst_wskakunin_BUILD__address</f>
        <v>埼玉県さいたま市浦和区仲町</v>
      </c>
      <c r="I55" s="5470"/>
      <c r="J55" s="5470"/>
      <c r="K55" s="5470"/>
      <c r="L55" s="5470"/>
      <c r="M55" s="5470"/>
      <c r="N55" s="5470"/>
      <c r="O55" s="5470"/>
      <c r="P55" s="5470"/>
      <c r="Q55" s="5470"/>
      <c r="R55" s="5470"/>
      <c r="S55" s="5470"/>
      <c r="T55" s="5470"/>
      <c r="U55" s="5470"/>
      <c r="V55" s="5470"/>
      <c r="W55" s="5470"/>
      <c r="X55" s="5470"/>
      <c r="Y55" s="5470"/>
      <c r="Z55" s="5470"/>
      <c r="AA55" s="5470"/>
      <c r="AB55" s="5471"/>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84" t="str">
        <f>cst_wskakunin_SHIKITI_MENSEKI_1_TOTAL</f>
        <v/>
      </c>
      <c r="J58" s="5484"/>
      <c r="K58" s="5484"/>
      <c r="L58" s="5484"/>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4566</v>
      </c>
      <c r="H61" s="2093" t="str">
        <f>cst_wskakunin_KOUJI_SINTIKU_box</f>
        <v>□</v>
      </c>
      <c r="I61" s="1191" t="s">
        <v>472</v>
      </c>
      <c r="J61" s="1191"/>
      <c r="K61" s="2093" t="str">
        <f>cst_wskakunin_KOUJI_zoukaitiku_box</f>
        <v>□</v>
      </c>
      <c r="L61" s="1191" t="s">
        <v>4567</v>
      </c>
      <c r="M61" s="1191"/>
      <c r="N61" s="1191"/>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4568</v>
      </c>
      <c r="I64" s="5472" t="str">
        <f>IF(cst_wsjob_JOB_INPUT_VERSION="","",IF(cst_wsjob_JOB_INPUT_VERSION&gt;=6,cst_wskakunin_KENTIKU_MENSEKI_ZENTAI_SHINSEI,cst_wskakunin_KENTIKU_MENSEKI_SHINSEI))</f>
        <v/>
      </c>
      <c r="J64" s="5472"/>
      <c r="K64" s="5472"/>
      <c r="L64" s="5472"/>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4569</v>
      </c>
      <c r="I67" s="5472" t="str">
        <f>cst_wskakunin_NOBE_MENSEKI_JYUTAKU_SHINSEI</f>
        <v/>
      </c>
      <c r="J67" s="5472"/>
      <c r="K67" s="5472"/>
      <c r="L67" s="5472"/>
      <c r="M67" s="2067" t="s">
        <v>114</v>
      </c>
      <c r="Y67" s="2064"/>
      <c r="Z67" s="2064"/>
      <c r="AA67" s="2064"/>
      <c r="AB67" s="2092"/>
    </row>
    <row r="68" spans="2:28" ht="6" customHeight="1">
      <c r="B68" s="2089"/>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90"/>
      <c r="Z68" s="2090"/>
      <c r="AA68" s="2090"/>
      <c r="AB68" s="2091"/>
    </row>
    <row r="69" spans="2:28" ht="6" customHeight="1">
      <c r="B69" s="2084"/>
      <c r="C69" s="2085"/>
      <c r="D69" s="2085"/>
      <c r="E69" s="2085"/>
      <c r="F69" s="2085"/>
      <c r="G69" s="2085"/>
      <c r="H69" s="2085"/>
      <c r="I69" s="2085"/>
      <c r="J69" s="2085"/>
      <c r="K69" s="2085"/>
      <c r="L69" s="2085"/>
      <c r="M69" s="2085"/>
      <c r="N69" s="2085"/>
      <c r="O69" s="2085"/>
      <c r="P69" s="2085"/>
      <c r="Q69" s="2085"/>
      <c r="R69" s="2085"/>
      <c r="S69" s="2085"/>
      <c r="T69" s="2085"/>
      <c r="U69" s="2085"/>
      <c r="V69" s="2085"/>
      <c r="W69" s="2085"/>
      <c r="X69" s="2085"/>
      <c r="Y69" s="2086"/>
      <c r="Z69" s="2086"/>
      <c r="AA69" s="2086"/>
      <c r="AB69" s="2087"/>
    </row>
    <row r="70" spans="2:28" ht="17.25" customHeight="1">
      <c r="B70" s="2088" t="s">
        <v>4570</v>
      </c>
      <c r="Y70" s="2064"/>
      <c r="Z70" s="2064"/>
      <c r="AA70" s="2064"/>
      <c r="AB70" s="2092"/>
    </row>
    <row r="71" spans="2:28" ht="17.25" customHeight="1">
      <c r="B71" s="2088"/>
      <c r="C71" s="2064" t="s">
        <v>4611</v>
      </c>
      <c r="H71" s="2094" t="s">
        <v>1395</v>
      </c>
      <c r="M71" s="5469"/>
      <c r="N71" s="5469"/>
      <c r="O71" s="5469"/>
      <c r="P71" s="5469"/>
      <c r="Q71" s="2083" t="s">
        <v>108</v>
      </c>
      <c r="T71" s="2067"/>
      <c r="X71" s="2067"/>
      <c r="Y71" s="2064"/>
      <c r="Z71" s="2064"/>
      <c r="AA71" s="2067"/>
      <c r="AB71" s="2095"/>
    </row>
    <row r="72" spans="2:28" ht="17.25" customHeight="1">
      <c r="B72" s="2088"/>
      <c r="H72" s="2063" t="s">
        <v>5459</v>
      </c>
      <c r="M72" s="5469"/>
      <c r="N72" s="5469"/>
      <c r="O72" s="5469"/>
      <c r="P72" s="5469"/>
      <c r="Q72" s="2083" t="s">
        <v>108</v>
      </c>
      <c r="Y72" s="2064"/>
      <c r="Z72" s="2064"/>
      <c r="AA72" s="2064"/>
      <c r="AB72" s="2092"/>
    </row>
    <row r="73" spans="2:28" ht="6" customHeight="1">
      <c r="B73" s="2089"/>
      <c r="C73" s="2074"/>
      <c r="D73" s="2074"/>
      <c r="E73" s="2074"/>
      <c r="F73" s="2074"/>
      <c r="G73" s="2074"/>
      <c r="H73" s="2074"/>
      <c r="I73" s="2074"/>
      <c r="J73" s="2074"/>
      <c r="K73" s="2074"/>
      <c r="L73" s="2074"/>
      <c r="M73" s="2074"/>
      <c r="N73" s="2074"/>
      <c r="O73" s="2074"/>
      <c r="P73" s="2074"/>
      <c r="Q73" s="2074"/>
      <c r="R73" s="2074"/>
      <c r="S73" s="2074"/>
      <c r="T73" s="2074"/>
      <c r="U73" s="2074"/>
      <c r="V73" s="2074"/>
      <c r="W73" s="2074"/>
      <c r="X73" s="2074"/>
      <c r="Y73" s="2090"/>
      <c r="Z73" s="2090"/>
      <c r="AA73" s="2090"/>
      <c r="AB73" s="2091"/>
    </row>
    <row r="74" spans="2:28" ht="6" customHeight="1">
      <c r="B74" s="2084"/>
      <c r="C74" s="2085"/>
      <c r="D74" s="2085"/>
      <c r="E74" s="2085"/>
      <c r="F74" s="2085"/>
      <c r="G74" s="2085"/>
      <c r="H74" s="2085"/>
      <c r="I74" s="2085"/>
      <c r="J74" s="2085"/>
      <c r="K74" s="2085"/>
      <c r="L74" s="2085"/>
      <c r="M74" s="2085"/>
      <c r="N74" s="2085"/>
      <c r="O74" s="2085"/>
      <c r="P74" s="2085"/>
      <c r="Q74" s="2085"/>
      <c r="R74" s="2085"/>
      <c r="S74" s="2085"/>
      <c r="T74" s="2085"/>
      <c r="U74" s="2085"/>
      <c r="V74" s="2085"/>
      <c r="W74" s="2085"/>
      <c r="X74" s="2085"/>
      <c r="Y74" s="2086"/>
      <c r="Z74" s="2086"/>
      <c r="AA74" s="2086"/>
      <c r="AB74" s="2087"/>
    </row>
    <row r="75" spans="2:28" ht="17.25" customHeight="1">
      <c r="B75" s="2088" t="s">
        <v>4574</v>
      </c>
      <c r="Y75" s="2064"/>
      <c r="Z75" s="2064"/>
      <c r="AA75" s="2064"/>
      <c r="AB75" s="2092"/>
    </row>
    <row r="76" spans="2:28" ht="17.25" customHeight="1">
      <c r="B76" s="2088"/>
      <c r="C76" s="2064" t="s">
        <v>3218</v>
      </c>
      <c r="H76" s="2083"/>
      <c r="J76" s="5474" t="str">
        <f>cst_wskakunin_p4_1_TAKASA_MAX</f>
        <v/>
      </c>
      <c r="K76" s="5474"/>
      <c r="L76" s="5474"/>
      <c r="M76" s="5474"/>
      <c r="N76" s="1191" t="s">
        <v>674</v>
      </c>
      <c r="Y76" s="2064"/>
      <c r="Z76" s="2067"/>
      <c r="AA76" s="2064"/>
      <c r="AB76" s="2095"/>
    </row>
    <row r="77" spans="2:28" ht="17.25" customHeight="1">
      <c r="B77" s="2088"/>
      <c r="C77" s="2064" t="s">
        <v>3219</v>
      </c>
      <c r="H77" s="2083"/>
      <c r="J77" s="5474" t="str">
        <f>cst_wskakunin_p4_1_TAKASA_KEN_MAX</f>
        <v/>
      </c>
      <c r="K77" s="5474"/>
      <c r="L77" s="5474"/>
      <c r="M77" s="5474"/>
      <c r="N77" s="1205" t="s">
        <v>674</v>
      </c>
      <c r="W77" s="2083"/>
      <c r="Y77" s="2064"/>
      <c r="Z77" s="2064"/>
      <c r="AA77" s="2064"/>
      <c r="AB77" s="2092"/>
    </row>
    <row r="78" spans="2:28" ht="17.25" customHeight="1">
      <c r="B78" s="2088"/>
      <c r="C78" s="2064" t="s">
        <v>3220</v>
      </c>
      <c r="F78" s="2064" t="s">
        <v>3647</v>
      </c>
      <c r="H78" s="2083"/>
      <c r="I78" s="5474" t="str">
        <f>cst_wskakunin_KAISU_TIJYOU_SHINSEI</f>
        <v/>
      </c>
      <c r="J78" s="5474"/>
      <c r="K78" s="1194" t="s">
        <v>481</v>
      </c>
      <c r="L78" s="1191"/>
      <c r="M78" s="1191" t="s">
        <v>4106</v>
      </c>
      <c r="N78" s="1191"/>
      <c r="O78" s="1198"/>
      <c r="P78" s="5474">
        <f>cst_wskakunin_KAISU_TIKA_SHINSEI__zero</f>
        <v>0</v>
      </c>
      <c r="Q78" s="5474"/>
      <c r="R78" s="1194" t="s">
        <v>481</v>
      </c>
      <c r="W78" s="2083"/>
      <c r="Y78" s="2064"/>
      <c r="Z78" s="2064"/>
      <c r="AA78" s="2064"/>
      <c r="AB78" s="2092"/>
    </row>
    <row r="79" spans="2: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2:28" ht="6" customHeight="1">
      <c r="B80" s="2084"/>
      <c r="C80" s="2085"/>
      <c r="D80" s="2085"/>
      <c r="E80" s="2085"/>
      <c r="F80" s="2085"/>
      <c r="G80" s="2085"/>
      <c r="H80" s="2085"/>
      <c r="I80" s="2085"/>
      <c r="J80" s="2085"/>
      <c r="K80" s="2085"/>
      <c r="L80" s="2085"/>
      <c r="M80" s="2085"/>
      <c r="N80" s="2085"/>
      <c r="O80" s="2085"/>
      <c r="P80" s="2085"/>
      <c r="Q80" s="2085"/>
      <c r="R80" s="2085"/>
      <c r="S80" s="2085"/>
      <c r="T80" s="2085"/>
      <c r="U80" s="2085"/>
      <c r="V80" s="2085"/>
      <c r="W80" s="2085"/>
      <c r="X80" s="2085"/>
      <c r="Y80" s="2086"/>
      <c r="Z80" s="2086"/>
      <c r="AA80" s="2086"/>
      <c r="AB80" s="2087"/>
    </row>
    <row r="81" spans="2:28" ht="17.25" customHeight="1">
      <c r="B81" s="2088" t="s">
        <v>3648</v>
      </c>
      <c r="G81" s="5474" t="str">
        <f>cst_wskakunin_KOUZOU1</f>
        <v/>
      </c>
      <c r="H81" s="5474"/>
      <c r="I81" s="5474"/>
      <c r="J81" s="5474"/>
      <c r="K81" s="5474"/>
      <c r="L81" s="5474"/>
      <c r="M81" s="5474"/>
      <c r="N81" s="1193" t="s">
        <v>641</v>
      </c>
      <c r="O81" s="1191"/>
      <c r="P81" s="5474" t="str">
        <f>cst_wskakunin_KOUZOU2</f>
        <v/>
      </c>
      <c r="Q81" s="5474"/>
      <c r="R81" s="5474"/>
      <c r="S81" s="5474"/>
      <c r="T81" s="5474"/>
      <c r="U81" s="5474"/>
      <c r="V81" s="5474"/>
      <c r="Y81" s="2064"/>
      <c r="Z81" s="2064"/>
      <c r="AA81" s="2064"/>
      <c r="AB81" s="2092"/>
    </row>
    <row r="82" spans="2:28" ht="6" customHeight="1">
      <c r="B82" s="2089"/>
      <c r="C82" s="2074"/>
      <c r="D82" s="2074"/>
      <c r="E82" s="2074"/>
      <c r="F82" s="2074"/>
      <c r="G82" s="2074"/>
      <c r="H82" s="2074"/>
      <c r="I82" s="2074"/>
      <c r="J82" s="2074"/>
      <c r="K82" s="2074"/>
      <c r="L82" s="2074"/>
      <c r="M82" s="2074"/>
      <c r="N82" s="2074"/>
      <c r="O82" s="2074"/>
      <c r="P82" s="2074"/>
      <c r="Q82" s="2074"/>
      <c r="R82" s="2074"/>
      <c r="S82" s="2074"/>
      <c r="T82" s="2074"/>
      <c r="U82" s="2074"/>
      <c r="V82" s="2074"/>
      <c r="W82" s="2074"/>
      <c r="X82" s="2074"/>
      <c r="Y82" s="2090"/>
      <c r="Z82" s="2090"/>
      <c r="AA82" s="2090"/>
      <c r="AB82" s="2091"/>
    </row>
    <row r="83" spans="2:28" ht="6" customHeight="1">
      <c r="B83" s="2084"/>
      <c r="C83" s="208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6"/>
      <c r="Z83" s="2086"/>
      <c r="AA83" s="2086"/>
      <c r="AB83" s="2087"/>
    </row>
    <row r="84" spans="2:28" ht="17.25" customHeight="1">
      <c r="B84" s="2088" t="s">
        <v>4575</v>
      </c>
      <c r="K84" s="2067"/>
      <c r="M84" s="2063"/>
      <c r="Q84" s="2064" t="s">
        <v>4576</v>
      </c>
      <c r="T84" s="2067"/>
      <c r="Y84" s="2064"/>
      <c r="Z84" s="2064"/>
      <c r="AA84" s="2064"/>
      <c r="AB84" s="2092"/>
    </row>
    <row r="85" spans="2:28" ht="6" customHeight="1">
      <c r="B85" s="2089"/>
      <c r="C85" s="2074"/>
      <c r="D85" s="2074"/>
      <c r="E85" s="2074"/>
      <c r="F85" s="2074"/>
      <c r="G85" s="2074"/>
      <c r="H85" s="2074"/>
      <c r="I85" s="2074"/>
      <c r="J85" s="2074"/>
      <c r="K85" s="2074"/>
      <c r="L85" s="2074"/>
      <c r="M85" s="2074"/>
      <c r="N85" s="2074"/>
      <c r="O85" s="2074"/>
      <c r="P85" s="2074"/>
      <c r="Q85" s="2074"/>
      <c r="R85" s="2074"/>
      <c r="S85" s="2074"/>
      <c r="T85" s="2074"/>
      <c r="U85" s="2074"/>
      <c r="V85" s="2074"/>
      <c r="W85" s="2074"/>
      <c r="X85" s="2074"/>
      <c r="Y85" s="2090"/>
      <c r="Z85" s="2090"/>
      <c r="AA85" s="2090"/>
      <c r="AB85" s="2091"/>
    </row>
    <row r="86" spans="2: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2:28" ht="17.25" customHeight="1">
      <c r="B87" s="2088" t="s">
        <v>4577</v>
      </c>
      <c r="K87" s="2067"/>
      <c r="M87" s="2063"/>
      <c r="Q87" s="2067"/>
      <c r="T87" s="2067"/>
      <c r="W87" s="2067"/>
      <c r="Y87" s="2064"/>
      <c r="Z87" s="2064"/>
      <c r="AA87" s="2064"/>
      <c r="AB87" s="2092"/>
    </row>
    <row r="88" spans="2:28" ht="17.25" customHeight="1">
      <c r="B88" s="2088"/>
      <c r="C88" s="2064" t="s">
        <v>4578</v>
      </c>
      <c r="K88" s="2067"/>
      <c r="M88" s="2063"/>
      <c r="O88" s="2105" t="s">
        <v>139</v>
      </c>
      <c r="P88" s="2067" t="s">
        <v>498</v>
      </c>
      <c r="Q88" s="2067"/>
      <c r="R88" s="2105" t="s">
        <v>139</v>
      </c>
      <c r="S88" s="2067" t="s">
        <v>497</v>
      </c>
      <c r="T88" s="2067"/>
      <c r="U88" s="2067"/>
      <c r="V88" s="2067"/>
      <c r="W88" s="2067"/>
      <c r="Y88" s="2064"/>
      <c r="Z88" s="2064"/>
      <c r="AA88" s="2064"/>
      <c r="AB88" s="2092"/>
    </row>
    <row r="89" spans="2: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2: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2:28" ht="17.25" customHeight="1">
      <c r="B91" s="2088" t="s">
        <v>4579</v>
      </c>
      <c r="K91" s="2067"/>
      <c r="M91" s="2063"/>
      <c r="Q91" s="2067"/>
      <c r="T91" s="2067"/>
      <c r="W91" s="2067"/>
      <c r="Y91" s="2064"/>
      <c r="Z91" s="2064"/>
      <c r="AA91" s="2064"/>
      <c r="AB91" s="2092"/>
    </row>
    <row r="92" spans="2:28" ht="17.25" customHeight="1">
      <c r="B92" s="2088" t="s">
        <v>4580</v>
      </c>
      <c r="K92" s="2067"/>
      <c r="M92" s="2063"/>
      <c r="O92" s="2067"/>
      <c r="P92" s="2067"/>
      <c r="Q92" s="2067"/>
      <c r="R92" s="2067"/>
      <c r="S92" s="2067"/>
      <c r="T92" s="2067"/>
      <c r="U92" s="2067"/>
      <c r="V92" s="2067"/>
      <c r="W92" s="2067"/>
      <c r="Y92" s="2064"/>
      <c r="Z92" s="2064"/>
      <c r="AA92" s="2064"/>
      <c r="AB92" s="2092"/>
    </row>
    <row r="93" spans="2:28" ht="17.25" customHeight="1">
      <c r="B93" s="2088" t="s">
        <v>4581</v>
      </c>
      <c r="K93" s="2067"/>
      <c r="M93" s="2063"/>
      <c r="O93" s="2067"/>
      <c r="P93" s="2067"/>
      <c r="Q93" s="2067"/>
      <c r="R93" s="2067"/>
      <c r="S93" s="2067"/>
      <c r="T93" s="2067"/>
      <c r="U93" s="2067"/>
      <c r="V93" s="2067"/>
      <c r="W93" s="2067"/>
      <c r="Y93" s="2064"/>
      <c r="Z93" s="2064"/>
      <c r="AA93" s="2064"/>
      <c r="AB93" s="2092"/>
    </row>
    <row r="94" spans="2:28" ht="17.25" customHeight="1">
      <c r="B94" s="2088" t="s">
        <v>4582</v>
      </c>
      <c r="K94" s="2067"/>
      <c r="M94" s="2063"/>
      <c r="O94" s="2067"/>
      <c r="P94" s="2067"/>
      <c r="Q94" s="2067"/>
      <c r="R94" s="2067"/>
      <c r="S94" s="2067"/>
      <c r="T94" s="2067"/>
      <c r="U94" s="2067"/>
      <c r="V94" s="2067"/>
      <c r="W94" s="2067"/>
      <c r="Y94" s="2064"/>
      <c r="Z94" s="2064"/>
      <c r="AA94" s="2064"/>
      <c r="AB94" s="2092"/>
    </row>
    <row r="95" spans="2:28" ht="17.25" customHeight="1">
      <c r="B95" s="2088" t="s">
        <v>4583</v>
      </c>
      <c r="K95" s="2067"/>
      <c r="M95" s="2063"/>
      <c r="O95" s="2067"/>
      <c r="P95" s="2067"/>
      <c r="Q95" s="2067"/>
      <c r="R95" s="2067"/>
      <c r="S95" s="2067"/>
      <c r="T95" s="2067"/>
      <c r="U95" s="2067"/>
      <c r="V95" s="2067"/>
      <c r="W95" s="2067"/>
      <c r="Y95" s="2064"/>
      <c r="Z95" s="2064"/>
      <c r="AA95" s="2064"/>
      <c r="AB95" s="2092"/>
    </row>
    <row r="96" spans="2:28" ht="17.25" customHeight="1">
      <c r="B96" s="2088"/>
      <c r="K96" s="2067"/>
      <c r="M96" s="2063"/>
      <c r="O96" s="2105" t="s">
        <v>139</v>
      </c>
      <c r="P96" s="2067" t="s">
        <v>498</v>
      </c>
      <c r="Q96" s="2067"/>
      <c r="R96" s="2105" t="s">
        <v>139</v>
      </c>
      <c r="S96" s="2067" t="s">
        <v>497</v>
      </c>
      <c r="T96" s="2067"/>
      <c r="U96" s="2067"/>
      <c r="V96" s="2067"/>
      <c r="W96" s="2067"/>
      <c r="Y96" s="2064"/>
      <c r="Z96" s="2064"/>
      <c r="AA96" s="2064"/>
      <c r="AB96" s="2092"/>
    </row>
    <row r="97" spans="2:28" ht="6" customHeight="1">
      <c r="B97" s="2089"/>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90"/>
      <c r="Z97" s="2090"/>
      <c r="AA97" s="2090"/>
      <c r="AB97" s="2091"/>
    </row>
    <row r="98" spans="2:28" ht="6" customHeight="1">
      <c r="B98" s="2084"/>
      <c r="C98" s="2085"/>
      <c r="D98" s="2085"/>
      <c r="E98" s="2085"/>
      <c r="F98" s="2085"/>
      <c r="G98" s="2085"/>
      <c r="H98" s="2085"/>
      <c r="I98" s="2085"/>
      <c r="J98" s="2085"/>
      <c r="K98" s="2085"/>
      <c r="L98" s="2085"/>
      <c r="M98" s="2085"/>
      <c r="N98" s="2085"/>
      <c r="O98" s="2085"/>
      <c r="P98" s="2085"/>
      <c r="Q98" s="2085"/>
      <c r="R98" s="2085"/>
      <c r="S98" s="2085"/>
      <c r="T98" s="2085"/>
      <c r="U98" s="2085"/>
      <c r="V98" s="2085"/>
      <c r="W98" s="2085"/>
      <c r="X98" s="2085"/>
      <c r="Y98" s="2086"/>
      <c r="Z98" s="2086"/>
      <c r="AA98" s="2086"/>
      <c r="AB98" s="2087"/>
    </row>
    <row r="99" spans="2:28" ht="17.25" customHeight="1">
      <c r="B99" s="2109" t="s">
        <v>5460</v>
      </c>
      <c r="AB99" s="2092"/>
    </row>
    <row r="100" spans="2:28" ht="17.25" customHeight="1">
      <c r="B100" s="2088"/>
      <c r="O100" s="2105" t="s">
        <v>139</v>
      </c>
      <c r="P100" s="2067" t="s">
        <v>498</v>
      </c>
      <c r="Q100" s="2067"/>
      <c r="R100" s="2105" t="s">
        <v>139</v>
      </c>
      <c r="S100" s="2067" t="s">
        <v>497</v>
      </c>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5437</v>
      </c>
    </row>
    <row r="115" spans="1:1" ht="17.25" customHeight="1">
      <c r="A115" s="2064" t="s">
        <v>5438</v>
      </c>
    </row>
    <row r="116" spans="1:1" ht="17.25" customHeight="1">
      <c r="A116" s="2064" t="s">
        <v>5439</v>
      </c>
    </row>
    <row r="117" spans="1:1" ht="17.25" customHeight="1">
      <c r="A117" s="2064" t="s">
        <v>5440</v>
      </c>
    </row>
    <row r="118" spans="1:1" ht="17.25" customHeight="1">
      <c r="A118" s="2064" t="s">
        <v>5441</v>
      </c>
    </row>
    <row r="119" spans="1:1" ht="17.25" customHeight="1">
      <c r="A119" s="2064" t="s">
        <v>5442</v>
      </c>
    </row>
    <row r="120" spans="1:1" ht="17.25" customHeight="1">
      <c r="A120" s="2064" t="s">
        <v>5443</v>
      </c>
    </row>
    <row r="121" spans="1:1" ht="17.25" customHeight="1">
      <c r="A121" s="2064" t="s">
        <v>5444</v>
      </c>
    </row>
    <row r="122" spans="1:1" ht="17.25" customHeight="1">
      <c r="A122" s="2064" t="s">
        <v>5445</v>
      </c>
    </row>
    <row r="123" spans="1:1" ht="17.25" customHeight="1">
      <c r="A123" s="2064" t="s">
        <v>5446</v>
      </c>
    </row>
    <row r="124" spans="1:1" ht="17.25" customHeight="1">
      <c r="A124" s="2064" t="s">
        <v>5447</v>
      </c>
    </row>
    <row r="125" spans="1:1" ht="17.25" customHeight="1">
      <c r="A125" s="2064" t="s">
        <v>5448</v>
      </c>
    </row>
    <row r="126" spans="1:1" ht="17.25" customHeight="1">
      <c r="A126" s="2064" t="s">
        <v>5461</v>
      </c>
    </row>
    <row r="127" spans="1:1" ht="17.25" customHeight="1">
      <c r="A127" s="2064" t="s">
        <v>5462</v>
      </c>
    </row>
    <row r="128" spans="1:1" ht="17.25" customHeight="1">
      <c r="A128" s="2064" t="s">
        <v>5463</v>
      </c>
    </row>
    <row r="129" spans="1:1" ht="17.25" customHeight="1">
      <c r="A129" s="2064" t="s">
        <v>5464</v>
      </c>
    </row>
    <row r="130" spans="1:1" ht="17.25" customHeight="1">
      <c r="A130" s="2064" t="s">
        <v>5465</v>
      </c>
    </row>
    <row r="131" spans="1:1" ht="17.25" customHeight="1">
      <c r="A131" s="2064" t="s">
        <v>4545</v>
      </c>
    </row>
    <row r="132" spans="1:1" ht="17.25" customHeight="1">
      <c r="A132" s="2064" t="s">
        <v>5466</v>
      </c>
    </row>
    <row r="133" spans="1:1" ht="17.25" customHeight="1">
      <c r="A133" s="2064" t="s">
        <v>5450</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69"/>
      <c r="L166" s="5469"/>
      <c r="M166" s="5469"/>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69"/>
      <c r="L169" s="5469"/>
      <c r="M169" s="5469"/>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69"/>
      <c r="L172" s="5469"/>
      <c r="M172" s="5469"/>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1194" t="s">
        <v>498</v>
      </c>
      <c r="K176" s="1191"/>
      <c r="L176" s="2105" t="s">
        <v>139</v>
      </c>
      <c r="M176" s="1194" t="s">
        <v>497</v>
      </c>
      <c r="N176" s="2067"/>
      <c r="Y176" s="2064"/>
      <c r="Z176" s="2064"/>
      <c r="AA176" s="2064"/>
      <c r="AB176" s="2092"/>
    </row>
    <row r="177" spans="1:28" ht="17.25" customHeight="1">
      <c r="B177" s="2088"/>
      <c r="C177" s="2064" t="s">
        <v>4587</v>
      </c>
      <c r="I177" s="2105" t="s">
        <v>139</v>
      </c>
      <c r="J177" s="1194" t="s">
        <v>498</v>
      </c>
      <c r="K177" s="1191"/>
      <c r="L177" s="2105" t="s">
        <v>139</v>
      </c>
      <c r="M177" s="1194" t="s">
        <v>497</v>
      </c>
      <c r="N177" s="2067"/>
      <c r="Y177" s="2064"/>
      <c r="Z177" s="2064"/>
      <c r="AA177" s="2064"/>
      <c r="AB177" s="2092"/>
    </row>
    <row r="178" spans="1:28" ht="17.25" customHeight="1">
      <c r="B178" s="2088"/>
      <c r="C178" s="2064" t="s">
        <v>3650</v>
      </c>
      <c r="I178" s="2105" t="s">
        <v>139</v>
      </c>
      <c r="J178" s="1194" t="s">
        <v>498</v>
      </c>
      <c r="K178" s="1191"/>
      <c r="L178" s="2105" t="s">
        <v>139</v>
      </c>
      <c r="M178" s="1194"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5468</v>
      </c>
    </row>
    <row r="182" spans="1:28" ht="17.25" customHeight="1">
      <c r="A182" s="2064" t="s">
        <v>4356</v>
      </c>
    </row>
    <row r="183" spans="1:28" ht="17.25" customHeight="1">
      <c r="A183" s="2064" t="s">
        <v>4612</v>
      </c>
    </row>
    <row r="184" spans="1:28" ht="17.25" customHeight="1">
      <c r="A184" s="2064" t="s">
        <v>4613</v>
      </c>
    </row>
    <row r="185" spans="1:28" ht="17.25" customHeight="1">
      <c r="A185" s="2064" t="s">
        <v>4588</v>
      </c>
    </row>
    <row r="186" spans="1:28" ht="17.25" customHeight="1">
      <c r="A186" s="2064" t="s">
        <v>4589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4614</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4591</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17.25" customHeight="1">
      <c r="B223" s="5478"/>
      <c r="C223" s="5479"/>
      <c r="D223" s="5479"/>
      <c r="E223" s="5479"/>
      <c r="F223" s="5479"/>
      <c r="G223" s="5479"/>
      <c r="H223" s="5479"/>
      <c r="I223" s="5479"/>
      <c r="J223" s="5479"/>
      <c r="K223" s="5479"/>
      <c r="L223" s="5479"/>
      <c r="M223" s="5479"/>
      <c r="N223" s="5479"/>
      <c r="O223" s="5479"/>
      <c r="P223" s="5479"/>
      <c r="Q223" s="5479"/>
      <c r="R223" s="5479"/>
      <c r="S223" s="5479"/>
      <c r="T223" s="5479"/>
      <c r="U223" s="5479"/>
      <c r="V223" s="5479"/>
      <c r="W223" s="5479"/>
      <c r="X223" s="5479"/>
      <c r="Y223" s="5479"/>
      <c r="Z223" s="5479"/>
      <c r="AA223" s="5479"/>
      <c r="AB223" s="5480"/>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4592</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4593</v>
      </c>
    </row>
    <row r="234" spans="1:28" ht="6" customHeight="1">
      <c r="B234" s="2084"/>
      <c r="C234" s="2085"/>
      <c r="D234" s="2085"/>
      <c r="E234" s="2085"/>
      <c r="F234" s="2085"/>
      <c r="G234" s="2085"/>
      <c r="H234" s="2085"/>
      <c r="I234" s="2085"/>
      <c r="J234" s="2085"/>
      <c r="K234" s="2085"/>
      <c r="L234" s="2085"/>
      <c r="M234" s="2085"/>
      <c r="N234" s="2085"/>
      <c r="O234" s="2085"/>
      <c r="P234" s="2085"/>
      <c r="Q234" s="2085"/>
      <c r="R234" s="2085"/>
      <c r="S234" s="2085"/>
      <c r="T234" s="2085"/>
      <c r="U234" s="2085"/>
      <c r="V234" s="2085"/>
      <c r="W234" s="2085"/>
      <c r="X234" s="2085"/>
      <c r="Y234" s="2086"/>
      <c r="Z234" s="2086"/>
      <c r="AA234" s="2086"/>
      <c r="AB234" s="2087"/>
    </row>
    <row r="235" spans="1:28" ht="17.25" customHeight="1">
      <c r="B235" s="2088" t="s">
        <v>4594</v>
      </c>
      <c r="N235" s="5475" t="str">
        <f>cst_wskakunin_KOUJI_TYAKUSYU_YOTEI_DATE</f>
        <v/>
      </c>
      <c r="O235" s="5475"/>
      <c r="P235" s="1194" t="s">
        <v>477</v>
      </c>
      <c r="Q235" s="5476" t="str">
        <f>cst_wskakunin_KOUJI_TYAKUSYU_YOTEI_DATE</f>
        <v/>
      </c>
      <c r="R235" s="5476"/>
      <c r="S235" s="1194" t="s">
        <v>5</v>
      </c>
      <c r="T235" s="5477" t="str">
        <f>cst_wskakunin_KOUJI_TYAKUSYU_YOTEI_DATE</f>
        <v/>
      </c>
      <c r="U235" s="5477"/>
      <c r="V235" s="1194" t="s">
        <v>478</v>
      </c>
      <c r="Y235" s="2064"/>
      <c r="Z235" s="2064"/>
      <c r="AA235" s="2064"/>
      <c r="AB235" s="2092"/>
    </row>
    <row r="236" spans="1:28" ht="6" customHeight="1">
      <c r="B236" s="2089"/>
      <c r="C236" s="2074"/>
      <c r="D236" s="2074"/>
      <c r="E236" s="2074"/>
      <c r="F236" s="2074"/>
      <c r="G236" s="2074"/>
      <c r="H236" s="2074"/>
      <c r="I236" s="2074"/>
      <c r="J236" s="2074"/>
      <c r="K236" s="2074"/>
      <c r="L236" s="2074"/>
      <c r="M236" s="2074"/>
      <c r="N236" s="2074"/>
      <c r="O236" s="2074"/>
      <c r="P236" s="2074"/>
      <c r="Q236" s="2074"/>
      <c r="R236" s="2074"/>
      <c r="S236" s="2074"/>
      <c r="T236" s="2074"/>
      <c r="U236" s="2074"/>
      <c r="V236" s="2074"/>
      <c r="W236" s="2074"/>
      <c r="X236" s="2074"/>
      <c r="Y236" s="2090"/>
      <c r="Z236" s="2090"/>
      <c r="AA236" s="2090"/>
      <c r="AB236" s="2091"/>
    </row>
    <row r="237" spans="1:28" ht="6" customHeight="1">
      <c r="B237" s="2084"/>
      <c r="C237" s="2085"/>
      <c r="D237" s="2085"/>
      <c r="E237" s="2085"/>
      <c r="F237" s="2085"/>
      <c r="G237" s="2085"/>
      <c r="H237" s="2085"/>
      <c r="I237" s="2085"/>
      <c r="J237" s="2085"/>
      <c r="K237" s="2085"/>
      <c r="L237" s="2085"/>
      <c r="M237" s="2085"/>
      <c r="N237" s="2085"/>
      <c r="O237" s="2085"/>
      <c r="P237" s="2085"/>
      <c r="Q237" s="2085"/>
      <c r="R237" s="2085"/>
      <c r="S237" s="2085"/>
      <c r="T237" s="2085"/>
      <c r="U237" s="2085"/>
      <c r="V237" s="2085"/>
      <c r="W237" s="2085"/>
      <c r="X237" s="2085"/>
      <c r="Y237" s="2086"/>
      <c r="Z237" s="2086"/>
      <c r="AA237" s="2086"/>
      <c r="AB237" s="2087"/>
    </row>
    <row r="238" spans="1:28" ht="17.25" customHeight="1">
      <c r="B238" s="2088" t="s">
        <v>4595</v>
      </c>
      <c r="N238" s="5475" t="str">
        <f>cst_wskakunin_KOUJI_KANRYOU_YOTEI_DATE</f>
        <v/>
      </c>
      <c r="O238" s="5475"/>
      <c r="P238" s="1194" t="s">
        <v>477</v>
      </c>
      <c r="Q238" s="5476" t="str">
        <f>cst_wskakunin_KOUJI_KANRYOU_YOTEI_DATE</f>
        <v/>
      </c>
      <c r="R238" s="5476"/>
      <c r="S238" s="1194" t="s">
        <v>5</v>
      </c>
      <c r="T238" s="5477" t="str">
        <f>cst_wskakunin_KOUJI_KANRYOU_YOTEI_DATE</f>
        <v/>
      </c>
      <c r="U238" s="5477"/>
      <c r="V238" s="1194" t="s">
        <v>478</v>
      </c>
      <c r="Y238" s="2064"/>
      <c r="Z238" s="2064"/>
      <c r="AA238" s="2064"/>
      <c r="AB238" s="2092"/>
    </row>
    <row r="239" spans="1:28" ht="6" customHeight="1">
      <c r="B239" s="2089"/>
      <c r="C239" s="2074"/>
      <c r="D239" s="2074"/>
      <c r="E239" s="2074"/>
      <c r="F239" s="2074"/>
      <c r="G239" s="2074"/>
      <c r="H239" s="2074"/>
      <c r="I239" s="2074"/>
      <c r="J239" s="2074"/>
      <c r="K239" s="2074"/>
      <c r="L239" s="2074"/>
      <c r="M239" s="2074"/>
      <c r="N239" s="2074"/>
      <c r="O239" s="2074"/>
      <c r="P239" s="2074"/>
      <c r="Q239" s="2074"/>
      <c r="R239" s="2074"/>
      <c r="S239" s="2074"/>
      <c r="T239" s="2074"/>
      <c r="U239" s="2074"/>
      <c r="V239" s="2074"/>
      <c r="W239" s="2074"/>
      <c r="X239" s="2074"/>
      <c r="Y239" s="2090"/>
      <c r="Z239" s="2090"/>
      <c r="AA239" s="2090"/>
      <c r="AB239" s="2091"/>
    </row>
    <row r="240" spans="1:28" ht="17.25" customHeight="1"/>
    <row r="241" spans="1:20" ht="17.25" customHeight="1">
      <c r="A241" s="2064" t="s">
        <v>4615</v>
      </c>
      <c r="O241" s="5469"/>
      <c r="P241" s="5469"/>
      <c r="Q241" s="2067" t="s">
        <v>477</v>
      </c>
      <c r="R241" s="5469"/>
      <c r="S241" s="5469"/>
      <c r="T241" s="2067" t="s">
        <v>5</v>
      </c>
    </row>
    <row r="242" spans="1:20" ht="17.25" customHeight="1"/>
    <row r="243" spans="1:20" ht="17.25" customHeight="1">
      <c r="A243" s="2064" t="s">
        <v>3030</v>
      </c>
    </row>
    <row r="244" spans="1:20" ht="17.25" customHeight="1">
      <c r="A244" s="2064" t="s">
        <v>4616</v>
      </c>
    </row>
    <row r="245" spans="1:20" ht="17.25" customHeight="1">
      <c r="A245" s="2064" t="s">
        <v>4617</v>
      </c>
    </row>
    <row r="246" spans="1:20" ht="17.25" customHeight="1">
      <c r="A246" s="2064" t="s">
        <v>4370</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4618</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67"/>
      <c r="B273" s="2067"/>
      <c r="C273" s="2067"/>
      <c r="D273" s="2067"/>
      <c r="E273" s="2067"/>
      <c r="F273" s="2067"/>
      <c r="G273" s="2067"/>
      <c r="H273" s="2067"/>
      <c r="I273" s="2067"/>
      <c r="J273" s="2067"/>
      <c r="K273" s="2067"/>
      <c r="L273" s="2067"/>
      <c r="M273" s="2067"/>
      <c r="N273" s="2067"/>
      <c r="O273" s="2067"/>
      <c r="P273" s="2067"/>
      <c r="Q273" s="2067"/>
      <c r="R273" s="2067"/>
      <c r="S273" s="2067"/>
      <c r="T273" s="2067"/>
      <c r="U273" s="2067"/>
      <c r="V273" s="2067"/>
      <c r="W273" s="2067"/>
      <c r="X273" s="2067"/>
      <c r="Y273" s="2067"/>
      <c r="Z273" s="2067"/>
      <c r="AA273" s="2067"/>
      <c r="AB273" s="2067"/>
    </row>
    <row r="274" spans="1:28" ht="17.25" customHeight="1">
      <c r="A274" s="2064" t="s">
        <v>4619</v>
      </c>
    </row>
    <row r="275" spans="1:28" ht="6" customHeight="1">
      <c r="B275" s="2084"/>
      <c r="C275" s="2085"/>
      <c r="D275" s="2085"/>
      <c r="E275" s="2085"/>
      <c r="F275" s="2085"/>
      <c r="G275" s="2085"/>
      <c r="H275" s="2085"/>
      <c r="I275" s="2085"/>
      <c r="J275" s="2085"/>
      <c r="K275" s="2085"/>
      <c r="L275" s="2085"/>
      <c r="M275" s="2085"/>
      <c r="N275" s="2085"/>
      <c r="O275" s="2085"/>
      <c r="P275" s="2085"/>
      <c r="Q275" s="2085"/>
      <c r="R275" s="2085"/>
      <c r="S275" s="2085"/>
      <c r="T275" s="2085"/>
      <c r="U275" s="2085"/>
      <c r="V275" s="2085"/>
      <c r="W275" s="2085"/>
      <c r="X275" s="2085"/>
      <c r="Y275" s="2086"/>
      <c r="Z275" s="2086"/>
      <c r="AA275" s="2086"/>
      <c r="AB275" s="2087"/>
    </row>
    <row r="276" spans="1:28" ht="17.25" customHeight="1">
      <c r="B276" s="5485"/>
      <c r="C276" s="5486"/>
      <c r="D276" s="5486"/>
      <c r="E276" s="5486"/>
      <c r="F276" s="5486"/>
      <c r="G276" s="5486"/>
      <c r="H276" s="5486"/>
      <c r="I276" s="5486"/>
      <c r="J276" s="5486"/>
      <c r="K276" s="5486"/>
      <c r="L276" s="5486"/>
      <c r="M276" s="5486"/>
      <c r="N276" s="5486"/>
      <c r="O276" s="5486"/>
      <c r="P276" s="5486"/>
      <c r="Q276" s="5486"/>
      <c r="R276" s="5486"/>
      <c r="S276" s="5486"/>
      <c r="T276" s="5486"/>
      <c r="U276" s="5486"/>
      <c r="V276" s="5486"/>
      <c r="W276" s="5486"/>
      <c r="X276" s="5486"/>
      <c r="Y276" s="5486"/>
      <c r="Z276" s="5486"/>
      <c r="AA276" s="5486"/>
      <c r="AB276" s="5487"/>
    </row>
    <row r="277" spans="1:28" ht="17.25" customHeight="1">
      <c r="B277" s="5485"/>
      <c r="C277" s="5486"/>
      <c r="D277" s="5486"/>
      <c r="E277" s="5486"/>
      <c r="F277" s="5486"/>
      <c r="G277" s="5486"/>
      <c r="H277" s="5486"/>
      <c r="I277" s="5486"/>
      <c r="J277" s="5486"/>
      <c r="K277" s="5486"/>
      <c r="L277" s="5486"/>
      <c r="M277" s="5486"/>
      <c r="N277" s="5486"/>
      <c r="O277" s="5486"/>
      <c r="P277" s="5486"/>
      <c r="Q277" s="5486"/>
      <c r="R277" s="5486"/>
      <c r="S277" s="5486"/>
      <c r="T277" s="5486"/>
      <c r="U277" s="5486"/>
      <c r="V277" s="5486"/>
      <c r="W277" s="5486"/>
      <c r="X277" s="5486"/>
      <c r="Y277" s="5486"/>
      <c r="Z277" s="5486"/>
      <c r="AA277" s="5486"/>
      <c r="AB277" s="5487"/>
    </row>
    <row r="278" spans="1:28" ht="17.25" customHeight="1">
      <c r="B278" s="5485"/>
      <c r="C278" s="5486"/>
      <c r="D278" s="5486"/>
      <c r="E278" s="5486"/>
      <c r="F278" s="5486"/>
      <c r="G278" s="5486"/>
      <c r="H278" s="5486"/>
      <c r="I278" s="5486"/>
      <c r="J278" s="5486"/>
      <c r="K278" s="5486"/>
      <c r="L278" s="5486"/>
      <c r="M278" s="5486"/>
      <c r="N278" s="5486"/>
      <c r="O278" s="5486"/>
      <c r="P278" s="5486"/>
      <c r="Q278" s="5486"/>
      <c r="R278" s="5486"/>
      <c r="S278" s="5486"/>
      <c r="T278" s="5486"/>
      <c r="U278" s="5486"/>
      <c r="V278" s="5486"/>
      <c r="W278" s="5486"/>
      <c r="X278" s="5486"/>
      <c r="Y278" s="5486"/>
      <c r="Z278" s="5486"/>
      <c r="AA278" s="5486"/>
      <c r="AB278" s="5487"/>
    </row>
    <row r="279" spans="1:28" ht="17.25" customHeight="1">
      <c r="B279" s="5485"/>
      <c r="C279" s="5486"/>
      <c r="D279" s="5486"/>
      <c r="E279" s="5486"/>
      <c r="F279" s="5486"/>
      <c r="G279" s="5486"/>
      <c r="H279" s="5486"/>
      <c r="I279" s="5486"/>
      <c r="J279" s="5486"/>
      <c r="K279" s="5486"/>
      <c r="L279" s="5486"/>
      <c r="M279" s="5486"/>
      <c r="N279" s="5486"/>
      <c r="O279" s="5486"/>
      <c r="P279" s="5486"/>
      <c r="Q279" s="5486"/>
      <c r="R279" s="5486"/>
      <c r="S279" s="5486"/>
      <c r="T279" s="5486"/>
      <c r="U279" s="5486"/>
      <c r="V279" s="5486"/>
      <c r="W279" s="5486"/>
      <c r="X279" s="5486"/>
      <c r="Y279" s="5486"/>
      <c r="Z279" s="5486"/>
      <c r="AA279" s="5486"/>
      <c r="AB279" s="5487"/>
    </row>
    <row r="280" spans="1:28" ht="6" customHeight="1">
      <c r="B280" s="2089"/>
      <c r="C280" s="2074"/>
      <c r="D280" s="2074"/>
      <c r="E280" s="2074"/>
      <c r="F280" s="2074"/>
      <c r="G280" s="2074"/>
      <c r="H280" s="2074"/>
      <c r="I280" s="2074"/>
      <c r="J280" s="2074"/>
      <c r="K280" s="2074"/>
      <c r="L280" s="2074"/>
      <c r="M280" s="2074"/>
      <c r="N280" s="2074"/>
      <c r="O280" s="2074"/>
      <c r="P280" s="2074"/>
      <c r="Q280" s="2074"/>
      <c r="R280" s="2074"/>
      <c r="S280" s="2074"/>
      <c r="T280" s="2074"/>
      <c r="U280" s="2074"/>
      <c r="V280" s="2074"/>
      <c r="W280" s="2074"/>
      <c r="X280" s="2074"/>
      <c r="Y280" s="2090"/>
      <c r="Z280" s="2090"/>
      <c r="AA280" s="2090"/>
      <c r="AB280" s="2091"/>
    </row>
    <row r="281" spans="1:28" ht="17.25" customHeight="1">
      <c r="A281" s="2064" t="s">
        <v>3030</v>
      </c>
    </row>
    <row r="282" spans="1:28" ht="17.25" customHeight="1">
      <c r="A282" s="2064" t="s">
        <v>4620</v>
      </c>
    </row>
    <row r="283" spans="1:28" ht="17.25" customHeight="1">
      <c r="A283" s="2064" t="s">
        <v>4621</v>
      </c>
    </row>
    <row r="284" spans="1:28" ht="17.25" customHeight="1"/>
    <row r="285" spans="1:28" ht="17.25" customHeight="1">
      <c r="A285" s="2064" t="s">
        <v>5455</v>
      </c>
    </row>
    <row r="286" spans="1:28" ht="17.25" customHeight="1">
      <c r="A286" s="2064" t="s">
        <v>4622</v>
      </c>
    </row>
    <row r="287" spans="1:28" ht="6" customHeight="1">
      <c r="B287" s="2084"/>
      <c r="C287" s="2085"/>
      <c r="D287" s="2085"/>
      <c r="E287" s="2085"/>
      <c r="F287" s="2085"/>
      <c r="G287" s="2085"/>
      <c r="H287" s="2085"/>
      <c r="I287" s="2085"/>
      <c r="J287" s="2085"/>
      <c r="K287" s="2085"/>
      <c r="L287" s="2085"/>
      <c r="M287" s="2085"/>
      <c r="N287" s="2085"/>
      <c r="O287" s="2085"/>
      <c r="P287" s="2085"/>
      <c r="Q287" s="2085"/>
      <c r="R287" s="2085"/>
      <c r="S287" s="2085"/>
      <c r="T287" s="2085"/>
      <c r="U287" s="2085"/>
      <c r="V287" s="2085"/>
      <c r="W287" s="2085"/>
      <c r="X287" s="2085"/>
      <c r="Y287" s="2086"/>
      <c r="Z287" s="2086"/>
      <c r="AA287" s="2086"/>
      <c r="AB287" s="2087"/>
    </row>
    <row r="288" spans="1:28" ht="17.25" customHeight="1">
      <c r="B288" s="5478"/>
      <c r="C288" s="5479"/>
      <c r="D288" s="5479"/>
      <c r="E288" s="5479"/>
      <c r="F288" s="5479"/>
      <c r="G288" s="5479"/>
      <c r="H288" s="5479"/>
      <c r="I288" s="5479"/>
      <c r="J288" s="5479"/>
      <c r="K288" s="5479"/>
      <c r="L288" s="5479"/>
      <c r="M288" s="5479"/>
      <c r="N288" s="5479"/>
      <c r="O288" s="5479"/>
      <c r="P288" s="5479"/>
      <c r="Q288" s="5479"/>
      <c r="R288" s="5479"/>
      <c r="S288" s="5479"/>
      <c r="T288" s="5479"/>
      <c r="U288" s="5479"/>
      <c r="V288" s="5479"/>
      <c r="W288" s="5479"/>
      <c r="X288" s="5479"/>
      <c r="Y288" s="5479"/>
      <c r="Z288" s="5479"/>
      <c r="AA288" s="5479"/>
      <c r="AB288" s="5480"/>
    </row>
    <row r="289" spans="1:28" ht="17.25" customHeight="1">
      <c r="B289" s="5478"/>
      <c r="C289" s="5479"/>
      <c r="D289" s="5479"/>
      <c r="E289" s="5479"/>
      <c r="F289" s="5479"/>
      <c r="G289" s="5479"/>
      <c r="H289" s="5479"/>
      <c r="I289" s="5479"/>
      <c r="J289" s="5479"/>
      <c r="K289" s="5479"/>
      <c r="L289" s="5479"/>
      <c r="M289" s="5479"/>
      <c r="N289" s="5479"/>
      <c r="O289" s="5479"/>
      <c r="P289" s="5479"/>
      <c r="Q289" s="5479"/>
      <c r="R289" s="5479"/>
      <c r="S289" s="5479"/>
      <c r="T289" s="5479"/>
      <c r="U289" s="5479"/>
      <c r="V289" s="5479"/>
      <c r="W289" s="5479"/>
      <c r="X289" s="5479"/>
      <c r="Y289" s="5479"/>
      <c r="Z289" s="5479"/>
      <c r="AA289" s="5479"/>
      <c r="AB289" s="5480"/>
    </row>
    <row r="290" spans="1:28" ht="17.25" customHeight="1">
      <c r="B290" s="5478"/>
      <c r="C290" s="5479"/>
      <c r="D290" s="5479"/>
      <c r="E290" s="5479"/>
      <c r="F290" s="5479"/>
      <c r="G290" s="5479"/>
      <c r="H290" s="5479"/>
      <c r="I290" s="5479"/>
      <c r="J290" s="5479"/>
      <c r="K290" s="5479"/>
      <c r="L290" s="5479"/>
      <c r="M290" s="5479"/>
      <c r="N290" s="5479"/>
      <c r="O290" s="5479"/>
      <c r="P290" s="5479"/>
      <c r="Q290" s="5479"/>
      <c r="R290" s="5479"/>
      <c r="S290" s="5479"/>
      <c r="T290" s="5479"/>
      <c r="U290" s="5479"/>
      <c r="V290" s="5479"/>
      <c r="W290" s="5479"/>
      <c r="X290" s="5479"/>
      <c r="Y290" s="5479"/>
      <c r="Z290" s="5479"/>
      <c r="AA290" s="5479"/>
      <c r="AB290" s="5480"/>
    </row>
    <row r="291" spans="1:28" ht="6" customHeight="1">
      <c r="B291" s="2089"/>
      <c r="C291" s="2074"/>
      <c r="D291" s="2074"/>
      <c r="E291" s="2074"/>
      <c r="F291" s="2074"/>
      <c r="G291" s="2074"/>
      <c r="H291" s="2074"/>
      <c r="I291" s="2074"/>
      <c r="J291" s="2074"/>
      <c r="K291" s="2074"/>
      <c r="L291" s="2074"/>
      <c r="M291" s="2074"/>
      <c r="N291" s="2074"/>
      <c r="O291" s="2074"/>
      <c r="P291" s="2074"/>
      <c r="Q291" s="2074"/>
      <c r="R291" s="2074"/>
      <c r="S291" s="2074"/>
      <c r="T291" s="2074"/>
      <c r="U291" s="2074"/>
      <c r="V291" s="2074"/>
      <c r="W291" s="2074"/>
      <c r="X291" s="2074"/>
      <c r="Y291" s="2090"/>
      <c r="Z291" s="2090"/>
      <c r="AA291" s="2090"/>
      <c r="AB291" s="2091"/>
    </row>
    <row r="292" spans="1:28" ht="17.25" customHeight="1"/>
    <row r="293" spans="1:28" ht="17.25" customHeight="1">
      <c r="A293" s="2064" t="s">
        <v>4623</v>
      </c>
    </row>
    <row r="294" spans="1:28" ht="6" customHeight="1">
      <c r="B294" s="2084"/>
      <c r="C294" s="2085"/>
      <c r="D294" s="2085"/>
      <c r="E294" s="2085"/>
      <c r="F294" s="2085"/>
      <c r="G294" s="2085"/>
      <c r="H294" s="2085"/>
      <c r="I294" s="2085"/>
      <c r="J294" s="2085"/>
      <c r="K294" s="2085"/>
      <c r="L294" s="2085"/>
      <c r="M294" s="2085"/>
      <c r="N294" s="2085"/>
      <c r="O294" s="2085"/>
      <c r="P294" s="2085"/>
      <c r="Q294" s="2085"/>
      <c r="R294" s="2085"/>
      <c r="S294" s="2085"/>
      <c r="T294" s="2085"/>
      <c r="U294" s="2085"/>
      <c r="V294" s="2085"/>
      <c r="W294" s="2085"/>
      <c r="X294" s="2085"/>
      <c r="Y294" s="2086"/>
      <c r="Z294" s="2086"/>
      <c r="AA294" s="2086"/>
      <c r="AB294" s="2087"/>
    </row>
    <row r="295" spans="1:28" ht="17.25" customHeight="1">
      <c r="B295" s="5478"/>
      <c r="C295" s="5479"/>
      <c r="D295" s="5479"/>
      <c r="E295" s="5479"/>
      <c r="F295" s="5479"/>
      <c r="G295" s="5479"/>
      <c r="H295" s="5479"/>
      <c r="I295" s="5479"/>
      <c r="J295" s="5479"/>
      <c r="K295" s="5479"/>
      <c r="L295" s="5479"/>
      <c r="M295" s="5479"/>
      <c r="N295" s="5479"/>
      <c r="O295" s="5479"/>
      <c r="P295" s="5479"/>
      <c r="Q295" s="5479"/>
      <c r="R295" s="5479"/>
      <c r="S295" s="5479"/>
      <c r="T295" s="5479"/>
      <c r="U295" s="5479"/>
      <c r="V295" s="5479"/>
      <c r="W295" s="5479"/>
      <c r="X295" s="5479"/>
      <c r="Y295" s="5479"/>
      <c r="Z295" s="5479"/>
      <c r="AA295" s="5479"/>
      <c r="AB295" s="5480"/>
    </row>
    <row r="296" spans="1:28" ht="17.25" customHeight="1">
      <c r="B296" s="5478"/>
      <c r="C296" s="5479"/>
      <c r="D296" s="5479"/>
      <c r="E296" s="5479"/>
      <c r="F296" s="5479"/>
      <c r="G296" s="5479"/>
      <c r="H296" s="5479"/>
      <c r="I296" s="5479"/>
      <c r="J296" s="5479"/>
      <c r="K296" s="5479"/>
      <c r="L296" s="5479"/>
      <c r="M296" s="5479"/>
      <c r="N296" s="5479"/>
      <c r="O296" s="5479"/>
      <c r="P296" s="5479"/>
      <c r="Q296" s="5479"/>
      <c r="R296" s="5479"/>
      <c r="S296" s="5479"/>
      <c r="T296" s="5479"/>
      <c r="U296" s="5479"/>
      <c r="V296" s="5479"/>
      <c r="W296" s="5479"/>
      <c r="X296" s="5479"/>
      <c r="Y296" s="5479"/>
      <c r="Z296" s="5479"/>
      <c r="AA296" s="5479"/>
      <c r="AB296" s="5480"/>
    </row>
    <row r="297" spans="1:28" ht="17.25" customHeight="1">
      <c r="B297" s="5478"/>
      <c r="C297" s="5479"/>
      <c r="D297" s="5479"/>
      <c r="E297" s="5479"/>
      <c r="F297" s="5479"/>
      <c r="G297" s="5479"/>
      <c r="H297" s="5479"/>
      <c r="I297" s="5479"/>
      <c r="J297" s="5479"/>
      <c r="K297" s="5479"/>
      <c r="L297" s="5479"/>
      <c r="M297" s="5479"/>
      <c r="N297" s="5479"/>
      <c r="O297" s="5479"/>
      <c r="P297" s="5479"/>
      <c r="Q297" s="5479"/>
      <c r="R297" s="5479"/>
      <c r="S297" s="5479"/>
      <c r="T297" s="5479"/>
      <c r="U297" s="5479"/>
      <c r="V297" s="5479"/>
      <c r="W297" s="5479"/>
      <c r="X297" s="5479"/>
      <c r="Y297" s="5479"/>
      <c r="Z297" s="5479"/>
      <c r="AA297" s="5479"/>
      <c r="AB297" s="5480"/>
    </row>
    <row r="298" spans="1:28" ht="6" customHeight="1">
      <c r="B298" s="2089"/>
      <c r="C298" s="2074"/>
      <c r="D298" s="2074"/>
      <c r="E298" s="2074"/>
      <c r="F298" s="2074"/>
      <c r="G298" s="2074"/>
      <c r="H298" s="2074"/>
      <c r="I298" s="2074"/>
      <c r="J298" s="2074"/>
      <c r="K298" s="2074"/>
      <c r="L298" s="2074"/>
      <c r="M298" s="2074"/>
      <c r="N298" s="2074"/>
      <c r="O298" s="2074"/>
      <c r="P298" s="2074"/>
      <c r="Q298" s="2074"/>
      <c r="R298" s="2074"/>
      <c r="S298" s="2074"/>
      <c r="T298" s="2074"/>
      <c r="U298" s="2074"/>
      <c r="V298" s="2074"/>
      <c r="W298" s="2074"/>
      <c r="X298" s="2074"/>
      <c r="Y298" s="2090"/>
      <c r="Z298" s="2090"/>
      <c r="AA298" s="2090"/>
      <c r="AB298" s="2091"/>
    </row>
    <row r="299" spans="1:28" ht="17.25" customHeight="1"/>
    <row r="300" spans="1:28" ht="17.25" customHeight="1">
      <c r="A300" s="2064" t="s">
        <v>4593</v>
      </c>
    </row>
    <row r="301" spans="1:28" ht="6" customHeight="1">
      <c r="B301" s="2084"/>
      <c r="C301" s="2085"/>
      <c r="D301" s="2085"/>
      <c r="E301" s="2085"/>
      <c r="F301" s="2085"/>
      <c r="G301" s="2085"/>
      <c r="H301" s="2085"/>
      <c r="I301" s="2085"/>
      <c r="J301" s="2085"/>
      <c r="K301" s="2085"/>
      <c r="L301" s="2085"/>
      <c r="M301" s="2085"/>
      <c r="N301" s="2085"/>
      <c r="O301" s="2085"/>
      <c r="P301" s="2085"/>
      <c r="Q301" s="2085"/>
      <c r="R301" s="2085"/>
      <c r="S301" s="2085"/>
      <c r="T301" s="2085"/>
      <c r="U301" s="2085"/>
      <c r="V301" s="2085"/>
      <c r="W301" s="2085"/>
      <c r="X301" s="2085"/>
      <c r="Y301" s="2086"/>
      <c r="Z301" s="2086"/>
      <c r="AA301" s="2086"/>
      <c r="AB301" s="2087"/>
    </row>
    <row r="302" spans="1:28" ht="17.25" customHeight="1">
      <c r="B302" s="2088" t="s">
        <v>4594</v>
      </c>
      <c r="N302" s="5475" t="str">
        <f>cst_wskakunin_KOUJI_TYAKUSYU_YOTEI_DATE</f>
        <v/>
      </c>
      <c r="O302" s="5475"/>
      <c r="P302" s="1194" t="s">
        <v>477</v>
      </c>
      <c r="Q302" s="5476" t="str">
        <f>cst_wskakunin_KOUJI_TYAKUSYU_YOTEI_DATE</f>
        <v/>
      </c>
      <c r="R302" s="5476"/>
      <c r="S302" s="1194" t="s">
        <v>5</v>
      </c>
      <c r="T302" s="5477" t="str">
        <f>cst_wskakunin_KOUJI_TYAKUSYU_YOTEI_DATE</f>
        <v/>
      </c>
      <c r="U302" s="5477"/>
      <c r="V302" s="1194" t="s">
        <v>478</v>
      </c>
      <c r="Y302" s="2064"/>
      <c r="Z302" s="2064"/>
      <c r="AA302" s="2064"/>
      <c r="AB302" s="2092"/>
    </row>
    <row r="303" spans="1:28" ht="6" customHeight="1">
      <c r="B303" s="2089"/>
      <c r="C303" s="2074"/>
      <c r="D303" s="2074"/>
      <c r="E303" s="2074"/>
      <c r="F303" s="2074"/>
      <c r="G303" s="2074"/>
      <c r="H303" s="2074"/>
      <c r="I303" s="2074"/>
      <c r="J303" s="2074"/>
      <c r="K303" s="2074"/>
      <c r="L303" s="2074"/>
      <c r="M303" s="2074"/>
      <c r="N303" s="2074"/>
      <c r="O303" s="2074"/>
      <c r="P303" s="2074"/>
      <c r="Q303" s="2074"/>
      <c r="R303" s="2074"/>
      <c r="S303" s="2074"/>
      <c r="T303" s="2074"/>
      <c r="U303" s="2074"/>
      <c r="V303" s="2074"/>
      <c r="W303" s="2074"/>
      <c r="X303" s="2074"/>
      <c r="Y303" s="2090"/>
      <c r="Z303" s="2090"/>
      <c r="AA303" s="2090"/>
      <c r="AB303" s="2091"/>
    </row>
    <row r="304" spans="1:28" ht="6" customHeight="1">
      <c r="B304" s="2084"/>
      <c r="C304" s="2085"/>
      <c r="D304" s="2085"/>
      <c r="E304" s="2085"/>
      <c r="F304" s="2085"/>
      <c r="G304" s="2085"/>
      <c r="H304" s="2085"/>
      <c r="I304" s="2085"/>
      <c r="J304" s="2085"/>
      <c r="K304" s="2085"/>
      <c r="L304" s="2085"/>
      <c r="M304" s="2085"/>
      <c r="N304" s="2085"/>
      <c r="O304" s="2085"/>
      <c r="P304" s="2085"/>
      <c r="Q304" s="2085"/>
      <c r="R304" s="2085"/>
      <c r="S304" s="2085"/>
      <c r="T304" s="2085"/>
      <c r="U304" s="2085"/>
      <c r="V304" s="2085"/>
      <c r="W304" s="2085"/>
      <c r="X304" s="2085"/>
      <c r="Y304" s="2086"/>
      <c r="Z304" s="2086"/>
      <c r="AA304" s="2086"/>
      <c r="AB304" s="2087"/>
    </row>
    <row r="305" spans="1:28" ht="17.25" customHeight="1">
      <c r="B305" s="2088" t="s">
        <v>4595</v>
      </c>
      <c r="N305" s="5475" t="str">
        <f>cst_wskakunin_KOUJI_KANRYOU_YOTEI_DATE</f>
        <v/>
      </c>
      <c r="O305" s="5475"/>
      <c r="P305" s="1194" t="s">
        <v>477</v>
      </c>
      <c r="Q305" s="5476" t="str">
        <f>cst_wskakunin_KOUJI_KANRYOU_YOTEI_DATE</f>
        <v/>
      </c>
      <c r="R305" s="5476"/>
      <c r="S305" s="1194" t="s">
        <v>5</v>
      </c>
      <c r="T305" s="5477" t="str">
        <f>cst_wskakunin_KOUJI_KANRYOU_YOTEI_DATE</f>
        <v/>
      </c>
      <c r="U305" s="5477"/>
      <c r="V305" s="1194" t="s">
        <v>478</v>
      </c>
      <c r="Y305" s="2064"/>
      <c r="Z305" s="2064"/>
      <c r="AA305" s="2064"/>
      <c r="AB305" s="2092"/>
    </row>
    <row r="306" spans="1:28" ht="6" customHeight="1">
      <c r="B306" s="2089"/>
      <c r="C306" s="2074"/>
      <c r="D306" s="2074"/>
      <c r="E306" s="2074"/>
      <c r="F306" s="2074"/>
      <c r="G306" s="2074"/>
      <c r="H306" s="2074"/>
      <c r="I306" s="2074"/>
      <c r="J306" s="2074"/>
      <c r="K306" s="2074"/>
      <c r="L306" s="2074"/>
      <c r="M306" s="2074"/>
      <c r="N306" s="2074"/>
      <c r="O306" s="2074"/>
      <c r="P306" s="2074"/>
      <c r="Q306" s="2074"/>
      <c r="R306" s="2074"/>
      <c r="S306" s="2074"/>
      <c r="T306" s="2074"/>
      <c r="U306" s="2074"/>
      <c r="V306" s="2074"/>
      <c r="W306" s="2074"/>
      <c r="X306" s="2074"/>
      <c r="Y306" s="2090"/>
      <c r="Z306" s="2090"/>
      <c r="AA306" s="2090"/>
      <c r="AB306" s="2091"/>
    </row>
    <row r="307" spans="1:28" ht="17.25" customHeight="1">
      <c r="A307" s="2064" t="s">
        <v>3030</v>
      </c>
    </row>
    <row r="308" spans="1:28" ht="17.25" customHeight="1">
      <c r="A308" s="2064" t="s">
        <v>4624</v>
      </c>
    </row>
    <row r="309" spans="1:28" ht="17.25" customHeight="1">
      <c r="A309" s="2064" t="s">
        <v>5469</v>
      </c>
    </row>
    <row r="310" spans="1:28" ht="17.25" customHeight="1">
      <c r="A310" s="2064" t="s">
        <v>4625</v>
      </c>
    </row>
    <row r="311" spans="1:28" ht="17.25" customHeight="1">
      <c r="A311" s="2064" t="s">
        <v>4626</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6"/>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5470</v>
      </c>
      <c r="G1" s="2065"/>
      <c r="H1" s="2065"/>
      <c r="Y1" s="2066"/>
      <c r="Z1" s="2066"/>
      <c r="AA1" s="2066"/>
    </row>
    <row r="2" spans="1:28" ht="17.25" customHeight="1">
      <c r="A2" s="2063"/>
      <c r="G2" s="2065"/>
      <c r="H2" s="2065"/>
      <c r="Y2" s="2066"/>
      <c r="Z2" s="2066"/>
      <c r="AA2" s="2066"/>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66"/>
      <c r="Z4" s="2066"/>
      <c r="AA4" s="2066"/>
    </row>
    <row r="5" spans="1:28" ht="25.5" customHeight="1">
      <c r="A5" s="5450" t="s">
        <v>4547</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5471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64"/>
      <c r="Z7" s="2064"/>
      <c r="AA7" s="2064"/>
    </row>
    <row r="8" spans="1:28" ht="17.25" customHeight="1">
      <c r="A8" s="2068"/>
      <c r="B8" s="2068"/>
      <c r="C8" s="2068"/>
      <c r="D8" s="2068"/>
      <c r="E8" s="2068"/>
      <c r="F8" s="2068"/>
      <c r="G8" s="2068"/>
      <c r="H8" s="2068"/>
      <c r="I8" s="2068"/>
      <c r="J8" s="2068"/>
      <c r="K8" s="2068"/>
      <c r="L8" s="2068"/>
      <c r="M8" s="2068"/>
      <c r="N8" s="2068"/>
      <c r="O8" s="2068"/>
      <c r="P8" s="2068"/>
      <c r="Q8" s="2068"/>
      <c r="R8" s="2068"/>
      <c r="S8" s="2068"/>
      <c r="T8" s="2068"/>
      <c r="U8" s="2068"/>
      <c r="V8" s="2068"/>
      <c r="W8" s="2068"/>
      <c r="X8" s="2068"/>
      <c r="Y8" s="2068"/>
      <c r="Z8" s="2068"/>
      <c r="AA8" s="2068"/>
      <c r="AB8" s="2068"/>
    </row>
    <row r="9" spans="1:28" ht="17.25" customHeight="1">
      <c r="B9" s="2067"/>
      <c r="C9" s="2067"/>
      <c r="D9" s="2067"/>
      <c r="E9" s="2067"/>
      <c r="F9" s="2067"/>
      <c r="N9" s="2067"/>
      <c r="U9" s="5489"/>
      <c r="V9" s="5489"/>
      <c r="W9" s="2064" t="s">
        <v>477</v>
      </c>
      <c r="X9" s="2110"/>
      <c r="Y9" s="2064" t="s">
        <v>5</v>
      </c>
      <c r="Z9" s="2110"/>
      <c r="AA9" s="2064" t="s">
        <v>478</v>
      </c>
    </row>
    <row r="10" spans="1:28" ht="17.25" customHeight="1">
      <c r="B10" s="2067"/>
      <c r="C10" s="2067"/>
      <c r="D10" s="2067"/>
      <c r="E10" s="2067"/>
      <c r="F10" s="2067"/>
      <c r="G10" s="2067"/>
      <c r="H10" s="2067"/>
      <c r="Y10" s="2064"/>
      <c r="Z10" s="2064"/>
      <c r="AA10" s="2064"/>
    </row>
    <row r="11" spans="1:28" ht="18" customHeight="1">
      <c r="A11" s="2064" t="s">
        <v>5436</v>
      </c>
      <c r="D11" s="2067"/>
      <c r="E11" s="2067"/>
      <c r="F11" s="2067"/>
      <c r="G11" s="2067"/>
      <c r="H11" s="2067"/>
      <c r="Y11" s="2064"/>
      <c r="Z11" s="2064"/>
      <c r="AA11" s="2064"/>
    </row>
    <row r="12" spans="1:28" ht="18" customHeight="1">
      <c r="Y12" s="2064"/>
      <c r="Z12" s="2064"/>
      <c r="AA12" s="2064"/>
    </row>
    <row r="13" spans="1:28" ht="17.25" customHeight="1">
      <c r="L13" s="2064" t="s">
        <v>3642</v>
      </c>
      <c r="S13" s="5488" t="str">
        <f>cst_wskakunin_owner1__address</f>
        <v/>
      </c>
      <c r="T13" s="5488"/>
      <c r="U13" s="5488"/>
      <c r="V13" s="5488"/>
      <c r="W13" s="5488"/>
      <c r="X13" s="5488"/>
      <c r="Y13" s="5488"/>
      <c r="Z13" s="5488"/>
      <c r="AA13" s="5488"/>
      <c r="AB13" s="5488"/>
    </row>
    <row r="14" spans="1:28" ht="17.25" customHeight="1">
      <c r="L14" s="2064" t="s">
        <v>3603</v>
      </c>
      <c r="S14" s="5488"/>
      <c r="T14" s="5488"/>
      <c r="U14" s="5488"/>
      <c r="V14" s="5488"/>
      <c r="W14" s="5488"/>
      <c r="X14" s="5488"/>
      <c r="Y14" s="5488"/>
      <c r="Z14" s="5488"/>
      <c r="AA14" s="5488"/>
      <c r="AB14" s="5488"/>
    </row>
    <row r="15" spans="1:28" ht="17.25" customHeight="1">
      <c r="L15" s="2064" t="s">
        <v>3112</v>
      </c>
      <c r="S15" s="5488" t="str">
        <f>cst_wskakunin_owner1__space3</f>
        <v/>
      </c>
      <c r="T15" s="5488"/>
      <c r="U15" s="5488"/>
      <c r="V15" s="5488"/>
      <c r="W15" s="5488"/>
      <c r="X15" s="5488"/>
      <c r="Y15" s="5488"/>
      <c r="Z15" s="5488"/>
      <c r="AA15" s="5488"/>
      <c r="AB15" s="5488"/>
    </row>
    <row r="16" spans="1:28" ht="17.25" customHeight="1">
      <c r="L16" s="2064" t="s">
        <v>3113</v>
      </c>
      <c r="S16" s="5488"/>
      <c r="T16" s="5488"/>
      <c r="U16" s="5488"/>
      <c r="V16" s="5488"/>
      <c r="W16" s="5488"/>
      <c r="X16" s="5488"/>
      <c r="Y16" s="5488"/>
      <c r="Z16" s="5488"/>
      <c r="AA16" s="5488"/>
      <c r="AB16" s="5488"/>
    </row>
    <row r="17" spans="1:28" ht="17.25" customHeight="1">
      <c r="Y17" s="2064"/>
      <c r="Z17" s="2064"/>
      <c r="AA17" s="2064"/>
    </row>
    <row r="18" spans="1:28" ht="17.25" customHeight="1">
      <c r="A18" s="5454" t="s">
        <v>4548</v>
      </c>
      <c r="B18" s="5454"/>
      <c r="C18" s="5454"/>
      <c r="D18" s="5454"/>
      <c r="E18" s="5454"/>
      <c r="F18" s="5454"/>
      <c r="G18" s="5454"/>
      <c r="H18" s="5454"/>
      <c r="I18" s="5454"/>
      <c r="J18" s="5454"/>
      <c r="K18" s="5454"/>
      <c r="L18" s="5454"/>
      <c r="M18" s="5454"/>
      <c r="N18" s="5454"/>
      <c r="O18" s="5454" t="s">
        <v>5472</v>
      </c>
      <c r="P18" s="5454"/>
      <c r="Q18" s="5454"/>
      <c r="R18" s="5454" t="s">
        <v>4550</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5473</v>
      </c>
      <c r="P19" s="5454"/>
      <c r="Q19" s="5454"/>
      <c r="R19" s="5454"/>
      <c r="S19" s="5454"/>
      <c r="T19" s="5454"/>
      <c r="U19" s="5454"/>
      <c r="V19" s="5454"/>
      <c r="W19" s="5454"/>
      <c r="X19" s="5454"/>
      <c r="Y19" s="5454"/>
      <c r="Z19" s="5454"/>
      <c r="AA19" s="5454"/>
      <c r="AB19" s="5454"/>
    </row>
    <row r="20" spans="1:28" ht="17.25" customHeight="1">
      <c r="A20" s="2064" t="s">
        <v>4553</v>
      </c>
      <c r="Y20" s="2064"/>
      <c r="Z20" s="2064"/>
      <c r="AA20" s="2064"/>
    </row>
    <row r="21" spans="1:28" ht="17.25" customHeight="1">
      <c r="Y21" s="2064"/>
      <c r="Z21" s="2064"/>
      <c r="AA21" s="2064"/>
    </row>
    <row r="22" spans="1:28" ht="17.25" customHeight="1">
      <c r="Y22" s="2064"/>
      <c r="Z22" s="2064"/>
      <c r="AA22" s="2064"/>
    </row>
    <row r="23" spans="1:28" ht="17.25" customHeight="1">
      <c r="Y23" s="2064"/>
      <c r="Z23" s="2064"/>
      <c r="AA23" s="2064"/>
    </row>
    <row r="24" spans="1:28" ht="17.25" customHeight="1">
      <c r="Y24" s="2064"/>
      <c r="Z24" s="2064"/>
      <c r="AA24" s="2064"/>
    </row>
    <row r="25" spans="1:28" ht="17.25" customHeight="1">
      <c r="Y25" s="2064"/>
      <c r="Z25" s="2064"/>
      <c r="AA25" s="2064"/>
    </row>
    <row r="26" spans="1:28" ht="17.25" customHeight="1">
      <c r="Y26" s="2064"/>
      <c r="Z26" s="2064"/>
      <c r="AA26" s="2064"/>
    </row>
    <row r="27" spans="1:28" ht="17.25" customHeight="1">
      <c r="Y27" s="2064"/>
      <c r="Z27" s="2064"/>
      <c r="AA27" s="2064"/>
    </row>
    <row r="28" spans="1:28" ht="17.25" customHeight="1">
      <c r="Y28" s="2064"/>
      <c r="Z28" s="2064"/>
      <c r="AA28" s="2064"/>
    </row>
    <row r="29" spans="1:28" ht="17.25" customHeight="1">
      <c r="A29" s="2064" t="s">
        <v>3990</v>
      </c>
      <c r="Y29" s="2064"/>
      <c r="Z29" s="2064"/>
      <c r="AA29" s="2064"/>
    </row>
    <row r="30" spans="1:28" ht="27" customHeight="1">
      <c r="A30" s="5446" t="s">
        <v>4554</v>
      </c>
      <c r="B30" s="5447"/>
      <c r="C30" s="5447"/>
      <c r="D30" s="5447"/>
      <c r="E30" s="5447"/>
      <c r="F30" s="5447"/>
      <c r="G30" s="5447"/>
      <c r="H30" s="5447"/>
      <c r="I30" s="5447"/>
      <c r="J30" s="5446" t="s">
        <v>4555</v>
      </c>
      <c r="K30" s="5447"/>
      <c r="L30" s="5447"/>
      <c r="M30" s="5447"/>
      <c r="N30" s="5447"/>
      <c r="O30" s="5447"/>
      <c r="P30" s="5447"/>
      <c r="Q30" s="5447"/>
      <c r="R30" s="5447"/>
      <c r="S30" s="5446" t="s">
        <v>3644</v>
      </c>
      <c r="T30" s="5447"/>
      <c r="U30" s="5447"/>
      <c r="V30" s="5447"/>
      <c r="W30" s="5447"/>
      <c r="X30" s="5447"/>
      <c r="Y30" s="5447"/>
      <c r="Z30" s="5447"/>
      <c r="AA30" s="5447"/>
      <c r="AB30" s="5448"/>
    </row>
    <row r="31" spans="1:28" ht="27" customHeight="1">
      <c r="A31" s="5446" t="s">
        <v>3636</v>
      </c>
      <c r="B31" s="5447"/>
      <c r="C31" s="5447"/>
      <c r="D31" s="5447"/>
      <c r="E31" s="5447"/>
      <c r="F31" s="5447"/>
      <c r="G31" s="5447"/>
      <c r="H31" s="5447"/>
      <c r="I31" s="5447"/>
      <c r="J31" s="5446" t="s">
        <v>3636</v>
      </c>
      <c r="K31" s="5447"/>
      <c r="L31" s="5447"/>
      <c r="M31" s="5447"/>
      <c r="N31" s="5447"/>
      <c r="O31" s="5447"/>
      <c r="P31" s="5447"/>
      <c r="Q31" s="5447"/>
      <c r="R31" s="5447"/>
      <c r="S31" s="5455"/>
      <c r="T31" s="5456"/>
      <c r="U31" s="5456"/>
      <c r="V31" s="5456"/>
      <c r="W31" s="5456"/>
      <c r="X31" s="5456"/>
      <c r="Y31" s="5456"/>
      <c r="Z31" s="5456"/>
      <c r="AA31" s="5456"/>
      <c r="AB31" s="5457"/>
    </row>
    <row r="32" spans="1:28" ht="27" customHeight="1">
      <c r="A32" s="5464" t="s">
        <v>3637</v>
      </c>
      <c r="B32" s="5465"/>
      <c r="C32" s="5465"/>
      <c r="D32" s="5465"/>
      <c r="E32" s="5465"/>
      <c r="F32" s="5465"/>
      <c r="G32" s="5465"/>
      <c r="H32" s="5465"/>
      <c r="I32" s="5465"/>
      <c r="J32" s="5464" t="s">
        <v>3637</v>
      </c>
      <c r="K32" s="5465"/>
      <c r="L32" s="5465"/>
      <c r="M32" s="5465"/>
      <c r="N32" s="5465"/>
      <c r="O32" s="5465"/>
      <c r="P32" s="5465"/>
      <c r="Q32" s="5465"/>
      <c r="R32" s="5465"/>
      <c r="S32" s="5458"/>
      <c r="T32" s="5459"/>
      <c r="U32" s="5459"/>
      <c r="V32" s="5459"/>
      <c r="W32" s="5459"/>
      <c r="X32" s="5459"/>
      <c r="Y32" s="5459"/>
      <c r="Z32" s="5459"/>
      <c r="AA32" s="5459"/>
      <c r="AB32" s="5460"/>
    </row>
    <row r="33" spans="1:28" ht="27" customHeight="1">
      <c r="A33" s="5466" t="s">
        <v>3957</v>
      </c>
      <c r="B33" s="5467"/>
      <c r="C33" s="5467"/>
      <c r="D33" s="5467"/>
      <c r="E33" s="5467"/>
      <c r="F33" s="5467"/>
      <c r="G33" s="5467"/>
      <c r="H33" s="5467"/>
      <c r="I33" s="5468"/>
      <c r="J33" s="5466" t="s">
        <v>3957</v>
      </c>
      <c r="K33" s="5467"/>
      <c r="L33" s="5467"/>
      <c r="M33" s="5467"/>
      <c r="N33" s="5467"/>
      <c r="O33" s="5467"/>
      <c r="P33" s="5467"/>
      <c r="Q33" s="5467"/>
      <c r="R33" s="5467"/>
      <c r="S33" s="5461"/>
      <c r="T33" s="5462"/>
      <c r="U33" s="5462"/>
      <c r="V33" s="5462"/>
      <c r="W33" s="5462"/>
      <c r="X33" s="5462"/>
      <c r="Y33" s="5462"/>
      <c r="Z33" s="5462"/>
      <c r="AA33" s="5462"/>
      <c r="AB33" s="5463"/>
    </row>
    <row r="34" spans="1:28" ht="17.25" customHeight="1">
      <c r="A34" s="2064" t="s">
        <v>3030</v>
      </c>
    </row>
    <row r="35" spans="1:28" ht="17.25" customHeight="1">
      <c r="A35" s="2064" t="s">
        <v>5474</v>
      </c>
    </row>
    <row r="36" spans="1:28" ht="17.25" customHeight="1">
      <c r="A36" s="2064" t="s">
        <v>5475</v>
      </c>
    </row>
    <row r="37" spans="1:28" ht="17.25" customHeight="1">
      <c r="A37" s="2064" t="s">
        <v>5476</v>
      </c>
    </row>
    <row r="38" spans="1:28" ht="17.25" customHeight="1">
      <c r="A38" s="2064" t="s">
        <v>5477</v>
      </c>
    </row>
    <row r="39" spans="1:28" ht="17.25" customHeight="1">
      <c r="A39" s="2064" t="s">
        <v>5478</v>
      </c>
    </row>
    <row r="40" spans="1:28" ht="17.25" customHeight="1">
      <c r="A40" s="2064" t="s">
        <v>5479</v>
      </c>
    </row>
    <row r="41" spans="1:28" ht="17.25" customHeight="1">
      <c r="A41" s="2064" t="s">
        <v>5480</v>
      </c>
    </row>
    <row r="42" spans="1:28" ht="17.25" customHeight="1">
      <c r="A42" s="2064" t="s">
        <v>5481</v>
      </c>
    </row>
    <row r="43" spans="1:28" ht="17.25" customHeight="1">
      <c r="A43" s="2064" t="s">
        <v>4562</v>
      </c>
    </row>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67"/>
      <c r="B49" s="2067"/>
      <c r="C49" s="2067"/>
      <c r="D49" s="2067"/>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row>
    <row r="50" spans="1:28" ht="17.25" customHeight="1">
      <c r="A50" s="5449" t="s">
        <v>4563</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67"/>
      <c r="B51" s="2067"/>
      <c r="C51" s="2067"/>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row>
    <row r="52" spans="1:28" ht="17.25" customHeight="1">
      <c r="A52" s="2064" t="s">
        <v>5482</v>
      </c>
    </row>
    <row r="53" spans="1:28" ht="17.25" customHeight="1">
      <c r="A53" s="2064" t="s">
        <v>4565</v>
      </c>
    </row>
    <row r="54" spans="1:28" ht="6" customHeight="1">
      <c r="B54" s="2084"/>
      <c r="C54" s="2085"/>
      <c r="D54" s="2085"/>
      <c r="E54" s="2085"/>
      <c r="F54" s="2085"/>
      <c r="G54" s="2085"/>
      <c r="H54" s="2085"/>
      <c r="I54" s="2085"/>
      <c r="J54" s="2085"/>
      <c r="K54" s="2085"/>
      <c r="L54" s="2085"/>
      <c r="M54" s="2085"/>
      <c r="N54" s="2085"/>
      <c r="O54" s="2085"/>
      <c r="P54" s="2085"/>
      <c r="Q54" s="2085"/>
      <c r="R54" s="2085"/>
      <c r="S54" s="2085"/>
      <c r="T54" s="2085"/>
      <c r="U54" s="2085"/>
      <c r="V54" s="2085"/>
      <c r="W54" s="2085"/>
      <c r="X54" s="2085"/>
      <c r="Y54" s="2086"/>
      <c r="Z54" s="2086"/>
      <c r="AA54" s="2086"/>
      <c r="AB54" s="2087"/>
    </row>
    <row r="55" spans="1:28" ht="17.25" customHeight="1">
      <c r="B55" s="2088" t="s">
        <v>3645</v>
      </c>
      <c r="H55" s="5490" t="str">
        <f>cst_wskakunin_BUILD__address</f>
        <v>埼玉県さいたま市浦和区仲町</v>
      </c>
      <c r="I55" s="5490"/>
      <c r="J55" s="5490"/>
      <c r="K55" s="5490"/>
      <c r="L55" s="5490"/>
      <c r="M55" s="5490"/>
      <c r="N55" s="5490"/>
      <c r="O55" s="5490"/>
      <c r="P55" s="5490"/>
      <c r="Q55" s="5490"/>
      <c r="R55" s="5490"/>
      <c r="S55" s="5490"/>
      <c r="T55" s="5490"/>
      <c r="U55" s="5490"/>
      <c r="V55" s="5490"/>
      <c r="W55" s="5490"/>
      <c r="X55" s="5490"/>
      <c r="Y55" s="5490"/>
      <c r="Z55" s="5490"/>
      <c r="AA55" s="5490"/>
      <c r="AB55" s="5491"/>
    </row>
    <row r="56" spans="1:28" ht="6" customHeight="1">
      <c r="B56" s="2089"/>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90"/>
      <c r="Z56" s="2090"/>
      <c r="AA56" s="2090"/>
      <c r="AB56" s="2091"/>
    </row>
    <row r="57" spans="1:28" ht="6" customHeight="1">
      <c r="B57" s="2084"/>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6"/>
      <c r="Z57" s="2086"/>
      <c r="AA57" s="2086"/>
      <c r="AB57" s="2087"/>
    </row>
    <row r="58" spans="1:28" ht="17.25" customHeight="1">
      <c r="B58" s="2088" t="s">
        <v>3646</v>
      </c>
      <c r="I58" s="5484" t="str">
        <f>cst_wskakunin_SHIKITI_MENSEKI_1_TOTAL</f>
        <v/>
      </c>
      <c r="J58" s="5484"/>
      <c r="K58" s="5484"/>
      <c r="L58" s="5484"/>
      <c r="M58" s="2067" t="s">
        <v>114</v>
      </c>
      <c r="Y58" s="2064"/>
      <c r="Z58" s="2064"/>
      <c r="AA58" s="2064"/>
      <c r="AB58" s="2092"/>
    </row>
    <row r="59" spans="1:28" ht="6" customHeight="1">
      <c r="B59" s="2089"/>
      <c r="C59" s="2074"/>
      <c r="D59" s="2074"/>
      <c r="E59" s="2074"/>
      <c r="F59" s="2074"/>
      <c r="G59" s="2074"/>
      <c r="H59" s="2074"/>
      <c r="I59" s="2074"/>
      <c r="J59" s="2074"/>
      <c r="K59" s="2074"/>
      <c r="L59" s="2074"/>
      <c r="M59" s="2074"/>
      <c r="N59" s="2074"/>
      <c r="O59" s="2074"/>
      <c r="P59" s="2074"/>
      <c r="Q59" s="2074"/>
      <c r="R59" s="2074"/>
      <c r="S59" s="2074"/>
      <c r="T59" s="2074"/>
      <c r="U59" s="2074"/>
      <c r="V59" s="2074"/>
      <c r="W59" s="2074"/>
      <c r="X59" s="2074"/>
      <c r="Y59" s="2090"/>
      <c r="Z59" s="2090"/>
      <c r="AA59" s="2090"/>
      <c r="AB59" s="2091"/>
    </row>
    <row r="60" spans="1:28" ht="6" customHeight="1">
      <c r="B60" s="2084"/>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6"/>
      <c r="Z60" s="2086"/>
      <c r="AA60" s="2086"/>
      <c r="AB60" s="2087"/>
    </row>
    <row r="61" spans="1:28" ht="17.25" customHeight="1">
      <c r="B61" s="2088" t="s">
        <v>4150</v>
      </c>
      <c r="I61" s="5484" t="str">
        <f>IF(cst_wsjob_JOB_INPUT_VERSION="","",IF(cst_wsjob_JOB_INPUT_VERSION&gt;=6,cst_wskakunin_KENTIKU_MENSEKI_ZENTAI_SHINSEI,cst_wskakunin_KENTIKU_MENSEKI_SHINSEI))</f>
        <v/>
      </c>
      <c r="J61" s="5484"/>
      <c r="K61" s="5484"/>
      <c r="L61" s="5484"/>
      <c r="M61" s="2067" t="s">
        <v>114</v>
      </c>
      <c r="Y61" s="2064"/>
      <c r="Z61" s="2064"/>
      <c r="AA61" s="2064"/>
      <c r="AB61" s="2092"/>
    </row>
    <row r="62" spans="1:28" ht="6" customHeight="1">
      <c r="B62" s="2089"/>
      <c r="C62" s="2074"/>
      <c r="D62" s="2074"/>
      <c r="E62" s="2074"/>
      <c r="F62" s="2074"/>
      <c r="G62" s="2074"/>
      <c r="H62" s="2074"/>
      <c r="I62" s="2074"/>
      <c r="J62" s="2074"/>
      <c r="K62" s="2074"/>
      <c r="L62" s="2074"/>
      <c r="M62" s="2074"/>
      <c r="N62" s="2074"/>
      <c r="O62" s="2074"/>
      <c r="P62" s="2074"/>
      <c r="Q62" s="2074"/>
      <c r="R62" s="2074"/>
      <c r="S62" s="2074"/>
      <c r="T62" s="2074"/>
      <c r="U62" s="2074"/>
      <c r="V62" s="2074"/>
      <c r="W62" s="2074"/>
      <c r="X62" s="2074"/>
      <c r="Y62" s="2090"/>
      <c r="Z62" s="2090"/>
      <c r="AA62" s="2090"/>
      <c r="AB62" s="2091"/>
    </row>
    <row r="63" spans="1:28" ht="6" customHeight="1">
      <c r="B63" s="2084"/>
      <c r="C63" s="2085"/>
      <c r="D63" s="2085"/>
      <c r="E63" s="2085"/>
      <c r="F63" s="2085"/>
      <c r="G63" s="2085"/>
      <c r="H63" s="2085"/>
      <c r="I63" s="2085"/>
      <c r="J63" s="2085"/>
      <c r="K63" s="2085"/>
      <c r="L63" s="2085"/>
      <c r="M63" s="2085"/>
      <c r="N63" s="2085"/>
      <c r="O63" s="2085"/>
      <c r="P63" s="2085"/>
      <c r="Q63" s="2085"/>
      <c r="R63" s="2085"/>
      <c r="S63" s="2085"/>
      <c r="T63" s="2085"/>
      <c r="U63" s="2085"/>
      <c r="V63" s="2085"/>
      <c r="W63" s="2085"/>
      <c r="X63" s="2085"/>
      <c r="Y63" s="2086"/>
      <c r="Z63" s="2086"/>
      <c r="AA63" s="2086"/>
      <c r="AB63" s="2087"/>
    </row>
    <row r="64" spans="1:28" ht="17.25" customHeight="1">
      <c r="B64" s="2088" t="s">
        <v>5483</v>
      </c>
      <c r="I64" s="5484" t="str">
        <f>cst_wskakunin_NOBE_MENSEKI_JYUTAKU_SHINSEI</f>
        <v/>
      </c>
      <c r="J64" s="5484"/>
      <c r="K64" s="5484"/>
      <c r="L64" s="5484"/>
      <c r="M64" s="2067" t="s">
        <v>114</v>
      </c>
      <c r="Y64" s="2064"/>
      <c r="Z64" s="2064"/>
      <c r="AA64" s="2064"/>
      <c r="AB64" s="2092"/>
    </row>
    <row r="65" spans="2:28" ht="6" customHeight="1">
      <c r="B65" s="2089"/>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90"/>
      <c r="Z65" s="2090"/>
      <c r="AA65" s="2090"/>
      <c r="AB65" s="2091"/>
    </row>
    <row r="66" spans="2:28" ht="6" customHeight="1">
      <c r="B66" s="2084"/>
      <c r="C66" s="2085"/>
      <c r="D66" s="2085"/>
      <c r="E66" s="2085"/>
      <c r="F66" s="2085"/>
      <c r="G66" s="2085"/>
      <c r="H66" s="2085"/>
      <c r="I66" s="2085"/>
      <c r="J66" s="2085"/>
      <c r="K66" s="2085"/>
      <c r="L66" s="2085"/>
      <c r="M66" s="2085"/>
      <c r="N66" s="2085"/>
      <c r="O66" s="2085"/>
      <c r="P66" s="2085"/>
      <c r="Q66" s="2085"/>
      <c r="R66" s="2085"/>
      <c r="S66" s="2085"/>
      <c r="T66" s="2085"/>
      <c r="U66" s="2085"/>
      <c r="V66" s="2085"/>
      <c r="W66" s="2085"/>
      <c r="X66" s="2085"/>
      <c r="Y66" s="2086"/>
      <c r="Z66" s="2086"/>
      <c r="AA66" s="2086"/>
      <c r="AB66" s="2087"/>
    </row>
    <row r="67" spans="2:28" ht="17.25" customHeight="1">
      <c r="B67" s="2088" t="s">
        <v>5484</v>
      </c>
      <c r="G67" s="2093" t="str">
        <f>cst_wskakunin_YOUTO_kodate_box</f>
        <v>□</v>
      </c>
      <c r="H67" s="2064" t="s">
        <v>154</v>
      </c>
      <c r="N67" s="2093" t="str">
        <f>cst_wskakunin_YOUTO_kyoudou_box</f>
        <v>□</v>
      </c>
      <c r="O67" s="2064" t="s">
        <v>3211</v>
      </c>
      <c r="Y67" s="2064"/>
      <c r="Z67" s="2064"/>
      <c r="AA67" s="2064"/>
      <c r="AB67" s="2092"/>
    </row>
    <row r="68" spans="2:28" ht="17.25" customHeight="1">
      <c r="B68" s="2088"/>
      <c r="C68" s="2064" t="s">
        <v>4571</v>
      </c>
      <c r="G68" s="2083"/>
      <c r="N68" s="2083"/>
      <c r="O68" s="5474" t="str">
        <f>MID(IF(cst_wskakunin_p4_1_p5_3_KAI&lt;&gt;"",cst_wskakunin_p4_1_p5_3_KAI,IF(cst_wskakunin_p4_1_p5_2_KAI="",cst_wskakunin_p4_1_p5_1_KAI,cst_wskakunin_p4_1_p5_2_KAI)),2,1)</f>
        <v/>
      </c>
      <c r="P68" s="5474"/>
      <c r="Q68" s="2067" t="s">
        <v>481</v>
      </c>
      <c r="R68" s="5484" t="str">
        <f>IF(cst_wskakunin_p4_1_p5_3_P4_MENSEKI_SHINSEI&lt;&gt;"",cst_wskakunin_p4_1_p5_3_P4_MENSEKI_SHINSEI,IF(cst_wskakunin_p4_1_p5_2_P4_MENSEKI_SHINSEI="",cst_wskakunin_p4_1_p5_1_P4_MENSEKI_SHINSEI,cst_wskakunin_p4_1_p5_2_P4_MENSEKI_SHINSEI))</f>
        <v/>
      </c>
      <c r="S68" s="5484"/>
      <c r="T68" s="5484"/>
      <c r="U68" s="2067" t="s">
        <v>114</v>
      </c>
      <c r="V68" s="5474" t="str">
        <f>MID(IF(cst_wskakunin_p4_1_p5_3_KAI&lt;&gt;"",cst_wskakunin_p4_1_p5_2_KAI,IF(cst_wskakunin_p4_1_p5_2_KAI="","",cst_wskakunin_p4_1_p5_1_KAI)),2,1)</f>
        <v/>
      </c>
      <c r="W68" s="5474"/>
      <c r="X68" s="2067" t="s">
        <v>481</v>
      </c>
      <c r="Y68" s="5484" t="str">
        <f>IF(cst_wskakunin_p4_1_p5_3_P4_MENSEKI_SHINSEI&lt;&gt;"",cst_wskakunin_p4_1_p5_2_P4_MENSEKI_SHINSEI,IF(cst_wskakunin_p4_1_p5_2_P4_MENSEKI_SHINSEI="","",cst_wskakunin_p4_1_p5_1_P4_MENSEKI_SHINSEI))</f>
        <v/>
      </c>
      <c r="Z68" s="5484"/>
      <c r="AA68" s="5484"/>
      <c r="AB68" s="2095" t="s">
        <v>114</v>
      </c>
    </row>
    <row r="69" spans="2:28" ht="17.25" customHeight="1">
      <c r="B69" s="2088"/>
      <c r="C69" s="2064" t="s">
        <v>4572</v>
      </c>
      <c r="M69" s="2094" t="s">
        <v>1395</v>
      </c>
      <c r="R69" s="5469"/>
      <c r="S69" s="5469"/>
      <c r="T69" s="5469"/>
      <c r="U69" s="5469"/>
      <c r="V69" s="2083" t="s">
        <v>108</v>
      </c>
      <c r="X69" s="2067"/>
      <c r="Y69" s="2064"/>
      <c r="Z69" s="2064"/>
      <c r="AA69" s="2067"/>
      <c r="AB69" s="2095"/>
    </row>
    <row r="70" spans="2:28" ht="17.25" customHeight="1">
      <c r="B70" s="2088"/>
      <c r="M70" s="2063" t="s">
        <v>5459</v>
      </c>
      <c r="R70" s="5469"/>
      <c r="S70" s="5469"/>
      <c r="T70" s="5469"/>
      <c r="U70" s="5469"/>
      <c r="V70" s="2083" t="s">
        <v>108</v>
      </c>
      <c r="Y70" s="2064"/>
      <c r="Z70" s="2064"/>
      <c r="AA70" s="2064"/>
      <c r="AB70" s="2092"/>
    </row>
    <row r="71" spans="2:28" ht="6" customHeight="1">
      <c r="B71" s="2089"/>
      <c r="C71" s="2074"/>
      <c r="D71" s="2074"/>
      <c r="E71" s="2074"/>
      <c r="F71" s="2074"/>
      <c r="G71" s="2074"/>
      <c r="H71" s="2074"/>
      <c r="I71" s="2074"/>
      <c r="J71" s="2074"/>
      <c r="K71" s="2074"/>
      <c r="L71" s="2074"/>
      <c r="M71" s="2074"/>
      <c r="N71" s="2074"/>
      <c r="O71" s="2074"/>
      <c r="P71" s="2074"/>
      <c r="Q71" s="2074"/>
      <c r="R71" s="2074"/>
      <c r="S71" s="2074"/>
      <c r="T71" s="2074"/>
      <c r="U71" s="2074"/>
      <c r="V71" s="2074"/>
      <c r="W71" s="2074"/>
      <c r="X71" s="2074"/>
      <c r="Y71" s="2090"/>
      <c r="Z71" s="2090"/>
      <c r="AA71" s="2090"/>
      <c r="AB71" s="2091"/>
    </row>
    <row r="72" spans="2:28" ht="6" customHeight="1">
      <c r="B72" s="2084"/>
      <c r="C72" s="2085"/>
      <c r="D72" s="2085"/>
      <c r="E72" s="2085"/>
      <c r="F72" s="2085"/>
      <c r="G72" s="2085"/>
      <c r="H72" s="2085"/>
      <c r="I72" s="2085"/>
      <c r="J72" s="2085"/>
      <c r="K72" s="2085"/>
      <c r="L72" s="2085"/>
      <c r="M72" s="2085"/>
      <c r="N72" s="2085"/>
      <c r="O72" s="2085"/>
      <c r="P72" s="2085"/>
      <c r="Q72" s="2085"/>
      <c r="R72" s="2085"/>
      <c r="S72" s="2085"/>
      <c r="T72" s="2085"/>
      <c r="U72" s="2085"/>
      <c r="V72" s="2085"/>
      <c r="W72" s="2085"/>
      <c r="X72" s="2085"/>
      <c r="Y72" s="2086"/>
      <c r="Z72" s="2086"/>
      <c r="AA72" s="2086"/>
      <c r="AB72" s="2087"/>
    </row>
    <row r="73" spans="2:28" ht="17.25" customHeight="1">
      <c r="B73" s="2088" t="s">
        <v>5485</v>
      </c>
      <c r="Y73" s="2064"/>
      <c r="Z73" s="2064"/>
      <c r="AA73" s="2064"/>
      <c r="AB73" s="2092"/>
    </row>
    <row r="74" spans="2:28" ht="17.25" customHeight="1">
      <c r="B74" s="2088"/>
      <c r="C74" s="2064" t="s">
        <v>3218</v>
      </c>
      <c r="H74" s="2083"/>
      <c r="I74" s="5474" t="str">
        <f>cst_wskakunin_p4_1_TAKASA_MAX</f>
        <v/>
      </c>
      <c r="J74" s="5474"/>
      <c r="K74" s="5474"/>
      <c r="L74" s="5474"/>
      <c r="Y74" s="2064"/>
      <c r="Z74" s="2067"/>
      <c r="AA74" s="2064"/>
      <c r="AB74" s="2095"/>
    </row>
    <row r="75" spans="2:28" ht="17.25" customHeight="1">
      <c r="B75" s="2088"/>
      <c r="C75" s="2064" t="s">
        <v>3219</v>
      </c>
      <c r="H75" s="2083"/>
      <c r="I75" s="5474" t="str">
        <f>cst_wskakunin_p4_1_TAKASA_KEN_MAX</f>
        <v/>
      </c>
      <c r="J75" s="5474"/>
      <c r="K75" s="5474"/>
      <c r="L75" s="5474"/>
      <c r="M75" s="2094"/>
      <c r="N75" s="2083"/>
      <c r="W75" s="2083"/>
      <c r="Y75" s="2064"/>
      <c r="Z75" s="2064"/>
      <c r="AA75" s="2064"/>
      <c r="AB75" s="2092"/>
    </row>
    <row r="76" spans="2:28" ht="17.25" customHeight="1">
      <c r="B76" s="2088"/>
      <c r="C76" s="2064" t="s">
        <v>3220</v>
      </c>
      <c r="F76" s="2064" t="s">
        <v>3647</v>
      </c>
      <c r="H76" s="2083"/>
      <c r="I76" s="5474" t="str">
        <f>cst_wskakunin_KAISU_TIJYOU_SHINSEI</f>
        <v/>
      </c>
      <c r="J76" s="5474"/>
      <c r="K76" s="1194" t="s">
        <v>481</v>
      </c>
      <c r="L76" s="1191"/>
      <c r="M76" s="2064" t="s">
        <v>3647</v>
      </c>
      <c r="O76" s="2083"/>
      <c r="P76" s="5474">
        <f>cst_wskakunin_KAISU_TIKA_SHINSEI__zero</f>
        <v>0</v>
      </c>
      <c r="Q76" s="5474"/>
      <c r="R76" s="2067" t="s">
        <v>481</v>
      </c>
      <c r="W76" s="2083"/>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5486</v>
      </c>
      <c r="G79" s="5474" t="str">
        <f>cst_wskakunin_KOUZOU1</f>
        <v/>
      </c>
      <c r="H79" s="5474"/>
      <c r="I79" s="5474"/>
      <c r="J79" s="5474"/>
      <c r="K79" s="5474"/>
      <c r="L79" s="5474"/>
      <c r="N79" s="2063" t="s">
        <v>641</v>
      </c>
      <c r="P79" s="5474" t="str">
        <f>cst_wskakunin_KOUZOU2</f>
        <v/>
      </c>
      <c r="Q79" s="5474"/>
      <c r="R79" s="5474"/>
      <c r="S79" s="5474"/>
      <c r="T79" s="5474"/>
      <c r="U79" s="2067"/>
      <c r="Y79" s="2064"/>
      <c r="Z79" s="2064"/>
      <c r="AA79" s="2064"/>
      <c r="AB79" s="2092"/>
    </row>
    <row r="80" spans="2:28" ht="6" customHeight="1">
      <c r="B80" s="2089"/>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90"/>
      <c r="Z80" s="2090"/>
      <c r="AA80" s="2090"/>
      <c r="AB80" s="2091"/>
    </row>
    <row r="81" spans="2:28" ht="6" customHeight="1">
      <c r="B81" s="2084"/>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6"/>
      <c r="Z81" s="2086"/>
      <c r="AA81" s="2086"/>
      <c r="AB81" s="2087"/>
    </row>
    <row r="82" spans="2:28" ht="17.25" customHeight="1">
      <c r="B82" s="2088" t="s">
        <v>5487</v>
      </c>
      <c r="K82" s="2067"/>
      <c r="M82" s="2063"/>
      <c r="Q82" s="2064" t="s">
        <v>4576</v>
      </c>
      <c r="T82" s="2067"/>
      <c r="Y82" s="2064"/>
      <c r="Z82" s="2064"/>
      <c r="AA82" s="2064"/>
      <c r="AB82" s="2092"/>
    </row>
    <row r="83" spans="2: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2: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2:28" ht="17.25" customHeight="1">
      <c r="B85" s="2088" t="s">
        <v>5988</v>
      </c>
      <c r="K85" s="2067"/>
      <c r="M85" s="2063"/>
      <c r="Q85" s="2067"/>
      <c r="T85" s="2067"/>
      <c r="W85" s="2067"/>
      <c r="Y85" s="2064"/>
      <c r="Z85" s="2064"/>
      <c r="AA85" s="2064"/>
      <c r="AB85" s="2092"/>
    </row>
    <row r="86" spans="2:28" ht="17.25" customHeight="1">
      <c r="B86" s="2088"/>
      <c r="C86" s="2064" t="s">
        <v>5094</v>
      </c>
      <c r="K86" s="2067"/>
      <c r="M86" s="5473"/>
      <c r="N86" s="5473"/>
      <c r="O86" s="5473"/>
      <c r="P86" s="5473"/>
      <c r="Q86" s="2063" t="s">
        <v>477</v>
      </c>
      <c r="R86" s="5473"/>
      <c r="S86" s="5473"/>
      <c r="T86" s="2063" t="s">
        <v>5</v>
      </c>
      <c r="U86" s="5473"/>
      <c r="V86" s="5473"/>
      <c r="W86" s="2067" t="s">
        <v>478</v>
      </c>
      <c r="Y86" s="2064"/>
      <c r="Z86" s="2064"/>
      <c r="AA86" s="2064"/>
      <c r="AB86" s="2092"/>
    </row>
    <row r="87" spans="2:28" ht="17.25" customHeight="1">
      <c r="B87" s="2088"/>
      <c r="C87" s="2064" t="s">
        <v>5095</v>
      </c>
      <c r="K87" s="2067"/>
      <c r="M87" s="5473"/>
      <c r="N87" s="5473"/>
      <c r="O87" s="5473"/>
      <c r="P87" s="5473"/>
      <c r="Q87" s="2063" t="s">
        <v>477</v>
      </c>
      <c r="R87" s="5473"/>
      <c r="S87" s="5473"/>
      <c r="T87" s="2063" t="s">
        <v>5</v>
      </c>
      <c r="U87" s="5473"/>
      <c r="V87" s="5473"/>
      <c r="W87" s="2067" t="s">
        <v>478</v>
      </c>
      <c r="Y87" s="2064"/>
      <c r="Z87" s="2064"/>
      <c r="AA87" s="2064"/>
      <c r="AB87" s="2092"/>
    </row>
    <row r="88" spans="2:28" ht="6" customHeight="1">
      <c r="B88" s="2089"/>
      <c r="C88" s="2074"/>
      <c r="D88" s="2074"/>
      <c r="E88" s="2074"/>
      <c r="F88" s="2074"/>
      <c r="G88" s="2074"/>
      <c r="H88" s="2074"/>
      <c r="I88" s="2074"/>
      <c r="J88" s="2074"/>
      <c r="K88" s="2074"/>
      <c r="L88" s="2074"/>
      <c r="M88" s="2074"/>
      <c r="N88" s="2074"/>
      <c r="O88" s="2074"/>
      <c r="P88" s="2074"/>
      <c r="Q88" s="2074"/>
      <c r="R88" s="2074"/>
      <c r="S88" s="2074"/>
      <c r="T88" s="2074"/>
      <c r="U88" s="2074"/>
      <c r="V88" s="2074"/>
      <c r="W88" s="2074"/>
      <c r="X88" s="2074"/>
      <c r="Y88" s="2090"/>
      <c r="Z88" s="2090"/>
      <c r="AA88" s="2090"/>
      <c r="AB88" s="2091"/>
    </row>
    <row r="89" spans="2:28" ht="6" customHeight="1">
      <c r="B89" s="2084"/>
      <c r="C89" s="2085"/>
      <c r="D89" s="2085"/>
      <c r="E89" s="2085"/>
      <c r="F89" s="2085"/>
      <c r="G89" s="2085"/>
      <c r="H89" s="2085"/>
      <c r="I89" s="2085"/>
      <c r="J89" s="2085"/>
      <c r="K89" s="2085"/>
      <c r="L89" s="2085"/>
      <c r="M89" s="2085"/>
      <c r="N89" s="2085"/>
      <c r="O89" s="2085"/>
      <c r="P89" s="2085"/>
      <c r="Q89" s="2085"/>
      <c r="R89" s="2085"/>
      <c r="S89" s="2085"/>
      <c r="T89" s="2085"/>
      <c r="U89" s="2085"/>
      <c r="V89" s="2085"/>
      <c r="W89" s="2085"/>
      <c r="X89" s="2085"/>
      <c r="Y89" s="2086"/>
      <c r="Z89" s="2086"/>
      <c r="AA89" s="2086"/>
      <c r="AB89" s="2087"/>
    </row>
    <row r="90" spans="2:28" ht="17.25" customHeight="1">
      <c r="B90" s="2088" t="s">
        <v>5488</v>
      </c>
      <c r="K90" s="2067"/>
      <c r="M90" s="2063"/>
      <c r="Q90" s="2067"/>
      <c r="T90" s="2067"/>
      <c r="W90" s="2067"/>
      <c r="Y90" s="2064"/>
      <c r="Z90" s="2064"/>
      <c r="AA90" s="2064"/>
      <c r="AB90" s="2092"/>
    </row>
    <row r="91" spans="2:28" ht="17.25" customHeight="1">
      <c r="B91" s="2088" t="s">
        <v>4580</v>
      </c>
      <c r="K91" s="2067"/>
      <c r="M91" s="2063"/>
      <c r="O91" s="2067"/>
      <c r="P91" s="2067"/>
      <c r="Q91" s="2067"/>
      <c r="R91" s="2067"/>
      <c r="S91" s="2067"/>
      <c r="T91" s="2067"/>
      <c r="U91" s="2067"/>
      <c r="V91" s="2067"/>
      <c r="W91" s="2067"/>
      <c r="Y91" s="2064"/>
      <c r="Z91" s="2064"/>
      <c r="AA91" s="2064"/>
      <c r="AB91" s="2092"/>
    </row>
    <row r="92" spans="2:28" ht="17.25" customHeight="1">
      <c r="B92" s="2088" t="s">
        <v>4581</v>
      </c>
      <c r="K92" s="2067"/>
      <c r="M92" s="2063"/>
      <c r="O92" s="2067"/>
      <c r="P92" s="2067"/>
      <c r="Q92" s="2067"/>
      <c r="R92" s="2067"/>
      <c r="S92" s="2067"/>
      <c r="T92" s="2067"/>
      <c r="U92" s="2067"/>
      <c r="V92" s="2067"/>
      <c r="W92" s="2067"/>
      <c r="Y92" s="2064"/>
      <c r="Z92" s="2064"/>
      <c r="AA92" s="2064"/>
      <c r="AB92" s="2092"/>
    </row>
    <row r="93" spans="2:28" ht="17.25" customHeight="1">
      <c r="B93" s="2088" t="s">
        <v>4582</v>
      </c>
      <c r="K93" s="2067"/>
      <c r="M93" s="2063"/>
      <c r="O93" s="2067"/>
      <c r="P93" s="2067"/>
      <c r="Q93" s="2067"/>
      <c r="R93" s="2067"/>
      <c r="S93" s="2067"/>
      <c r="T93" s="2067"/>
      <c r="U93" s="2067"/>
      <c r="V93" s="2067"/>
      <c r="W93" s="2067"/>
      <c r="Y93" s="2064"/>
      <c r="Z93" s="2064"/>
      <c r="AA93" s="2064"/>
      <c r="AB93" s="2092"/>
    </row>
    <row r="94" spans="2:28" ht="17.25" customHeight="1">
      <c r="B94" s="2088" t="s">
        <v>4583</v>
      </c>
      <c r="K94" s="2067"/>
      <c r="M94" s="2063"/>
      <c r="O94" s="2067"/>
      <c r="P94" s="2067"/>
      <c r="Q94" s="2067"/>
      <c r="R94" s="2067"/>
      <c r="S94" s="2067"/>
      <c r="T94" s="2067"/>
      <c r="U94" s="2067"/>
      <c r="V94" s="2067"/>
      <c r="W94" s="2067"/>
      <c r="Y94" s="2064"/>
      <c r="Z94" s="2064"/>
      <c r="AA94" s="2064"/>
      <c r="AB94" s="2092"/>
    </row>
    <row r="95" spans="2:28" ht="17.25" customHeight="1">
      <c r="B95" s="2088"/>
      <c r="K95" s="2067"/>
      <c r="M95" s="2063"/>
      <c r="O95" s="2105" t="s">
        <v>139</v>
      </c>
      <c r="P95" s="2067" t="s">
        <v>498</v>
      </c>
      <c r="Q95" s="2067"/>
      <c r="R95" s="2105" t="s">
        <v>139</v>
      </c>
      <c r="S95" s="2067" t="s">
        <v>497</v>
      </c>
      <c r="T95" s="2067"/>
      <c r="U95" s="2067"/>
      <c r="V95" s="2067"/>
      <c r="W95" s="2067"/>
      <c r="Y95" s="2064"/>
      <c r="Z95" s="2064"/>
      <c r="AA95" s="2064"/>
      <c r="AB95" s="2092"/>
    </row>
    <row r="96" spans="2:28" ht="6" customHeight="1">
      <c r="B96" s="2089"/>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90"/>
      <c r="Z96" s="2090"/>
      <c r="AA96" s="2090"/>
      <c r="AB96" s="2091"/>
    </row>
    <row r="97" spans="2:28" ht="6" customHeight="1">
      <c r="B97" s="2084"/>
      <c r="C97" s="2085"/>
      <c r="D97" s="2085"/>
      <c r="E97" s="2085"/>
      <c r="F97" s="2085"/>
      <c r="G97" s="2085"/>
      <c r="H97" s="2085"/>
      <c r="I97" s="2085"/>
      <c r="J97" s="2085"/>
      <c r="K97" s="2085"/>
      <c r="L97" s="2085"/>
      <c r="M97" s="2085"/>
      <c r="N97" s="2085"/>
      <c r="O97" s="2085"/>
      <c r="P97" s="2085"/>
      <c r="Q97" s="2085"/>
      <c r="R97" s="2085"/>
      <c r="S97" s="2085"/>
      <c r="T97" s="2085"/>
      <c r="U97" s="2085"/>
      <c r="V97" s="2085"/>
      <c r="W97" s="2085"/>
      <c r="X97" s="2085"/>
      <c r="Y97" s="2086"/>
      <c r="Z97" s="2086"/>
      <c r="AA97" s="2086"/>
      <c r="AB97" s="2087"/>
    </row>
    <row r="98" spans="2:28" ht="17.25" customHeight="1">
      <c r="B98" s="2109" t="s">
        <v>5489</v>
      </c>
      <c r="AB98" s="2092"/>
    </row>
    <row r="99" spans="2:28" ht="17.25" customHeight="1">
      <c r="B99" s="2088"/>
      <c r="O99" s="2105" t="s">
        <v>139</v>
      </c>
      <c r="P99" s="2067" t="s">
        <v>498</v>
      </c>
      <c r="Q99" s="2067"/>
      <c r="R99" s="2105" t="s">
        <v>139</v>
      </c>
      <c r="S99" s="2067" t="s">
        <v>497</v>
      </c>
      <c r="AB99" s="2092"/>
    </row>
    <row r="100" spans="2:28" ht="6" customHeight="1">
      <c r="B100" s="2089"/>
      <c r="C100" s="2074"/>
      <c r="D100" s="2074"/>
      <c r="E100" s="2074"/>
      <c r="F100" s="2074"/>
      <c r="G100" s="2074"/>
      <c r="H100" s="2074"/>
      <c r="I100" s="2074"/>
      <c r="J100" s="2074"/>
      <c r="K100" s="2074"/>
      <c r="L100" s="2074"/>
      <c r="M100" s="2074"/>
      <c r="N100" s="2074"/>
      <c r="O100" s="2074"/>
      <c r="P100" s="2074"/>
      <c r="Q100" s="2074"/>
      <c r="R100" s="2074"/>
      <c r="S100" s="2074"/>
      <c r="T100" s="2074"/>
      <c r="U100" s="2074"/>
      <c r="V100" s="2074"/>
      <c r="W100" s="2074"/>
      <c r="X100" s="2074"/>
      <c r="Y100" s="2090"/>
      <c r="Z100" s="2090"/>
      <c r="AA100" s="2090"/>
      <c r="AB100" s="2091"/>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64" t="s">
        <v>3030</v>
      </c>
    </row>
    <row r="114" spans="1:1" ht="17.25" customHeight="1">
      <c r="A114" s="2064" t="s">
        <v>5490</v>
      </c>
    </row>
    <row r="115" spans="1:1" ht="17.25" customHeight="1">
      <c r="A115" s="2064" t="s">
        <v>5438</v>
      </c>
    </row>
    <row r="116" spans="1:1" ht="17.25" customHeight="1">
      <c r="A116" s="2064" t="s">
        <v>5491</v>
      </c>
    </row>
    <row r="117" spans="1:1" ht="17.25" customHeight="1">
      <c r="A117" s="2064" t="s">
        <v>5440</v>
      </c>
    </row>
    <row r="118" spans="1:1" ht="17.25" customHeight="1">
      <c r="A118" s="2064" t="s">
        <v>5492</v>
      </c>
    </row>
    <row r="119" spans="1:1" ht="17.25" customHeight="1">
      <c r="A119" s="2064" t="s">
        <v>5445</v>
      </c>
    </row>
    <row r="120" spans="1:1" ht="17.25" customHeight="1">
      <c r="A120" s="2064" t="s">
        <v>5446</v>
      </c>
    </row>
    <row r="121" spans="1:1" ht="17.25" customHeight="1">
      <c r="A121" s="2064" t="s">
        <v>5447</v>
      </c>
    </row>
    <row r="122" spans="1:1" ht="17.25" customHeight="1">
      <c r="A122" s="2064" t="s">
        <v>5448</v>
      </c>
    </row>
    <row r="123" spans="1:1" ht="17.25" customHeight="1">
      <c r="A123" s="2064" t="s">
        <v>5493</v>
      </c>
    </row>
    <row r="124" spans="1:1" ht="17.25" customHeight="1">
      <c r="A124" s="2064" t="s">
        <v>5462</v>
      </c>
    </row>
    <row r="125" spans="1:1" ht="17.25" customHeight="1">
      <c r="A125" s="2064" t="s">
        <v>5463</v>
      </c>
    </row>
    <row r="126" spans="1:1" ht="17.25" customHeight="1">
      <c r="A126" s="2064" t="s">
        <v>5464</v>
      </c>
    </row>
    <row r="127" spans="1:1" ht="17.25" customHeight="1">
      <c r="A127" s="2064" t="s">
        <v>5465</v>
      </c>
    </row>
    <row r="128" spans="1:1" ht="17.25" customHeight="1">
      <c r="A128" s="2064" t="s">
        <v>4545</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67"/>
      <c r="B163" s="2067"/>
      <c r="C163" s="2067"/>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row>
    <row r="164" spans="1:28" ht="17.25" customHeight="1">
      <c r="A164" s="2064" t="s">
        <v>5467</v>
      </c>
    </row>
    <row r="165" spans="1:28" ht="6" customHeight="1">
      <c r="B165" s="2084"/>
      <c r="C165" s="2085"/>
      <c r="D165" s="2085"/>
      <c r="E165" s="2085"/>
      <c r="F165" s="2085"/>
      <c r="G165" s="2085"/>
      <c r="H165" s="2085"/>
      <c r="I165" s="2085"/>
      <c r="J165" s="2085"/>
      <c r="K165" s="2085"/>
      <c r="L165" s="2085"/>
      <c r="M165" s="2085"/>
      <c r="N165" s="2085"/>
      <c r="O165" s="2085"/>
      <c r="P165" s="2085"/>
      <c r="Q165" s="2085"/>
      <c r="R165" s="2085"/>
      <c r="S165" s="2085"/>
      <c r="T165" s="2085"/>
      <c r="U165" s="2085"/>
      <c r="V165" s="2085"/>
      <c r="W165" s="2085"/>
      <c r="X165" s="2085"/>
      <c r="Y165" s="2086"/>
      <c r="Z165" s="2086"/>
      <c r="AA165" s="2086"/>
      <c r="AB165" s="2087"/>
    </row>
    <row r="166" spans="1:28" ht="17.25" customHeight="1">
      <c r="B166" s="2088" t="s">
        <v>4033</v>
      </c>
      <c r="K166" s="5469"/>
      <c r="L166" s="5469"/>
      <c r="M166" s="5469"/>
      <c r="Y166" s="2064"/>
      <c r="Z166" s="2064"/>
      <c r="AA166" s="2064"/>
      <c r="AB166" s="2092"/>
    </row>
    <row r="167" spans="1:28" ht="6" customHeight="1">
      <c r="B167" s="2089"/>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90"/>
      <c r="Z167" s="2090"/>
      <c r="AA167" s="2090"/>
      <c r="AB167" s="2091"/>
    </row>
    <row r="168" spans="1:28" ht="6" customHeight="1">
      <c r="B168" s="2084"/>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6"/>
      <c r="Z168" s="2086"/>
      <c r="AA168" s="2086"/>
      <c r="AB168" s="2087"/>
    </row>
    <row r="169" spans="1:28" ht="17.25" customHeight="1">
      <c r="B169" s="2088" t="s">
        <v>4034</v>
      </c>
      <c r="K169" s="5469"/>
      <c r="L169" s="5469"/>
      <c r="M169" s="5469"/>
      <c r="N169" s="2067" t="s">
        <v>481</v>
      </c>
      <c r="Y169" s="2064"/>
      <c r="Z169" s="2064"/>
      <c r="AA169" s="2064"/>
      <c r="AB169" s="2092"/>
    </row>
    <row r="170" spans="1:28" ht="6" customHeight="1">
      <c r="B170" s="2089"/>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90"/>
      <c r="Z170" s="2090"/>
      <c r="AA170" s="2090"/>
      <c r="AB170" s="2091"/>
    </row>
    <row r="171" spans="1:28" ht="6" customHeight="1">
      <c r="B171" s="2084"/>
      <c r="C171" s="2085"/>
      <c r="D171" s="2085"/>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6"/>
      <c r="Z171" s="2086"/>
      <c r="AA171" s="2086"/>
      <c r="AB171" s="2087"/>
    </row>
    <row r="172" spans="1:28" ht="17.25" customHeight="1">
      <c r="B172" s="2088" t="s">
        <v>3649</v>
      </c>
      <c r="K172" s="5469"/>
      <c r="L172" s="5469"/>
      <c r="M172" s="5469"/>
      <c r="N172" s="2067" t="s">
        <v>114</v>
      </c>
      <c r="Y172" s="2064"/>
      <c r="Z172" s="2064"/>
      <c r="AA172" s="2064"/>
      <c r="AB172" s="2092"/>
    </row>
    <row r="173" spans="1:28" ht="6" customHeight="1">
      <c r="B173" s="2089"/>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90"/>
      <c r="Z173" s="2090"/>
      <c r="AA173" s="2090"/>
      <c r="AB173" s="2091"/>
    </row>
    <row r="174" spans="1:28" ht="6" customHeight="1">
      <c r="B174" s="2084"/>
      <c r="C174" s="2085"/>
      <c r="D174" s="2085"/>
      <c r="E174" s="2085"/>
      <c r="F174" s="2085"/>
      <c r="G174" s="2085"/>
      <c r="H174" s="2085"/>
      <c r="I174" s="2085"/>
      <c r="J174" s="2085"/>
      <c r="K174" s="2085"/>
      <c r="L174" s="2085"/>
      <c r="M174" s="2085"/>
      <c r="N174" s="2085"/>
      <c r="O174" s="2085"/>
      <c r="P174" s="2085"/>
      <c r="Q174" s="2085"/>
      <c r="R174" s="2085"/>
      <c r="S174" s="2085"/>
      <c r="T174" s="2085"/>
      <c r="U174" s="2085"/>
      <c r="V174" s="2085"/>
      <c r="W174" s="2085"/>
      <c r="X174" s="2085"/>
      <c r="Y174" s="2086"/>
      <c r="Z174" s="2086"/>
      <c r="AA174" s="2086"/>
      <c r="AB174" s="2087"/>
    </row>
    <row r="175" spans="1:28" ht="17.25" customHeight="1">
      <c r="B175" s="2088" t="s">
        <v>4585</v>
      </c>
      <c r="N175" s="2067"/>
      <c r="Y175" s="2064"/>
      <c r="Z175" s="2064"/>
      <c r="AA175" s="2064"/>
      <c r="AB175" s="2092"/>
    </row>
    <row r="176" spans="1:28" ht="17.25" customHeight="1">
      <c r="B176" s="2088"/>
      <c r="C176" s="2064" t="s">
        <v>4586</v>
      </c>
      <c r="I176" s="2105" t="s">
        <v>139</v>
      </c>
      <c r="J176" s="2067" t="s">
        <v>498</v>
      </c>
      <c r="L176" s="2105" t="s">
        <v>139</v>
      </c>
      <c r="M176" s="2067" t="s">
        <v>497</v>
      </c>
      <c r="N176" s="2067"/>
      <c r="Y176" s="2064"/>
      <c r="Z176" s="2064"/>
      <c r="AA176" s="2064"/>
      <c r="AB176" s="2092"/>
    </row>
    <row r="177" spans="1:28" ht="17.25" customHeight="1">
      <c r="B177" s="2088"/>
      <c r="C177" s="2064" t="s">
        <v>4587</v>
      </c>
      <c r="I177" s="2105" t="s">
        <v>139</v>
      </c>
      <c r="J177" s="2067" t="s">
        <v>498</v>
      </c>
      <c r="L177" s="2105" t="s">
        <v>139</v>
      </c>
      <c r="M177" s="2067" t="s">
        <v>497</v>
      </c>
      <c r="N177" s="2067"/>
      <c r="Y177" s="2064"/>
      <c r="Z177" s="2064"/>
      <c r="AA177" s="2064"/>
      <c r="AB177" s="2092"/>
    </row>
    <row r="178" spans="1:28" ht="17.25" customHeight="1">
      <c r="B178" s="2088"/>
      <c r="C178" s="2064" t="s">
        <v>3650</v>
      </c>
      <c r="I178" s="2105" t="s">
        <v>139</v>
      </c>
      <c r="J178" s="2067" t="s">
        <v>498</v>
      </c>
      <c r="L178" s="2105" t="s">
        <v>139</v>
      </c>
      <c r="M178" s="2067" t="s">
        <v>497</v>
      </c>
      <c r="N178" s="2067"/>
      <c r="Y178" s="2064"/>
      <c r="Z178" s="2064"/>
      <c r="AA178" s="2064"/>
      <c r="AB178" s="2092"/>
    </row>
    <row r="179" spans="1:28" ht="6" customHeight="1">
      <c r="B179" s="2089"/>
      <c r="C179" s="2074"/>
      <c r="D179" s="2074"/>
      <c r="E179" s="2074"/>
      <c r="F179" s="2074"/>
      <c r="G179" s="2074"/>
      <c r="H179" s="2074"/>
      <c r="I179" s="2074"/>
      <c r="J179" s="2074"/>
      <c r="K179" s="2074"/>
      <c r="L179" s="2074"/>
      <c r="M179" s="2074"/>
      <c r="N179" s="2074"/>
      <c r="O179" s="2074"/>
      <c r="P179" s="2074"/>
      <c r="Q179" s="2074"/>
      <c r="R179" s="2074"/>
      <c r="S179" s="2074"/>
      <c r="T179" s="2074"/>
      <c r="U179" s="2074"/>
      <c r="V179" s="2074"/>
      <c r="W179" s="2074"/>
      <c r="X179" s="2074"/>
      <c r="Y179" s="2090"/>
      <c r="Z179" s="2090"/>
      <c r="AA179" s="2090"/>
      <c r="AB179" s="2091"/>
    </row>
    <row r="180" spans="1:28" ht="17.25" customHeight="1">
      <c r="A180" s="2064" t="s">
        <v>3030</v>
      </c>
    </row>
    <row r="181" spans="1:28" ht="17.25" customHeight="1">
      <c r="A181" s="2064" t="s">
        <v>5451</v>
      </c>
    </row>
    <row r="182" spans="1:28" ht="17.25" customHeight="1">
      <c r="A182" s="2064" t="s">
        <v>5494</v>
      </c>
    </row>
    <row r="183" spans="1:28" ht="17.25" customHeight="1">
      <c r="A183" s="2064" t="s">
        <v>4356</v>
      </c>
    </row>
    <row r="184" spans="1:28" ht="17.25" customHeight="1">
      <c r="A184" s="2064" t="s">
        <v>5495</v>
      </c>
    </row>
    <row r="185" spans="1:28" ht="17.25" customHeight="1">
      <c r="A185" s="2064" t="s">
        <v>5454</v>
      </c>
    </row>
    <row r="186" spans="1:28" ht="17.25" customHeight="1">
      <c r="A186" s="2064" t="s">
        <v>4588</v>
      </c>
    </row>
    <row r="187" spans="1:28" ht="17.25" customHeight="1">
      <c r="A187" s="2064" t="s">
        <v>4589</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101</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67"/>
      <c r="B218" s="2067"/>
      <c r="C218" s="2067"/>
      <c r="D218" s="2067"/>
      <c r="E218" s="2067"/>
      <c r="F218" s="2067"/>
      <c r="G218" s="2067"/>
      <c r="H218" s="2067"/>
      <c r="I218" s="2067"/>
      <c r="J218" s="2067"/>
      <c r="K218" s="2067"/>
      <c r="L218" s="2067"/>
      <c r="M218" s="2067"/>
      <c r="N218" s="2067"/>
      <c r="O218" s="2067"/>
      <c r="P218" s="2067"/>
      <c r="Q218" s="2067"/>
      <c r="R218" s="2067"/>
      <c r="S218" s="2067"/>
      <c r="T218" s="2067"/>
      <c r="U218" s="2067"/>
      <c r="V218" s="2067"/>
      <c r="W218" s="2067"/>
      <c r="X218" s="2067"/>
      <c r="Y218" s="2067"/>
      <c r="Z218" s="2067"/>
      <c r="AA218" s="2067"/>
      <c r="AB218" s="2067"/>
    </row>
    <row r="219" spans="1:28" ht="17.25" customHeight="1">
      <c r="A219" s="2064" t="s">
        <v>5496</v>
      </c>
    </row>
    <row r="220" spans="1:28" ht="6" customHeight="1">
      <c r="B220" s="2084"/>
      <c r="C220" s="2085"/>
      <c r="D220" s="2085"/>
      <c r="E220" s="2085"/>
      <c r="F220" s="2085"/>
      <c r="G220" s="2085"/>
      <c r="H220" s="2085"/>
      <c r="I220" s="2085"/>
      <c r="J220" s="2085"/>
      <c r="K220" s="2085"/>
      <c r="L220" s="2085"/>
      <c r="M220" s="2085"/>
      <c r="N220" s="2085"/>
      <c r="O220" s="2085"/>
      <c r="P220" s="2085"/>
      <c r="Q220" s="2085"/>
      <c r="R220" s="2085"/>
      <c r="S220" s="2085"/>
      <c r="T220" s="2085"/>
      <c r="U220" s="2085"/>
      <c r="V220" s="2085"/>
      <c r="W220" s="2085"/>
      <c r="X220" s="2085"/>
      <c r="Y220" s="2086"/>
      <c r="Z220" s="2086"/>
      <c r="AA220" s="2086"/>
      <c r="AB220" s="2087"/>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17.25" customHeight="1">
      <c r="B223" s="5478"/>
      <c r="C223" s="5479"/>
      <c r="D223" s="5479"/>
      <c r="E223" s="5479"/>
      <c r="F223" s="5479"/>
      <c r="G223" s="5479"/>
      <c r="H223" s="5479"/>
      <c r="I223" s="5479"/>
      <c r="J223" s="5479"/>
      <c r="K223" s="5479"/>
      <c r="L223" s="5479"/>
      <c r="M223" s="5479"/>
      <c r="N223" s="5479"/>
      <c r="O223" s="5479"/>
      <c r="P223" s="5479"/>
      <c r="Q223" s="5479"/>
      <c r="R223" s="5479"/>
      <c r="S223" s="5479"/>
      <c r="T223" s="5479"/>
      <c r="U223" s="5479"/>
      <c r="V223" s="5479"/>
      <c r="W223" s="5479"/>
      <c r="X223" s="5479"/>
      <c r="Y223" s="5479"/>
      <c r="Z223" s="5479"/>
      <c r="AA223" s="5479"/>
      <c r="AB223" s="5480"/>
    </row>
    <row r="224" spans="1:28" ht="6" customHeight="1">
      <c r="B224" s="2089"/>
      <c r="C224" s="2074"/>
      <c r="D224" s="2074"/>
      <c r="E224" s="2074"/>
      <c r="F224" s="2074"/>
      <c r="G224" s="2074"/>
      <c r="H224" s="2074"/>
      <c r="I224" s="2074"/>
      <c r="J224" s="2074"/>
      <c r="K224" s="2074"/>
      <c r="L224" s="2074"/>
      <c r="M224" s="2074"/>
      <c r="N224" s="2074"/>
      <c r="O224" s="2074"/>
      <c r="P224" s="2074"/>
      <c r="Q224" s="2074"/>
      <c r="R224" s="2074"/>
      <c r="S224" s="2074"/>
      <c r="T224" s="2074"/>
      <c r="U224" s="2074"/>
      <c r="V224" s="2074"/>
      <c r="W224" s="2074"/>
      <c r="X224" s="2074"/>
      <c r="Y224" s="2090"/>
      <c r="Z224" s="2090"/>
      <c r="AA224" s="2090"/>
      <c r="AB224" s="2091"/>
    </row>
    <row r="225" spans="1:28" ht="17.25" customHeight="1"/>
    <row r="226" spans="1:28" ht="17.25" customHeight="1">
      <c r="A226" s="2064" t="s">
        <v>5497</v>
      </c>
    </row>
    <row r="227" spans="1:28" ht="6" customHeight="1">
      <c r="B227" s="2084"/>
      <c r="C227" s="2085"/>
      <c r="D227" s="2085"/>
      <c r="E227" s="2085"/>
      <c r="F227" s="2085"/>
      <c r="G227" s="2085"/>
      <c r="H227" s="2085"/>
      <c r="I227" s="2085"/>
      <c r="J227" s="2085"/>
      <c r="K227" s="2085"/>
      <c r="L227" s="2085"/>
      <c r="M227" s="2085"/>
      <c r="N227" s="2085"/>
      <c r="O227" s="2085"/>
      <c r="P227" s="2085"/>
      <c r="Q227" s="2085"/>
      <c r="R227" s="2085"/>
      <c r="S227" s="2085"/>
      <c r="T227" s="2085"/>
      <c r="U227" s="2085"/>
      <c r="V227" s="2085"/>
      <c r="W227" s="2085"/>
      <c r="X227" s="2085"/>
      <c r="Y227" s="2086"/>
      <c r="Z227" s="2086"/>
      <c r="AA227" s="2086"/>
      <c r="AB227" s="2087"/>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89"/>
      <c r="C231" s="2074"/>
      <c r="D231" s="2074"/>
      <c r="E231" s="2074"/>
      <c r="F231" s="2074"/>
      <c r="G231" s="2074"/>
      <c r="H231" s="2074"/>
      <c r="I231" s="2074"/>
      <c r="J231" s="2074"/>
      <c r="K231" s="2074"/>
      <c r="L231" s="2074"/>
      <c r="M231" s="2074"/>
      <c r="N231" s="2074"/>
      <c r="O231" s="2074"/>
      <c r="P231" s="2074"/>
      <c r="Q231" s="2074"/>
      <c r="R231" s="2074"/>
      <c r="S231" s="2074"/>
      <c r="T231" s="2074"/>
      <c r="U231" s="2074"/>
      <c r="V231" s="2074"/>
      <c r="W231" s="2074"/>
      <c r="X231" s="2074"/>
      <c r="Y231" s="2090"/>
      <c r="Z231" s="2090"/>
      <c r="AA231" s="2090"/>
      <c r="AB231" s="2091"/>
    </row>
    <row r="232" spans="1:28" ht="17.25" customHeight="1"/>
    <row r="233" spans="1:28" ht="17.25" customHeight="1">
      <c r="A233" s="2064" t="s">
        <v>3030</v>
      </c>
    </row>
    <row r="234" spans="1:28" ht="17.25" customHeight="1">
      <c r="A234" s="2064" t="s">
        <v>5498</v>
      </c>
    </row>
    <row r="235" spans="1:28" ht="17.25" customHeight="1">
      <c r="A235" s="2064" t="s">
        <v>5499</v>
      </c>
    </row>
    <row r="236" spans="1:28" ht="17.25" customHeight="1">
      <c r="A236" s="2064" t="s">
        <v>4617</v>
      </c>
    </row>
    <row r="237" spans="1:28" ht="17.25" customHeight="1">
      <c r="A237" s="2064" t="s">
        <v>4370</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6"/>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4627</v>
      </c>
      <c r="G1" s="2065"/>
      <c r="H1" s="2065"/>
      <c r="Y1" s="2066"/>
      <c r="Z1" s="2066"/>
      <c r="AA1" s="2066"/>
    </row>
    <row r="2" spans="1:28" ht="17.25" customHeight="1">
      <c r="A2" s="2063"/>
      <c r="G2" s="2065"/>
      <c r="H2" s="2065"/>
      <c r="Y2" s="2066"/>
      <c r="Z2" s="2066"/>
      <c r="AA2" s="2066"/>
    </row>
    <row r="3" spans="1:28" ht="25.5" customHeight="1">
      <c r="A3" s="5450" t="s">
        <v>4628</v>
      </c>
      <c r="B3" s="5450"/>
      <c r="C3" s="5450"/>
      <c r="D3" s="5450"/>
      <c r="E3" s="5450"/>
      <c r="F3" s="5450"/>
      <c r="G3" s="5450"/>
      <c r="H3" s="5450"/>
      <c r="I3" s="5450"/>
      <c r="J3" s="5450"/>
      <c r="K3" s="5450"/>
      <c r="L3" s="5450"/>
      <c r="M3" s="5450"/>
      <c r="N3" s="5450"/>
      <c r="O3" s="5450"/>
      <c r="P3" s="5450"/>
      <c r="Q3" s="5450"/>
      <c r="R3" s="5450"/>
      <c r="S3" s="5450"/>
      <c r="T3" s="5450"/>
      <c r="U3" s="5450"/>
      <c r="V3" s="5450"/>
      <c r="W3" s="5450"/>
      <c r="X3" s="5450"/>
      <c r="Y3" s="5450"/>
      <c r="Z3" s="5450"/>
      <c r="AA3" s="5450"/>
      <c r="AB3" s="5450"/>
    </row>
    <row r="4" spans="1:28" ht="17.25" customHeight="1">
      <c r="A4" s="5449" t="s">
        <v>3600</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Y5" s="2064"/>
      <c r="Z5" s="2064"/>
      <c r="AA5" s="2064"/>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89"/>
      <c r="V7" s="5489"/>
      <c r="W7" s="1191" t="s">
        <v>477</v>
      </c>
      <c r="X7" s="2110"/>
      <c r="Y7" s="1191" t="s">
        <v>5</v>
      </c>
      <c r="Z7" s="2110"/>
      <c r="AA7" s="1191" t="s">
        <v>478</v>
      </c>
    </row>
    <row r="8" spans="1:28" ht="17.25" customHeight="1">
      <c r="B8" s="2067"/>
      <c r="C8" s="2067"/>
      <c r="D8" s="2067"/>
      <c r="E8" s="2067"/>
      <c r="F8" s="2067"/>
      <c r="G8" s="2067"/>
      <c r="H8" s="2067"/>
      <c r="Y8" s="2064"/>
      <c r="Z8" s="2064"/>
      <c r="AA8" s="2064"/>
    </row>
    <row r="9" spans="1:28" ht="18" customHeight="1">
      <c r="A9" s="2064" t="s">
        <v>5436</v>
      </c>
      <c r="D9" s="2067"/>
      <c r="E9" s="2067"/>
      <c r="F9" s="2067"/>
      <c r="G9" s="2067"/>
      <c r="H9" s="2067"/>
      <c r="Y9" s="2064"/>
      <c r="Z9" s="2064"/>
      <c r="AA9" s="2064"/>
    </row>
    <row r="10" spans="1:28" ht="18" customHeight="1">
      <c r="Y10" s="2064"/>
      <c r="Z10" s="2064"/>
      <c r="AA10" s="2064"/>
    </row>
    <row r="11" spans="1:28" ht="17.25" customHeight="1">
      <c r="L11" s="2064" t="s">
        <v>3642</v>
      </c>
      <c r="S11" s="5492" t="str">
        <f>cst_wskakunin_owner1__address</f>
        <v/>
      </c>
      <c r="T11" s="5492"/>
      <c r="U11" s="5492"/>
      <c r="V11" s="5492"/>
      <c r="W11" s="5492"/>
      <c r="X11" s="5492"/>
      <c r="Y11" s="5492"/>
      <c r="Z11" s="5492"/>
      <c r="AA11" s="5492"/>
      <c r="AB11" s="5492"/>
    </row>
    <row r="12" spans="1:28" ht="17.25" customHeight="1">
      <c r="L12" s="2064" t="s">
        <v>3603</v>
      </c>
      <c r="S12" s="5492"/>
      <c r="T12" s="5492"/>
      <c r="U12" s="5492"/>
      <c r="V12" s="5492"/>
      <c r="W12" s="5492"/>
      <c r="X12" s="5492"/>
      <c r="Y12" s="5492"/>
      <c r="Z12" s="5492"/>
      <c r="AA12" s="5492"/>
      <c r="AB12" s="5492"/>
    </row>
    <row r="13" spans="1:28" ht="17.25" customHeight="1">
      <c r="L13" s="2064" t="s">
        <v>3112</v>
      </c>
      <c r="S13" s="5492" t="str">
        <f>cst_wskakunin_owner1__space3</f>
        <v/>
      </c>
      <c r="T13" s="5492"/>
      <c r="U13" s="5492"/>
      <c r="V13" s="5492"/>
      <c r="W13" s="5492"/>
      <c r="X13" s="5492"/>
      <c r="Y13" s="5492"/>
      <c r="Z13" s="5492"/>
      <c r="AA13" s="5492"/>
      <c r="AB13" s="5492"/>
    </row>
    <row r="14" spans="1:28" ht="17.25" customHeight="1">
      <c r="L14" s="2064" t="s">
        <v>3113</v>
      </c>
      <c r="S14" s="5492"/>
      <c r="T14" s="5492"/>
      <c r="U14" s="5492"/>
      <c r="V14" s="5492"/>
      <c r="W14" s="5492"/>
      <c r="X14" s="5492"/>
      <c r="Y14" s="5492"/>
      <c r="Z14" s="5492"/>
      <c r="AA14" s="5492"/>
      <c r="AB14" s="5492"/>
    </row>
    <row r="15" spans="1:28" ht="17.25" customHeight="1">
      <c r="Y15" s="2064"/>
      <c r="Z15" s="2064"/>
      <c r="AA15" s="2064"/>
    </row>
    <row r="16" spans="1:28" ht="17.25" customHeight="1">
      <c r="A16" s="2064" t="s">
        <v>5518</v>
      </c>
      <c r="Y16" s="2064"/>
      <c r="Z16" s="2064"/>
      <c r="AA16" s="2064"/>
    </row>
    <row r="17" spans="1:28" ht="17.25" customHeight="1">
      <c r="A17" s="2064" t="s">
        <v>5519</v>
      </c>
      <c r="Y17" s="2064"/>
      <c r="Z17" s="2064"/>
      <c r="AA17" s="2064"/>
    </row>
    <row r="18" spans="1:28" ht="17.25" customHeight="1">
      <c r="Y18" s="2064"/>
      <c r="Z18" s="2064"/>
      <c r="AA18" s="2064"/>
    </row>
    <row r="19" spans="1:28" ht="17.25" customHeight="1">
      <c r="A19" s="2064" t="s">
        <v>4629</v>
      </c>
      <c r="Y19" s="2064"/>
      <c r="Z19" s="2064"/>
      <c r="AA19" s="2064"/>
    </row>
    <row r="20" spans="1:28" ht="17.25" customHeight="1">
      <c r="C20" s="2067" t="s">
        <v>6</v>
      </c>
      <c r="D20" s="5469"/>
      <c r="E20" s="5469"/>
      <c r="F20" s="5469"/>
      <c r="G20" s="5469"/>
      <c r="H20" s="5469"/>
      <c r="I20" s="5469"/>
      <c r="J20" s="5469"/>
      <c r="K20" s="2067" t="s">
        <v>7</v>
      </c>
      <c r="Y20" s="2064"/>
      <c r="Z20" s="2064"/>
      <c r="AA20" s="2064"/>
    </row>
    <row r="21" spans="1:28" ht="17.25" customHeight="1">
      <c r="Y21" s="2064"/>
      <c r="Z21" s="2064"/>
      <c r="AA21" s="2064"/>
    </row>
    <row r="22" spans="1:28" ht="17.25" customHeight="1">
      <c r="A22" s="2064" t="s">
        <v>4630</v>
      </c>
      <c r="Y22" s="2064"/>
      <c r="Z22" s="2064"/>
      <c r="AA22" s="2064"/>
    </row>
    <row r="23" spans="1:28" ht="17.25" customHeight="1">
      <c r="C23" s="5469"/>
      <c r="D23" s="5469"/>
      <c r="E23" s="1194" t="s">
        <v>477</v>
      </c>
      <c r="F23" s="5469"/>
      <c r="G23" s="5469"/>
      <c r="H23" s="1194" t="s">
        <v>5</v>
      </c>
      <c r="I23" s="5469"/>
      <c r="J23" s="5469"/>
      <c r="K23" s="1194" t="s">
        <v>478</v>
      </c>
      <c r="Y23" s="2064"/>
      <c r="Z23" s="2064"/>
      <c r="AA23" s="2064"/>
    </row>
    <row r="24" spans="1:28" ht="17.25" customHeight="1">
      <c r="Y24" s="2064"/>
      <c r="Z24" s="2064"/>
      <c r="AA24" s="2064"/>
    </row>
    <row r="25" spans="1:28" ht="17.25" customHeight="1">
      <c r="A25" s="2064" t="s">
        <v>4631</v>
      </c>
      <c r="Y25" s="2064"/>
      <c r="Z25" s="2064"/>
      <c r="AA25" s="2064"/>
    </row>
    <row r="26" spans="1:28" ht="6" customHeight="1">
      <c r="Y26" s="2064"/>
      <c r="Z26" s="2064"/>
      <c r="AA26" s="2064"/>
    </row>
    <row r="27" spans="1:28" ht="17.25" customHeight="1">
      <c r="C27" s="5493" t="str">
        <f>cst_wskakunin_BUILD__address</f>
        <v>埼玉県さいたま市浦和区仲町</v>
      </c>
      <c r="D27" s="5493"/>
      <c r="E27" s="5493"/>
      <c r="F27" s="5493"/>
      <c r="G27" s="5493"/>
      <c r="H27" s="5493"/>
      <c r="I27" s="5493"/>
      <c r="J27" s="5493"/>
      <c r="K27" s="5493"/>
      <c r="L27" s="5493"/>
      <c r="M27" s="5493"/>
      <c r="N27" s="5493"/>
      <c r="O27" s="5493"/>
      <c r="P27" s="5493"/>
      <c r="Q27" s="5493"/>
      <c r="R27" s="5493"/>
      <c r="S27" s="5493"/>
      <c r="T27" s="5493"/>
      <c r="U27" s="5493"/>
      <c r="V27" s="5493"/>
      <c r="W27" s="5493"/>
      <c r="X27" s="5493"/>
      <c r="Y27" s="5493"/>
      <c r="Z27" s="5493"/>
      <c r="AA27" s="5493"/>
      <c r="AB27" s="5493"/>
    </row>
    <row r="28" spans="1:28" ht="17.25" customHeight="1">
      <c r="C28" s="5493"/>
      <c r="D28" s="5493"/>
      <c r="E28" s="5493"/>
      <c r="F28" s="5493"/>
      <c r="G28" s="5493"/>
      <c r="H28" s="5493"/>
      <c r="I28" s="5493"/>
      <c r="J28" s="5493"/>
      <c r="K28" s="5493"/>
      <c r="L28" s="5493"/>
      <c r="M28" s="5493"/>
      <c r="N28" s="5493"/>
      <c r="O28" s="5493"/>
      <c r="P28" s="5493"/>
      <c r="Q28" s="5493"/>
      <c r="R28" s="5493"/>
      <c r="S28" s="5493"/>
      <c r="T28" s="5493"/>
      <c r="U28" s="5493"/>
      <c r="V28" s="5493"/>
      <c r="W28" s="5493"/>
      <c r="X28" s="5493"/>
      <c r="Y28" s="5493"/>
      <c r="Z28" s="5493"/>
      <c r="AA28" s="5493"/>
      <c r="AB28" s="5493"/>
    </row>
    <row r="29" spans="1:28" ht="17.25" customHeight="1">
      <c r="Y29" s="2064"/>
      <c r="Z29" s="2064"/>
      <c r="AA29" s="2064"/>
    </row>
    <row r="30" spans="1:28" ht="17.25" customHeight="1">
      <c r="A30" s="2064" t="s">
        <v>4632</v>
      </c>
      <c r="Y30" s="2064"/>
      <c r="Z30" s="2064"/>
      <c r="AA30" s="2064"/>
    </row>
    <row r="31" spans="1:28" ht="6" customHeight="1">
      <c r="Y31" s="2064"/>
      <c r="Z31" s="2064"/>
      <c r="AA31" s="2064"/>
    </row>
    <row r="32" spans="1:28" ht="17.25" customHeight="1">
      <c r="C32" s="5479"/>
      <c r="D32" s="5479"/>
      <c r="E32" s="5479"/>
      <c r="F32" s="5479"/>
      <c r="G32" s="5479"/>
      <c r="H32" s="5479"/>
      <c r="I32" s="5479"/>
      <c r="J32" s="5479"/>
      <c r="K32" s="5479"/>
      <c r="L32" s="5479"/>
      <c r="M32" s="5479"/>
      <c r="N32" s="5479"/>
      <c r="O32" s="5479"/>
      <c r="P32" s="5479"/>
      <c r="Q32" s="5479"/>
      <c r="R32" s="5479"/>
      <c r="S32" s="5479"/>
      <c r="T32" s="5479"/>
      <c r="U32" s="5479"/>
      <c r="V32" s="5479"/>
      <c r="W32" s="5479"/>
      <c r="X32" s="5479"/>
      <c r="Y32" s="5479"/>
      <c r="Z32" s="5479"/>
      <c r="AA32" s="5479"/>
      <c r="AB32" s="5479"/>
    </row>
    <row r="33" spans="1:28" ht="17.25" customHeight="1">
      <c r="C33" s="5479"/>
      <c r="D33" s="5479"/>
      <c r="E33" s="5479"/>
      <c r="F33" s="5479"/>
      <c r="G33" s="5479"/>
      <c r="H33" s="5479"/>
      <c r="I33" s="5479"/>
      <c r="J33" s="5479"/>
      <c r="K33" s="5479"/>
      <c r="L33" s="5479"/>
      <c r="M33" s="5479"/>
      <c r="N33" s="5479"/>
      <c r="O33" s="5479"/>
      <c r="P33" s="5479"/>
      <c r="Q33" s="5479"/>
      <c r="R33" s="5479"/>
      <c r="S33" s="5479"/>
      <c r="T33" s="5479"/>
      <c r="U33" s="5479"/>
      <c r="V33" s="5479"/>
      <c r="W33" s="5479"/>
      <c r="X33" s="5479"/>
      <c r="Y33" s="5479"/>
      <c r="Z33" s="5479"/>
      <c r="AA33" s="5479"/>
      <c r="AB33" s="5479"/>
    </row>
    <row r="34" spans="1:28" ht="17.25" customHeight="1">
      <c r="C34" s="2080"/>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0"/>
      <c r="AA34" s="2080"/>
      <c r="AB34" s="2080"/>
    </row>
    <row r="35" spans="1:28" ht="17.25" customHeight="1">
      <c r="A35" s="2064" t="s">
        <v>4066</v>
      </c>
      <c r="Y35" s="2064"/>
      <c r="Z35" s="2064"/>
      <c r="AA35" s="2064"/>
    </row>
    <row r="36" spans="1:28" ht="6" customHeight="1">
      <c r="Y36" s="2064"/>
      <c r="Z36" s="2064"/>
      <c r="AA36" s="2064"/>
    </row>
    <row r="37" spans="1:28" ht="17.25" customHeight="1">
      <c r="C37" s="5486"/>
      <c r="D37" s="5486"/>
      <c r="E37" s="5486"/>
      <c r="F37" s="5486"/>
      <c r="G37" s="5486"/>
      <c r="H37" s="5486"/>
      <c r="I37" s="5486"/>
      <c r="J37" s="5486"/>
      <c r="K37" s="5486"/>
      <c r="L37" s="5486"/>
      <c r="M37" s="5486"/>
      <c r="N37" s="5486"/>
      <c r="O37" s="5486"/>
      <c r="P37" s="5486"/>
      <c r="Q37" s="5486"/>
      <c r="R37" s="5486"/>
      <c r="S37" s="5486"/>
      <c r="T37" s="5486"/>
      <c r="U37" s="5486"/>
      <c r="V37" s="5486"/>
      <c r="W37" s="5486"/>
      <c r="X37" s="5486"/>
      <c r="Y37" s="5486"/>
      <c r="Z37" s="5486"/>
      <c r="AA37" s="5486"/>
      <c r="AB37" s="5486"/>
    </row>
    <row r="38" spans="1:28" ht="17.25" customHeight="1">
      <c r="C38" s="5486"/>
      <c r="D38" s="5486"/>
      <c r="E38" s="5486"/>
      <c r="F38" s="5486"/>
      <c r="G38" s="5486"/>
      <c r="H38" s="5486"/>
      <c r="I38" s="5486"/>
      <c r="J38" s="5486"/>
      <c r="K38" s="5486"/>
      <c r="L38" s="5486"/>
      <c r="M38" s="5486"/>
      <c r="N38" s="5486"/>
      <c r="O38" s="5486"/>
      <c r="P38" s="5486"/>
      <c r="Q38" s="5486"/>
      <c r="R38" s="5486"/>
      <c r="S38" s="5486"/>
      <c r="T38" s="5486"/>
      <c r="U38" s="5486"/>
      <c r="V38" s="5486"/>
      <c r="W38" s="5486"/>
      <c r="X38" s="5486"/>
      <c r="Y38" s="5486"/>
      <c r="Z38" s="5486"/>
      <c r="AA38" s="5486"/>
      <c r="AB38" s="5486"/>
    </row>
    <row r="39" spans="1:28" ht="17.25" customHeight="1">
      <c r="Y39" s="2064"/>
      <c r="Z39" s="2064"/>
      <c r="AA39" s="2064"/>
    </row>
    <row r="40" spans="1:28" ht="17.25" customHeight="1">
      <c r="A40" s="2064" t="s">
        <v>3990</v>
      </c>
      <c r="Y40" s="2064"/>
      <c r="Z40" s="2064"/>
      <c r="AA40" s="2064"/>
    </row>
    <row r="41" spans="1:28" ht="27" customHeight="1">
      <c r="A41" s="5446" t="s">
        <v>4554</v>
      </c>
      <c r="B41" s="5447"/>
      <c r="C41" s="5447"/>
      <c r="D41" s="5447"/>
      <c r="E41" s="5447"/>
      <c r="F41" s="5447"/>
      <c r="G41" s="5447"/>
      <c r="H41" s="5447"/>
      <c r="I41" s="5447"/>
      <c r="J41" s="5446" t="s">
        <v>4555</v>
      </c>
      <c r="K41" s="5447"/>
      <c r="L41" s="5447"/>
      <c r="M41" s="5447"/>
      <c r="N41" s="5447"/>
      <c r="O41" s="5447"/>
      <c r="P41" s="5447"/>
      <c r="Q41" s="5447"/>
      <c r="R41" s="5447"/>
      <c r="S41" s="5446" t="s">
        <v>3644</v>
      </c>
      <c r="T41" s="5447"/>
      <c r="U41" s="5447"/>
      <c r="V41" s="5447"/>
      <c r="W41" s="5447"/>
      <c r="X41" s="5447"/>
      <c r="Y41" s="5447"/>
      <c r="Z41" s="5447"/>
      <c r="AA41" s="5447"/>
      <c r="AB41" s="5448"/>
    </row>
    <row r="42" spans="1:28" ht="27" customHeight="1">
      <c r="A42" s="5446" t="s">
        <v>3636</v>
      </c>
      <c r="B42" s="5447"/>
      <c r="C42" s="5447"/>
      <c r="D42" s="5447"/>
      <c r="E42" s="5447"/>
      <c r="F42" s="5447"/>
      <c r="G42" s="5447"/>
      <c r="H42" s="5447"/>
      <c r="I42" s="5447"/>
      <c r="J42" s="5446" t="s">
        <v>3636</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3637</v>
      </c>
      <c r="B43" s="5465"/>
      <c r="C43" s="5465"/>
      <c r="D43" s="5465"/>
      <c r="E43" s="5465"/>
      <c r="F43" s="5465"/>
      <c r="G43" s="5465"/>
      <c r="H43" s="5465"/>
      <c r="I43" s="5465"/>
      <c r="J43" s="5464" t="s">
        <v>3637</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3957</v>
      </c>
      <c r="B44" s="5467"/>
      <c r="C44" s="5467"/>
      <c r="D44" s="5467"/>
      <c r="E44" s="5467"/>
      <c r="F44" s="5467"/>
      <c r="G44" s="5467"/>
      <c r="H44" s="5467"/>
      <c r="I44" s="5468"/>
      <c r="J44" s="5466" t="s">
        <v>3957</v>
      </c>
      <c r="K44" s="5467"/>
      <c r="L44" s="5467"/>
      <c r="M44" s="5467"/>
      <c r="N44" s="5467"/>
      <c r="O44" s="5467"/>
      <c r="P44" s="5467"/>
      <c r="Q44" s="5467"/>
      <c r="R44" s="5467"/>
      <c r="S44" s="5461"/>
      <c r="T44" s="5462"/>
      <c r="U44" s="5462"/>
      <c r="V44" s="5462"/>
      <c r="W44" s="5462"/>
      <c r="X44" s="5462"/>
      <c r="Y44" s="5462"/>
      <c r="Z44" s="5462"/>
      <c r="AA44" s="5462"/>
      <c r="AB44" s="5463"/>
    </row>
    <row r="45" spans="1:28" ht="17.25" customHeight="1">
      <c r="A45" s="2064" t="s">
        <v>3030</v>
      </c>
    </row>
    <row r="46" spans="1:28" ht="17.25" customHeight="1">
      <c r="A46" s="2064" t="s">
        <v>5520</v>
      </c>
    </row>
    <row r="47" spans="1:28" ht="17.25" customHeight="1">
      <c r="A47" s="2064" t="s">
        <v>5521</v>
      </c>
    </row>
    <row r="48" spans="1:28" ht="17.25" customHeight="1">
      <c r="A48" s="2064" t="s">
        <v>5522</v>
      </c>
    </row>
    <row r="49" spans="1:1" ht="17.25" customHeight="1">
      <c r="A49" s="2064" t="s">
        <v>5523</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4633</v>
      </c>
      <c r="G1" s="2065"/>
      <c r="H1" s="2065"/>
      <c r="Y1" s="2066"/>
      <c r="Z1" s="2066"/>
      <c r="AA1" s="2066"/>
    </row>
    <row r="2" spans="1:28" ht="15.95" customHeight="1">
      <c r="A2" s="2063"/>
      <c r="G2" s="2065"/>
      <c r="H2" s="2065"/>
      <c r="Y2" s="2066"/>
      <c r="Z2" s="2066"/>
      <c r="AA2" s="2066"/>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66"/>
      <c r="Z4" s="2066"/>
      <c r="AA4" s="2066"/>
    </row>
    <row r="5" spans="1:28" ht="25.5" customHeight="1">
      <c r="A5" s="5450" t="s">
        <v>4628</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5.95" customHeight="1">
      <c r="A6" s="5449" t="s">
        <v>3600</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89"/>
      <c r="V8" s="5489"/>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4634</v>
      </c>
      <c r="M12" s="2064" t="s">
        <v>4635</v>
      </c>
      <c r="S12" s="5494"/>
      <c r="T12" s="5494"/>
      <c r="U12" s="5494"/>
      <c r="V12" s="5494"/>
      <c r="W12" s="5494"/>
      <c r="X12" s="5494"/>
      <c r="Y12" s="5494"/>
      <c r="Z12" s="5494"/>
      <c r="AA12" s="5494"/>
      <c r="AB12" s="5494"/>
    </row>
    <row r="13" spans="1:28" ht="15.95" customHeight="1">
      <c r="M13" s="2064" t="s">
        <v>3603</v>
      </c>
      <c r="S13" s="5494"/>
      <c r="T13" s="5494"/>
      <c r="U13" s="5494"/>
      <c r="V13" s="5494"/>
      <c r="W13" s="5494"/>
      <c r="X13" s="5494"/>
      <c r="Y13" s="5494"/>
      <c r="Z13" s="5494"/>
      <c r="AA13" s="5494"/>
      <c r="AB13" s="5494"/>
    </row>
    <row r="14" spans="1:28" ht="15.95" customHeight="1">
      <c r="M14" s="2064" t="s">
        <v>3112</v>
      </c>
      <c r="S14" s="5494"/>
      <c r="T14" s="5494"/>
      <c r="U14" s="5494"/>
      <c r="V14" s="5494"/>
      <c r="W14" s="5494"/>
      <c r="X14" s="5494"/>
      <c r="Y14" s="5494"/>
      <c r="Z14" s="5494"/>
      <c r="AA14" s="5494"/>
      <c r="AB14" s="5494"/>
    </row>
    <row r="15" spans="1:28" ht="15.95" customHeight="1">
      <c r="M15" s="2064" t="s">
        <v>3113</v>
      </c>
      <c r="S15" s="5494"/>
      <c r="T15" s="5494"/>
      <c r="U15" s="5494"/>
      <c r="V15" s="5494"/>
      <c r="W15" s="5494"/>
      <c r="X15" s="5494"/>
      <c r="Y15" s="5494"/>
      <c r="Z15" s="5494"/>
      <c r="AA15" s="5494"/>
      <c r="AB15" s="5494"/>
    </row>
    <row r="16" spans="1:28" ht="15.95" customHeight="1">
      <c r="S16" s="2112"/>
      <c r="T16" s="2112"/>
      <c r="U16" s="2112"/>
      <c r="V16" s="2112"/>
      <c r="W16" s="2112"/>
      <c r="X16" s="2112"/>
      <c r="Y16" s="2112"/>
      <c r="Z16" s="2112"/>
      <c r="AA16" s="2112"/>
      <c r="AB16" s="2112"/>
    </row>
    <row r="17" spans="1:28" ht="15.95" customHeight="1">
      <c r="I17" s="2064" t="s">
        <v>4636</v>
      </c>
      <c r="M17" s="2064" t="s">
        <v>4635</v>
      </c>
      <c r="S17" s="5494"/>
      <c r="T17" s="5494"/>
      <c r="U17" s="5494"/>
      <c r="V17" s="5494"/>
      <c r="W17" s="5494"/>
      <c r="X17" s="5494"/>
      <c r="Y17" s="5494"/>
      <c r="Z17" s="5494"/>
      <c r="AA17" s="5494"/>
      <c r="AB17" s="5494"/>
    </row>
    <row r="18" spans="1:28" ht="15.95" customHeight="1">
      <c r="M18" s="2064" t="s">
        <v>3603</v>
      </c>
      <c r="S18" s="5494"/>
      <c r="T18" s="5494"/>
      <c r="U18" s="5494"/>
      <c r="V18" s="5494"/>
      <c r="W18" s="5494"/>
      <c r="X18" s="5494"/>
      <c r="Y18" s="5494"/>
      <c r="Z18" s="5494"/>
      <c r="AA18" s="5494"/>
      <c r="AB18" s="5494"/>
    </row>
    <row r="19" spans="1:28" ht="15.95" customHeight="1">
      <c r="M19" s="2064" t="s">
        <v>2563</v>
      </c>
      <c r="S19" s="5494"/>
      <c r="T19" s="5494"/>
      <c r="U19" s="5494"/>
      <c r="V19" s="5494"/>
      <c r="W19" s="5494"/>
      <c r="X19" s="5494"/>
      <c r="Y19" s="5494"/>
      <c r="Z19" s="5494"/>
      <c r="AA19" s="5494"/>
      <c r="AB19" s="5494"/>
    </row>
    <row r="20" spans="1:28" ht="15.95" customHeight="1">
      <c r="M20" s="2064" t="s">
        <v>3113</v>
      </c>
      <c r="S20" s="5494"/>
      <c r="T20" s="5494"/>
      <c r="U20" s="5494"/>
      <c r="V20" s="5494"/>
      <c r="W20" s="5494"/>
      <c r="X20" s="5494"/>
      <c r="Y20" s="5494"/>
      <c r="Z20" s="5494"/>
      <c r="AA20" s="5494"/>
      <c r="AB20" s="5494"/>
    </row>
    <row r="21" spans="1:28" ht="15.95" customHeight="1">
      <c r="Y21" s="2064"/>
      <c r="Z21" s="2064"/>
      <c r="AA21" s="2064"/>
    </row>
    <row r="22" spans="1:28" ht="15.95" customHeight="1">
      <c r="A22" s="2064" t="s">
        <v>4637</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69"/>
      <c r="E26" s="5469"/>
      <c r="F26" s="5469"/>
      <c r="G26" s="5469"/>
      <c r="H26" s="5469"/>
      <c r="I26" s="5469"/>
      <c r="J26" s="5469"/>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69"/>
      <c r="D29" s="5469"/>
      <c r="E29" s="1194" t="s">
        <v>477</v>
      </c>
      <c r="F29" s="5469"/>
      <c r="G29" s="5469"/>
      <c r="H29" s="1194" t="s">
        <v>5</v>
      </c>
      <c r="I29" s="5469"/>
      <c r="J29" s="5469"/>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493" t="str">
        <f>cst_wskakunin_BUILD__address</f>
        <v>埼玉県さいたま市浦和区仲町</v>
      </c>
      <c r="D33" s="5493"/>
      <c r="E33" s="5493"/>
      <c r="F33" s="5493"/>
      <c r="G33" s="5493"/>
      <c r="H33" s="5493"/>
      <c r="I33" s="5493"/>
      <c r="J33" s="5493"/>
      <c r="K33" s="5493"/>
      <c r="L33" s="5493"/>
      <c r="M33" s="5493"/>
      <c r="N33" s="5493"/>
      <c r="O33" s="5493"/>
      <c r="P33" s="5493"/>
      <c r="Q33" s="5493"/>
      <c r="R33" s="5493"/>
      <c r="S33" s="5493"/>
      <c r="T33" s="5493"/>
      <c r="U33" s="5493"/>
      <c r="V33" s="5493"/>
      <c r="W33" s="5493"/>
      <c r="X33" s="5493"/>
      <c r="Y33" s="5493"/>
      <c r="Z33" s="5493"/>
      <c r="AA33" s="5493"/>
      <c r="AB33" s="5493"/>
    </row>
    <row r="34" spans="1:28" ht="15.95" customHeight="1">
      <c r="C34" s="5493"/>
      <c r="D34" s="5493"/>
      <c r="E34" s="5493"/>
      <c r="F34" s="5493"/>
      <c r="G34" s="5493"/>
      <c r="H34" s="5493"/>
      <c r="I34" s="5493"/>
      <c r="J34" s="5493"/>
      <c r="K34" s="5493"/>
      <c r="L34" s="5493"/>
      <c r="M34" s="5493"/>
      <c r="N34" s="5493"/>
      <c r="O34" s="5493"/>
      <c r="P34" s="5493"/>
      <c r="Q34" s="5493"/>
      <c r="R34" s="5493"/>
      <c r="S34" s="5493"/>
      <c r="T34" s="5493"/>
      <c r="U34" s="5493"/>
      <c r="V34" s="5493"/>
      <c r="W34" s="5493"/>
      <c r="X34" s="5493"/>
      <c r="Y34" s="5493"/>
      <c r="Z34" s="5493"/>
      <c r="AA34" s="5493"/>
      <c r="AB34" s="5493"/>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495"/>
      <c r="D38" s="5495"/>
      <c r="E38" s="5495"/>
      <c r="F38" s="5495"/>
      <c r="G38" s="5495"/>
      <c r="H38" s="5495"/>
      <c r="I38" s="5495"/>
      <c r="J38" s="5495"/>
      <c r="K38" s="5495"/>
      <c r="L38" s="5495"/>
      <c r="M38" s="5495"/>
      <c r="N38" s="5495"/>
      <c r="O38" s="5495"/>
      <c r="P38" s="5495"/>
      <c r="Q38" s="5495"/>
      <c r="R38" s="5495"/>
      <c r="S38" s="5495"/>
      <c r="T38" s="5495"/>
      <c r="U38" s="5495"/>
      <c r="V38" s="5495"/>
      <c r="W38" s="5495"/>
      <c r="X38" s="5495"/>
      <c r="Y38" s="5495"/>
      <c r="Z38" s="5495"/>
      <c r="AA38" s="5495"/>
      <c r="AB38" s="5495"/>
    </row>
    <row r="39" spans="1:28" ht="12" customHeight="1">
      <c r="Y39" s="2064"/>
      <c r="Z39" s="2064"/>
      <c r="AA39" s="2064"/>
    </row>
    <row r="40" spans="1:28" ht="15.95" customHeight="1">
      <c r="A40" s="2064" t="s">
        <v>3990</v>
      </c>
      <c r="Y40" s="2064"/>
      <c r="Z40" s="2064"/>
      <c r="AA40" s="2064"/>
    </row>
    <row r="41" spans="1:28" ht="27" customHeight="1">
      <c r="A41" s="5446" t="s">
        <v>4554</v>
      </c>
      <c r="B41" s="5447"/>
      <c r="C41" s="5447"/>
      <c r="D41" s="5447"/>
      <c r="E41" s="5447"/>
      <c r="F41" s="5447"/>
      <c r="G41" s="5447"/>
      <c r="H41" s="5447"/>
      <c r="I41" s="5447"/>
      <c r="J41" s="5446" t="s">
        <v>4555</v>
      </c>
      <c r="K41" s="5447"/>
      <c r="L41" s="5447"/>
      <c r="M41" s="5447"/>
      <c r="N41" s="5447"/>
      <c r="O41" s="5447"/>
      <c r="P41" s="5447"/>
      <c r="Q41" s="5447"/>
      <c r="R41" s="5447"/>
      <c r="S41" s="5446" t="s">
        <v>3644</v>
      </c>
      <c r="T41" s="5447"/>
      <c r="U41" s="5447"/>
      <c r="V41" s="5447"/>
      <c r="W41" s="5447"/>
      <c r="X41" s="5447"/>
      <c r="Y41" s="5447"/>
      <c r="Z41" s="5447"/>
      <c r="AA41" s="5447"/>
      <c r="AB41" s="5448"/>
    </row>
    <row r="42" spans="1:28" ht="27" customHeight="1">
      <c r="A42" s="5446" t="s">
        <v>3636</v>
      </c>
      <c r="B42" s="5447"/>
      <c r="C42" s="5447"/>
      <c r="D42" s="5447"/>
      <c r="E42" s="5447"/>
      <c r="F42" s="5447"/>
      <c r="G42" s="5447"/>
      <c r="H42" s="5447"/>
      <c r="I42" s="5447"/>
      <c r="J42" s="5446" t="s">
        <v>3636</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3637</v>
      </c>
      <c r="B43" s="5465"/>
      <c r="C43" s="5465"/>
      <c r="D43" s="5465"/>
      <c r="E43" s="5465"/>
      <c r="F43" s="5465"/>
      <c r="G43" s="5465"/>
      <c r="H43" s="5465"/>
      <c r="I43" s="5465"/>
      <c r="J43" s="5464" t="s">
        <v>3637</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3957</v>
      </c>
      <c r="B44" s="5467"/>
      <c r="C44" s="5467"/>
      <c r="D44" s="5467"/>
      <c r="E44" s="5467"/>
      <c r="F44" s="5467"/>
      <c r="G44" s="5467"/>
      <c r="H44" s="5467"/>
      <c r="I44" s="5468"/>
      <c r="J44" s="5466" t="s">
        <v>3957</v>
      </c>
      <c r="K44" s="5467"/>
      <c r="L44" s="5467"/>
      <c r="M44" s="5467"/>
      <c r="N44" s="5467"/>
      <c r="O44" s="5467"/>
      <c r="P44" s="5467"/>
      <c r="Q44" s="5467"/>
      <c r="R44" s="5467"/>
      <c r="S44" s="5461"/>
      <c r="T44" s="5462"/>
      <c r="U44" s="5462"/>
      <c r="V44" s="5462"/>
      <c r="W44" s="5462"/>
      <c r="X44" s="5462"/>
      <c r="Y44" s="5462"/>
      <c r="Z44" s="5462"/>
      <c r="AA44" s="5462"/>
      <c r="AB44" s="5463"/>
    </row>
    <row r="45" spans="1:28" ht="15.95" customHeight="1">
      <c r="A45" s="2064" t="s">
        <v>3030</v>
      </c>
    </row>
    <row r="46" spans="1:28" ht="15.95" customHeight="1">
      <c r="A46" s="2064" t="s">
        <v>4639</v>
      </c>
    </row>
    <row r="47" spans="1:28" ht="15.95" customHeight="1">
      <c r="A47" s="2064" t="s">
        <v>4640</v>
      </c>
    </row>
    <row r="48" spans="1:28" ht="15.95" customHeight="1">
      <c r="A48" s="2064" t="s">
        <v>4651</v>
      </c>
    </row>
    <row r="49" spans="1:28" ht="15.95" customHeight="1">
      <c r="A49" s="2064" t="s">
        <v>4389</v>
      </c>
    </row>
    <row r="50" spans="1:28" ht="15.95" customHeight="1">
      <c r="A50" s="2064" t="s">
        <v>4641</v>
      </c>
    </row>
    <row r="51" spans="1:28" ht="15.95" customHeight="1">
      <c r="A51" s="2064" t="s">
        <v>4642</v>
      </c>
    </row>
    <row r="52" spans="1:28" ht="17.25" customHeight="1">
      <c r="A52" s="2064" t="s">
        <v>4643</v>
      </c>
    </row>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78"/>
      <c r="C57" s="5479"/>
      <c r="D57" s="5479"/>
      <c r="E57" s="5479"/>
      <c r="F57" s="5479"/>
      <c r="G57" s="5479"/>
      <c r="H57" s="5479"/>
      <c r="I57" s="5479"/>
      <c r="J57" s="5479"/>
      <c r="K57" s="5479"/>
      <c r="L57" s="5479"/>
      <c r="M57" s="5479"/>
      <c r="N57" s="5479"/>
      <c r="O57" s="5479"/>
      <c r="P57" s="5479"/>
      <c r="Q57" s="5479"/>
      <c r="R57" s="5479"/>
      <c r="S57" s="5479"/>
      <c r="T57" s="5479"/>
      <c r="U57" s="5479"/>
      <c r="V57" s="5479"/>
      <c r="W57" s="5479"/>
      <c r="X57" s="5479"/>
      <c r="Y57" s="5479"/>
      <c r="Z57" s="5479"/>
      <c r="AA57" s="5479"/>
      <c r="AB57" s="5480"/>
    </row>
    <row r="58" spans="1:28" ht="17.25" customHeight="1">
      <c r="B58" s="5478"/>
      <c r="C58" s="5479"/>
      <c r="D58" s="5479"/>
      <c r="E58" s="5479"/>
      <c r="F58" s="5479"/>
      <c r="G58" s="5479"/>
      <c r="H58" s="5479"/>
      <c r="I58" s="5479"/>
      <c r="J58" s="5479"/>
      <c r="K58" s="5479"/>
      <c r="L58" s="5479"/>
      <c r="M58" s="5479"/>
      <c r="N58" s="5479"/>
      <c r="O58" s="5479"/>
      <c r="P58" s="5479"/>
      <c r="Q58" s="5479"/>
      <c r="R58" s="5479"/>
      <c r="S58" s="5479"/>
      <c r="T58" s="5479"/>
      <c r="U58" s="5479"/>
      <c r="V58" s="5479"/>
      <c r="W58" s="5479"/>
      <c r="X58" s="5479"/>
      <c r="Y58" s="5479"/>
      <c r="Z58" s="5479"/>
      <c r="AA58" s="5479"/>
      <c r="AB58" s="5480"/>
    </row>
    <row r="59" spans="1:28" ht="17.25" customHeight="1">
      <c r="B59" s="5478"/>
      <c r="C59" s="5479"/>
      <c r="D59" s="5479"/>
      <c r="E59" s="5479"/>
      <c r="F59" s="5479"/>
      <c r="G59" s="5479"/>
      <c r="H59" s="5479"/>
      <c r="I59" s="5479"/>
      <c r="J59" s="5479"/>
      <c r="K59" s="5479"/>
      <c r="L59" s="5479"/>
      <c r="M59" s="5479"/>
      <c r="N59" s="5479"/>
      <c r="O59" s="5479"/>
      <c r="P59" s="5479"/>
      <c r="Q59" s="5479"/>
      <c r="R59" s="5479"/>
      <c r="S59" s="5479"/>
      <c r="T59" s="5479"/>
      <c r="U59" s="5479"/>
      <c r="V59" s="5479"/>
      <c r="W59" s="5479"/>
      <c r="X59" s="5479"/>
      <c r="Y59" s="5479"/>
      <c r="Z59" s="5479"/>
      <c r="AA59" s="5479"/>
      <c r="AB59" s="5480"/>
    </row>
    <row r="60" spans="1:28" ht="17.25" customHeight="1">
      <c r="B60" s="5478"/>
      <c r="C60" s="5479"/>
      <c r="D60" s="5479"/>
      <c r="E60" s="5479"/>
      <c r="F60" s="5479"/>
      <c r="G60" s="5479"/>
      <c r="H60" s="5479"/>
      <c r="I60" s="5479"/>
      <c r="J60" s="5479"/>
      <c r="K60" s="5479"/>
      <c r="L60" s="5479"/>
      <c r="M60" s="5479"/>
      <c r="N60" s="5479"/>
      <c r="O60" s="5479"/>
      <c r="P60" s="5479"/>
      <c r="Q60" s="5479"/>
      <c r="R60" s="5479"/>
      <c r="S60" s="5479"/>
      <c r="T60" s="5479"/>
      <c r="U60" s="5479"/>
      <c r="V60" s="5479"/>
      <c r="W60" s="5479"/>
      <c r="X60" s="5479"/>
      <c r="Y60" s="5479"/>
      <c r="Z60" s="5479"/>
      <c r="AA60" s="5479"/>
      <c r="AB60" s="5480"/>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row r="63" spans="1:28" ht="17.25" customHeight="1">
      <c r="A63" s="2064" t="s">
        <v>4645</v>
      </c>
    </row>
    <row r="64" spans="1:28" ht="17.25" customHeight="1">
      <c r="A64" s="2064" t="s">
        <v>4622</v>
      </c>
    </row>
    <row r="65" spans="1:28" ht="6" customHeight="1">
      <c r="B65" s="2084"/>
      <c r="C65" s="2085"/>
      <c r="D65" s="2085"/>
      <c r="E65" s="2085"/>
      <c r="F65" s="2085"/>
      <c r="G65" s="2085"/>
      <c r="H65" s="2085"/>
      <c r="I65" s="2085"/>
      <c r="J65" s="2085"/>
      <c r="K65" s="2085"/>
      <c r="L65" s="2085"/>
      <c r="M65" s="2085"/>
      <c r="N65" s="2085"/>
      <c r="O65" s="2085"/>
      <c r="P65" s="2085"/>
      <c r="Q65" s="2085"/>
      <c r="R65" s="2085"/>
      <c r="S65" s="2085"/>
      <c r="T65" s="2085"/>
      <c r="U65" s="2085"/>
      <c r="V65" s="2085"/>
      <c r="W65" s="2085"/>
      <c r="X65" s="2085"/>
      <c r="Y65" s="2086"/>
      <c r="Z65" s="2086"/>
      <c r="AA65" s="2086"/>
      <c r="AB65" s="2087"/>
    </row>
    <row r="66" spans="1:28" ht="17.25" customHeight="1">
      <c r="B66" s="2113"/>
      <c r="C66" s="2114"/>
      <c r="D66" s="2114"/>
      <c r="E66" s="2114"/>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5"/>
    </row>
    <row r="67" spans="1:28" ht="17.25" customHeight="1">
      <c r="B67" s="2113"/>
      <c r="C67" s="2114"/>
      <c r="D67" s="2114"/>
      <c r="E67" s="2114"/>
      <c r="F67" s="2114"/>
      <c r="G67" s="2114"/>
      <c r="H67" s="2114"/>
      <c r="I67" s="2114"/>
      <c r="J67" s="2114"/>
      <c r="K67" s="2114"/>
      <c r="L67" s="2114"/>
      <c r="M67" s="2114"/>
      <c r="N67" s="2114"/>
      <c r="O67" s="2114"/>
      <c r="P67" s="2114"/>
      <c r="Q67" s="2114"/>
      <c r="R67" s="2114"/>
      <c r="S67" s="2114"/>
      <c r="T67" s="2114"/>
      <c r="U67" s="2114"/>
      <c r="V67" s="2114"/>
      <c r="W67" s="2114"/>
      <c r="X67" s="2114"/>
      <c r="Y67" s="2114"/>
      <c r="Z67" s="2114"/>
      <c r="AA67" s="2114"/>
      <c r="AB67" s="2115"/>
    </row>
    <row r="68" spans="1:28" ht="17.25" customHeight="1">
      <c r="B68" s="2113"/>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4"/>
      <c r="AB68" s="2115"/>
    </row>
    <row r="69" spans="1: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74"/>
      <c r="Z69" s="2074"/>
      <c r="AA69" s="2074"/>
      <c r="AB69" s="2091"/>
    </row>
    <row r="70" spans="1:28" ht="17.25" customHeight="1">
      <c r="A70" s="2064" t="s">
        <v>4623</v>
      </c>
    </row>
    <row r="71" spans="1:28" ht="6" customHeight="1">
      <c r="B71" s="2084"/>
      <c r="C71" s="2085"/>
      <c r="D71" s="2085"/>
      <c r="E71" s="2085"/>
      <c r="F71" s="2085"/>
      <c r="G71" s="2085"/>
      <c r="H71" s="2085"/>
      <c r="I71" s="2085"/>
      <c r="J71" s="2085"/>
      <c r="K71" s="2085"/>
      <c r="L71" s="2085"/>
      <c r="M71" s="2085"/>
      <c r="N71" s="2085"/>
      <c r="O71" s="2085"/>
      <c r="P71" s="2085"/>
      <c r="Q71" s="2085"/>
      <c r="R71" s="2085"/>
      <c r="S71" s="2085"/>
      <c r="T71" s="2085"/>
      <c r="U71" s="2085"/>
      <c r="V71" s="2085"/>
      <c r="W71" s="2085"/>
      <c r="X71" s="2085"/>
      <c r="Y71" s="2086"/>
      <c r="Z71" s="2086"/>
      <c r="AA71" s="2086"/>
      <c r="AB71" s="2087"/>
    </row>
    <row r="72" spans="1:28" ht="17.25" customHeight="1">
      <c r="B72" s="5478"/>
      <c r="C72" s="5479"/>
      <c r="D72" s="5479"/>
      <c r="E72" s="5479"/>
      <c r="F72" s="5479"/>
      <c r="G72" s="5479"/>
      <c r="H72" s="5479"/>
      <c r="I72" s="5479"/>
      <c r="J72" s="5479"/>
      <c r="K72" s="5479"/>
      <c r="L72" s="5479"/>
      <c r="M72" s="5479"/>
      <c r="N72" s="5479"/>
      <c r="O72" s="5479"/>
      <c r="P72" s="5479"/>
      <c r="Q72" s="5479"/>
      <c r="R72" s="5479"/>
      <c r="S72" s="5479"/>
      <c r="T72" s="5479"/>
      <c r="U72" s="5479"/>
      <c r="V72" s="5479"/>
      <c r="W72" s="5479"/>
      <c r="X72" s="5479"/>
      <c r="Y72" s="5479"/>
      <c r="Z72" s="5479"/>
      <c r="AA72" s="5479"/>
      <c r="AB72" s="5480"/>
    </row>
    <row r="73" spans="1:28" ht="17.25" customHeight="1">
      <c r="B73" s="5478"/>
      <c r="C73" s="5479"/>
      <c r="D73" s="5479"/>
      <c r="E73" s="5479"/>
      <c r="F73" s="5479"/>
      <c r="G73" s="5479"/>
      <c r="H73" s="5479"/>
      <c r="I73" s="5479"/>
      <c r="J73" s="5479"/>
      <c r="K73" s="5479"/>
      <c r="L73" s="5479"/>
      <c r="M73" s="5479"/>
      <c r="N73" s="5479"/>
      <c r="O73" s="5479"/>
      <c r="P73" s="5479"/>
      <c r="Q73" s="5479"/>
      <c r="R73" s="5479"/>
      <c r="S73" s="5479"/>
      <c r="T73" s="5479"/>
      <c r="U73" s="5479"/>
      <c r="V73" s="5479"/>
      <c r="W73" s="5479"/>
      <c r="X73" s="5479"/>
      <c r="Y73" s="5479"/>
      <c r="Z73" s="5479"/>
      <c r="AA73" s="5479"/>
      <c r="AB73" s="5480"/>
    </row>
    <row r="74" spans="1:28" ht="17.25" customHeight="1">
      <c r="B74" s="5478"/>
      <c r="C74" s="5479"/>
      <c r="D74" s="5479"/>
      <c r="E74" s="5479"/>
      <c r="F74" s="5479"/>
      <c r="G74" s="5479"/>
      <c r="H74" s="5479"/>
      <c r="I74" s="5479"/>
      <c r="J74" s="5479"/>
      <c r="K74" s="5479"/>
      <c r="L74" s="5479"/>
      <c r="M74" s="5479"/>
      <c r="N74" s="5479"/>
      <c r="O74" s="5479"/>
      <c r="P74" s="5479"/>
      <c r="Q74" s="5479"/>
      <c r="R74" s="5479"/>
      <c r="S74" s="5479"/>
      <c r="T74" s="5479"/>
      <c r="U74" s="5479"/>
      <c r="V74" s="5479"/>
      <c r="W74" s="5479"/>
      <c r="X74" s="5479"/>
      <c r="Y74" s="5479"/>
      <c r="Z74" s="5479"/>
      <c r="AA74" s="5479"/>
      <c r="AB74" s="5480"/>
    </row>
    <row r="75" spans="1:28" ht="6" customHeight="1">
      <c r="B75" s="2089"/>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90"/>
      <c r="Z75" s="2090"/>
      <c r="AA75" s="2090"/>
      <c r="AB75" s="2091"/>
    </row>
    <row r="76" spans="1:28" ht="17.25" customHeight="1">
      <c r="A76" s="2064" t="s">
        <v>3030</v>
      </c>
    </row>
    <row r="77" spans="1:28" ht="17.25" customHeight="1">
      <c r="A77" s="2064" t="s">
        <v>4646</v>
      </c>
    </row>
    <row r="78" spans="1:28" ht="17.25" customHeight="1">
      <c r="A78" s="2064" t="s">
        <v>4647</v>
      </c>
    </row>
    <row r="79" spans="1:28" ht="17.25" customHeight="1">
      <c r="A79" s="2064" t="s">
        <v>4648</v>
      </c>
    </row>
    <row r="80" spans="1:28" ht="17.25" customHeight="1"/>
    <row r="81" spans="1:28" ht="17.25" customHeight="1">
      <c r="A81" s="2064" t="s">
        <v>4649</v>
      </c>
    </row>
    <row r="82" spans="1:28" ht="17.25" customHeight="1">
      <c r="A82" s="2064" t="s">
        <v>5524</v>
      </c>
    </row>
    <row r="83" spans="1:28" ht="17.25" customHeight="1">
      <c r="A83" s="2064" t="s">
        <v>5525</v>
      </c>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113"/>
      <c r="C85" s="2114"/>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5"/>
    </row>
    <row r="86" spans="1:28" ht="17.25" customHeight="1">
      <c r="B86" s="2113"/>
      <c r="C86" s="21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c r="AB86" s="2115"/>
    </row>
    <row r="87" spans="1:28" ht="6" customHeight="1">
      <c r="B87" s="2089"/>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90"/>
      <c r="Z87" s="2090"/>
      <c r="AA87" s="2090"/>
      <c r="AB87" s="2091"/>
    </row>
    <row r="88" spans="1:28" ht="17.25" customHeight="1"/>
    <row r="89" spans="1:28" ht="17.25" customHeight="1">
      <c r="A89" s="2064" t="s">
        <v>4650</v>
      </c>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113"/>
      <c r="C91" s="2114"/>
      <c r="D91" s="2114"/>
      <c r="E91" s="2114"/>
      <c r="F91" s="2114"/>
      <c r="G91" s="2114"/>
      <c r="H91" s="2114"/>
      <c r="I91" s="2114"/>
      <c r="J91" s="2114"/>
      <c r="K91" s="2114"/>
      <c r="L91" s="2114"/>
      <c r="M91" s="2114"/>
      <c r="N91" s="2114"/>
      <c r="O91" s="2114"/>
      <c r="P91" s="2114"/>
      <c r="Q91" s="2114"/>
      <c r="R91" s="2114"/>
      <c r="S91" s="2114"/>
      <c r="T91" s="2114"/>
      <c r="U91" s="2114"/>
      <c r="V91" s="2114"/>
      <c r="W91" s="2114"/>
      <c r="X91" s="2114"/>
      <c r="Y91" s="2114"/>
      <c r="Z91" s="2114"/>
      <c r="AA91" s="2114"/>
      <c r="AB91" s="2115"/>
    </row>
    <row r="92" spans="1:28" ht="17.25" customHeight="1">
      <c r="B92" s="2113"/>
      <c r="C92" s="2114"/>
      <c r="D92" s="2114"/>
      <c r="E92" s="2114"/>
      <c r="F92" s="2114"/>
      <c r="G92" s="2114"/>
      <c r="H92" s="2114"/>
      <c r="I92" s="2114"/>
      <c r="J92" s="2114"/>
      <c r="K92" s="2114"/>
      <c r="L92" s="2114"/>
      <c r="M92" s="2114"/>
      <c r="N92" s="2114"/>
      <c r="O92" s="2114"/>
      <c r="P92" s="2114"/>
      <c r="Q92" s="2114"/>
      <c r="R92" s="2114"/>
      <c r="S92" s="2114"/>
      <c r="T92" s="2114"/>
      <c r="U92" s="2114"/>
      <c r="V92" s="2114"/>
      <c r="W92" s="2114"/>
      <c r="X92" s="2114"/>
      <c r="Y92" s="2114"/>
      <c r="Z92" s="2114"/>
      <c r="AA92" s="2114"/>
      <c r="AB92" s="2115"/>
    </row>
    <row r="93" spans="1:28" ht="6" customHeight="1">
      <c r="B93" s="2089"/>
      <c r="C93" s="2074"/>
      <c r="D93" s="2074"/>
      <c r="E93" s="2074"/>
      <c r="F93" s="2074"/>
      <c r="G93" s="2074"/>
      <c r="H93" s="2074"/>
      <c r="I93" s="2074"/>
      <c r="J93" s="2074"/>
      <c r="K93" s="2074"/>
      <c r="L93" s="2074"/>
      <c r="M93" s="2074"/>
      <c r="N93" s="2074"/>
      <c r="O93" s="2074"/>
      <c r="P93" s="2074"/>
      <c r="Q93" s="2074"/>
      <c r="R93" s="2074"/>
      <c r="S93" s="2074"/>
      <c r="T93" s="2074"/>
      <c r="U93" s="2074"/>
      <c r="V93" s="2074"/>
      <c r="W93" s="2074"/>
      <c r="X93" s="2074"/>
      <c r="Y93" s="2090"/>
      <c r="Z93" s="2090"/>
      <c r="AA93" s="2090"/>
      <c r="AB93" s="2091"/>
    </row>
    <row r="94" spans="1:28" ht="17.25" customHeight="1"/>
    <row r="95" spans="1:28" ht="17.25" customHeight="1">
      <c r="A95" s="2064" t="s">
        <v>4593</v>
      </c>
    </row>
    <row r="96" spans="1:28" ht="6" customHeight="1">
      <c r="B96" s="2084"/>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6"/>
      <c r="Z96" s="2086"/>
      <c r="AA96" s="2086"/>
      <c r="AB96" s="2087"/>
    </row>
    <row r="97" spans="2:28" ht="17.25" customHeight="1">
      <c r="B97" s="2088" t="s">
        <v>4594</v>
      </c>
      <c r="N97" s="5475" t="str">
        <f>cst_wskakunin_KOUJI_TYAKUSYU_YOTEI_DATE</f>
        <v/>
      </c>
      <c r="O97" s="5475"/>
      <c r="P97" s="2067" t="s">
        <v>477</v>
      </c>
      <c r="Q97" s="5476" t="str">
        <f>cst_wskakunin_KOUJI_TYAKUSYU_YOTEI_DATE</f>
        <v/>
      </c>
      <c r="R97" s="5476"/>
      <c r="S97" s="2067" t="s">
        <v>5</v>
      </c>
      <c r="T97" s="5477" t="str">
        <f>cst_wskakunin_KOUJI_TYAKUSYU_YOTEI_DATE</f>
        <v/>
      </c>
      <c r="U97" s="5477"/>
      <c r="V97" s="2067" t="s">
        <v>478</v>
      </c>
      <c r="Y97" s="2064"/>
      <c r="Z97" s="2064"/>
      <c r="AA97" s="2064"/>
      <c r="AB97" s="2092"/>
    </row>
    <row r="98" spans="2:28" ht="6" customHeight="1">
      <c r="B98" s="2089"/>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90"/>
      <c r="Z98" s="2090"/>
      <c r="AA98" s="2090"/>
      <c r="AB98" s="2091"/>
    </row>
    <row r="99" spans="2:28" ht="6" customHeight="1">
      <c r="B99" s="2084"/>
      <c r="C99" s="2085"/>
      <c r="D99" s="2085"/>
      <c r="E99" s="2085"/>
      <c r="F99" s="2085"/>
      <c r="G99" s="2085"/>
      <c r="H99" s="2085"/>
      <c r="I99" s="2085"/>
      <c r="J99" s="2085"/>
      <c r="K99" s="2085"/>
      <c r="L99" s="2085"/>
      <c r="M99" s="2085"/>
      <c r="N99" s="2085"/>
      <c r="O99" s="2085"/>
      <c r="P99" s="2085"/>
      <c r="Q99" s="2085"/>
      <c r="R99" s="2085"/>
      <c r="S99" s="2085"/>
      <c r="T99" s="2085"/>
      <c r="U99" s="2085"/>
      <c r="V99" s="2085"/>
      <c r="W99" s="2085"/>
      <c r="X99" s="2085"/>
      <c r="Y99" s="2086"/>
      <c r="Z99" s="2086"/>
      <c r="AA99" s="2086"/>
      <c r="AB99" s="2087"/>
    </row>
    <row r="100" spans="2:28" ht="17.25" customHeight="1">
      <c r="B100" s="2088" t="s">
        <v>4595</v>
      </c>
      <c r="N100" s="5475" t="str">
        <f>cst_wskakunin_KOUJI_KANRYOU_YOTEI_DATE</f>
        <v/>
      </c>
      <c r="O100" s="5475"/>
      <c r="P100" s="1194" t="s">
        <v>477</v>
      </c>
      <c r="Q100" s="5476" t="str">
        <f>cst_wskakunin_KOUJI_KANRYOU_YOTEI_DATE</f>
        <v/>
      </c>
      <c r="R100" s="5476"/>
      <c r="S100" s="1194" t="s">
        <v>5</v>
      </c>
      <c r="T100" s="5477" t="str">
        <f>cst_wskakunin_KOUJI_KANRYOU_YOTEI_DATE</f>
        <v/>
      </c>
      <c r="U100" s="5477"/>
      <c r="V100" s="1194" t="s">
        <v>478</v>
      </c>
      <c r="Y100" s="2064"/>
      <c r="Z100" s="2064"/>
      <c r="AA100" s="2064"/>
      <c r="AB100" s="2092"/>
    </row>
    <row r="101" spans="2:28" ht="6" customHeight="1">
      <c r="B101" s="2089"/>
      <c r="C101" s="2074"/>
      <c r="D101" s="2074"/>
      <c r="E101" s="2074"/>
      <c r="F101" s="2074"/>
      <c r="G101" s="2074"/>
      <c r="H101" s="2074"/>
      <c r="I101" s="2074"/>
      <c r="J101" s="2074"/>
      <c r="K101" s="2074"/>
      <c r="L101" s="2074"/>
      <c r="M101" s="2074"/>
      <c r="N101" s="2074"/>
      <c r="O101" s="2074"/>
      <c r="P101" s="2074"/>
      <c r="Q101" s="2074"/>
      <c r="R101" s="2074"/>
      <c r="S101" s="2074"/>
      <c r="T101" s="2074"/>
      <c r="U101" s="2074"/>
      <c r="V101" s="2074"/>
      <c r="W101" s="2074"/>
      <c r="X101" s="2074"/>
      <c r="Y101" s="2090"/>
      <c r="Z101" s="2090"/>
      <c r="AA101" s="2090"/>
      <c r="AB101" s="2091"/>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5.95" customHeight="1">
      <c r="A1" s="2063" t="s">
        <v>4652</v>
      </c>
      <c r="G1" s="2065"/>
      <c r="H1" s="2065"/>
      <c r="Y1" s="2066"/>
      <c r="Z1" s="2066"/>
      <c r="AA1" s="2066"/>
    </row>
    <row r="2" spans="1:28" ht="15.95" customHeight="1">
      <c r="A2" s="2063"/>
      <c r="G2" s="2065"/>
      <c r="H2" s="2065"/>
      <c r="Y2" s="2066"/>
      <c r="Z2" s="2066"/>
      <c r="AA2" s="2066"/>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66"/>
      <c r="Z4" s="2066"/>
      <c r="AA4" s="2066"/>
    </row>
    <row r="5" spans="1:28" ht="25.5" customHeight="1">
      <c r="A5" s="5450" t="s">
        <v>4628</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5.95" customHeight="1">
      <c r="A6" s="5449" t="s">
        <v>3600</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68"/>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row>
    <row r="8" spans="1:28" ht="15.95" customHeight="1">
      <c r="B8" s="2067"/>
      <c r="C8" s="2067"/>
      <c r="D8" s="2067"/>
      <c r="E8" s="2067"/>
      <c r="F8" s="2067"/>
      <c r="N8" s="2067"/>
      <c r="U8" s="5489"/>
      <c r="V8" s="5489"/>
      <c r="W8" s="1194" t="s">
        <v>477</v>
      </c>
      <c r="X8" s="2110"/>
      <c r="Y8" s="1194" t="s">
        <v>5</v>
      </c>
      <c r="Z8" s="2110"/>
      <c r="AA8" s="1194" t="s">
        <v>478</v>
      </c>
    </row>
    <row r="9" spans="1:28" ht="15.95" customHeight="1">
      <c r="B9" s="2067"/>
      <c r="C9" s="2067"/>
      <c r="D9" s="2067"/>
      <c r="E9" s="2067"/>
      <c r="F9" s="2067"/>
      <c r="G9" s="2067"/>
      <c r="H9" s="2067"/>
      <c r="Y9" s="2064"/>
      <c r="Z9" s="2064"/>
      <c r="AA9" s="2064"/>
    </row>
    <row r="10" spans="1:28" ht="15.95" customHeight="1">
      <c r="A10" s="2064" t="s">
        <v>5436</v>
      </c>
      <c r="D10" s="2067"/>
      <c r="E10" s="2067"/>
      <c r="F10" s="2067"/>
      <c r="G10" s="2067"/>
      <c r="H10" s="2067"/>
      <c r="Y10" s="2064"/>
      <c r="Z10" s="2064"/>
      <c r="AA10" s="2064"/>
    </row>
    <row r="11" spans="1:28" ht="15.95" customHeight="1">
      <c r="Y11" s="2064"/>
      <c r="Z11" s="2064"/>
      <c r="AA11" s="2064"/>
    </row>
    <row r="12" spans="1:28" ht="15.95" customHeight="1">
      <c r="I12" s="2064" t="s">
        <v>5526</v>
      </c>
      <c r="M12" s="2064" t="s">
        <v>4635</v>
      </c>
      <c r="S12" s="5494"/>
      <c r="T12" s="5494"/>
      <c r="U12" s="5494"/>
      <c r="V12" s="5494"/>
      <c r="W12" s="5494"/>
      <c r="X12" s="5494"/>
      <c r="Y12" s="5494"/>
      <c r="Z12" s="5494"/>
      <c r="AA12" s="5494"/>
      <c r="AB12" s="5494"/>
    </row>
    <row r="13" spans="1:28" ht="15.95" customHeight="1">
      <c r="I13" s="2064" t="s">
        <v>4634</v>
      </c>
      <c r="M13" s="2064" t="s">
        <v>3603</v>
      </c>
      <c r="S13" s="5494"/>
      <c r="T13" s="5494"/>
      <c r="U13" s="5494"/>
      <c r="V13" s="5494"/>
      <c r="W13" s="5494"/>
      <c r="X13" s="5494"/>
      <c r="Y13" s="5494"/>
      <c r="Z13" s="5494"/>
      <c r="AA13" s="5494"/>
      <c r="AB13" s="5494"/>
    </row>
    <row r="14" spans="1:28" ht="15.95" customHeight="1">
      <c r="M14" s="2064" t="s">
        <v>3112</v>
      </c>
      <c r="S14" s="5494"/>
      <c r="T14" s="5494"/>
      <c r="U14" s="5494"/>
      <c r="V14" s="5494"/>
      <c r="W14" s="5494"/>
      <c r="X14" s="5494"/>
      <c r="Y14" s="5494"/>
      <c r="Z14" s="5494"/>
      <c r="AA14" s="5494"/>
      <c r="AB14" s="5494"/>
    </row>
    <row r="15" spans="1:28" ht="15.95" customHeight="1">
      <c r="M15" s="2064" t="s">
        <v>3113</v>
      </c>
      <c r="S15" s="5494"/>
      <c r="T15" s="5494"/>
      <c r="U15" s="5494"/>
      <c r="V15" s="5494"/>
      <c r="W15" s="5494"/>
      <c r="X15" s="5494"/>
      <c r="Y15" s="5494"/>
      <c r="Z15" s="5494"/>
      <c r="AA15" s="5494"/>
      <c r="AB15" s="5494"/>
    </row>
    <row r="16" spans="1:28" ht="15.95" customHeight="1">
      <c r="S16" s="2116"/>
      <c r="T16" s="2116"/>
      <c r="U16" s="2116"/>
      <c r="V16" s="2116"/>
      <c r="W16" s="2116"/>
      <c r="X16" s="2116"/>
      <c r="Y16" s="2116"/>
      <c r="Z16" s="2116"/>
      <c r="AA16" s="2116"/>
      <c r="AB16" s="2116"/>
    </row>
    <row r="17" spans="1:28" ht="15.95" customHeight="1">
      <c r="I17" s="2064" t="s">
        <v>5526</v>
      </c>
      <c r="M17" s="2064" t="s">
        <v>4635</v>
      </c>
      <c r="S17" s="5494"/>
      <c r="T17" s="5494"/>
      <c r="U17" s="5494"/>
      <c r="V17" s="5494"/>
      <c r="W17" s="5494"/>
      <c r="X17" s="5494"/>
      <c r="Y17" s="5494"/>
      <c r="Z17" s="5494"/>
      <c r="AA17" s="5494"/>
      <c r="AB17" s="5494"/>
    </row>
    <row r="18" spans="1:28" ht="15.95" customHeight="1">
      <c r="I18" s="2064" t="s">
        <v>5527</v>
      </c>
      <c r="M18" s="2064" t="s">
        <v>3603</v>
      </c>
      <c r="S18" s="5494"/>
      <c r="T18" s="5494"/>
      <c r="U18" s="5494"/>
      <c r="V18" s="5494"/>
      <c r="W18" s="5494"/>
      <c r="X18" s="5494"/>
      <c r="Y18" s="5494"/>
      <c r="Z18" s="5494"/>
      <c r="AA18" s="5494"/>
      <c r="AB18" s="5494"/>
    </row>
    <row r="19" spans="1:28" ht="15.95" customHeight="1">
      <c r="M19" s="2064" t="s">
        <v>2563</v>
      </c>
      <c r="S19" s="5494"/>
      <c r="T19" s="5494"/>
      <c r="U19" s="5494"/>
      <c r="V19" s="5494"/>
      <c r="W19" s="5494"/>
      <c r="X19" s="5494"/>
      <c r="Y19" s="5494"/>
      <c r="Z19" s="5494"/>
      <c r="AA19" s="5494"/>
      <c r="AB19" s="5494"/>
    </row>
    <row r="20" spans="1:28" ht="15.95" customHeight="1">
      <c r="M20" s="2064" t="s">
        <v>3113</v>
      </c>
      <c r="S20" s="5494"/>
      <c r="T20" s="5494"/>
      <c r="U20" s="5494"/>
      <c r="V20" s="5494"/>
      <c r="W20" s="5494"/>
      <c r="X20" s="5494"/>
      <c r="Y20" s="5494"/>
      <c r="Z20" s="5494"/>
      <c r="AA20" s="5494"/>
      <c r="AB20" s="5494"/>
    </row>
    <row r="21" spans="1:28" ht="15.95" customHeight="1">
      <c r="Y21" s="2064"/>
      <c r="Z21" s="2064"/>
      <c r="AA21" s="2064"/>
    </row>
    <row r="22" spans="1:28" ht="15.95" customHeight="1">
      <c r="A22" s="2064" t="s">
        <v>4653</v>
      </c>
      <c r="Y22" s="2064"/>
      <c r="Z22" s="2064"/>
      <c r="AA22" s="2064"/>
    </row>
    <row r="23" spans="1:28" ht="15.95" customHeight="1">
      <c r="A23" s="2064" t="s">
        <v>4638</v>
      </c>
      <c r="Y23" s="2064"/>
      <c r="Z23" s="2064"/>
      <c r="AA23" s="2064"/>
    </row>
    <row r="24" spans="1:28" ht="15.95" customHeight="1">
      <c r="Y24" s="2064"/>
      <c r="Z24" s="2064"/>
      <c r="AA24" s="2064"/>
    </row>
    <row r="25" spans="1:28" ht="15.95" customHeight="1">
      <c r="A25" s="2064" t="s">
        <v>4629</v>
      </c>
      <c r="Y25" s="2064"/>
      <c r="Z25" s="2064"/>
      <c r="AA25" s="2064"/>
    </row>
    <row r="26" spans="1:28" ht="15.95" customHeight="1">
      <c r="C26" s="2067" t="s">
        <v>6</v>
      </c>
      <c r="D26" s="5469"/>
      <c r="E26" s="5469"/>
      <c r="F26" s="5469"/>
      <c r="G26" s="5469"/>
      <c r="H26" s="5469"/>
      <c r="I26" s="5469"/>
      <c r="J26" s="5469"/>
      <c r="K26" s="2067" t="s">
        <v>7</v>
      </c>
      <c r="Y26" s="2064"/>
      <c r="Z26" s="2064"/>
      <c r="AA26" s="2064"/>
    </row>
    <row r="27" spans="1:28" ht="12" customHeight="1">
      <c r="Y27" s="2064"/>
      <c r="Z27" s="2064"/>
      <c r="AA27" s="2064"/>
    </row>
    <row r="28" spans="1:28" ht="15.95" customHeight="1">
      <c r="A28" s="2064" t="s">
        <v>4630</v>
      </c>
      <c r="Y28" s="2064"/>
      <c r="Z28" s="2064"/>
      <c r="AA28" s="2064"/>
    </row>
    <row r="29" spans="1:28" ht="15.95" customHeight="1">
      <c r="C29" s="5469"/>
      <c r="D29" s="5469"/>
      <c r="E29" s="1194" t="s">
        <v>477</v>
      </c>
      <c r="F29" s="5469"/>
      <c r="G29" s="5469"/>
      <c r="H29" s="1194" t="s">
        <v>5</v>
      </c>
      <c r="I29" s="5469"/>
      <c r="J29" s="5469"/>
      <c r="K29" s="1194" t="s">
        <v>478</v>
      </c>
      <c r="Y29" s="2064"/>
      <c r="Z29" s="2064"/>
      <c r="AA29" s="2064"/>
    </row>
    <row r="30" spans="1:28" ht="12" customHeight="1">
      <c r="Y30" s="2064"/>
      <c r="Z30" s="2064"/>
      <c r="AA30" s="2064"/>
    </row>
    <row r="31" spans="1:28" ht="15.95" customHeight="1">
      <c r="A31" s="2064" t="s">
        <v>4631</v>
      </c>
      <c r="Y31" s="2064"/>
      <c r="Z31" s="2064"/>
      <c r="AA31" s="2064"/>
    </row>
    <row r="32" spans="1:28" ht="6" customHeight="1">
      <c r="Y32" s="2064"/>
      <c r="Z32" s="2064"/>
      <c r="AA32" s="2064"/>
    </row>
    <row r="33" spans="1:28" ht="15.95" customHeight="1">
      <c r="C33" s="5483" t="str">
        <f>cst_wskakunin_BUILD__address</f>
        <v>埼玉県さいたま市浦和区仲町</v>
      </c>
      <c r="D33" s="5483"/>
      <c r="E33" s="5483"/>
      <c r="F33" s="5483"/>
      <c r="G33" s="5483"/>
      <c r="H33" s="5483"/>
      <c r="I33" s="5483"/>
      <c r="J33" s="5483"/>
      <c r="K33" s="5483"/>
      <c r="L33" s="5483"/>
      <c r="M33" s="5483"/>
      <c r="N33" s="5483"/>
      <c r="O33" s="5483"/>
      <c r="P33" s="5483"/>
      <c r="Q33" s="5483"/>
      <c r="R33" s="5483"/>
      <c r="S33" s="5483"/>
      <c r="T33" s="5483"/>
      <c r="U33" s="5483"/>
      <c r="V33" s="5483"/>
      <c r="W33" s="5483"/>
      <c r="X33" s="5483"/>
      <c r="Y33" s="5483"/>
      <c r="Z33" s="5483"/>
      <c r="AA33" s="5483"/>
      <c r="AB33" s="5483"/>
    </row>
    <row r="34" spans="1:28" ht="15.95" customHeight="1">
      <c r="C34" s="5483"/>
      <c r="D34" s="5483"/>
      <c r="E34" s="5483"/>
      <c r="F34" s="5483"/>
      <c r="G34" s="5483"/>
      <c r="H34" s="5483"/>
      <c r="I34" s="5483"/>
      <c r="J34" s="5483"/>
      <c r="K34" s="5483"/>
      <c r="L34" s="5483"/>
      <c r="M34" s="5483"/>
      <c r="N34" s="5483"/>
      <c r="O34" s="5483"/>
      <c r="P34" s="5483"/>
      <c r="Q34" s="5483"/>
      <c r="R34" s="5483"/>
      <c r="S34" s="5483"/>
      <c r="T34" s="5483"/>
      <c r="U34" s="5483"/>
      <c r="V34" s="5483"/>
      <c r="W34" s="5483"/>
      <c r="X34" s="5483"/>
      <c r="Y34" s="5483"/>
      <c r="Z34" s="5483"/>
      <c r="AA34" s="5483"/>
      <c r="AB34" s="5483"/>
    </row>
    <row r="35" spans="1:28" ht="12" customHeight="1">
      <c r="Y35" s="2064"/>
      <c r="Z35" s="2064"/>
      <c r="AA35" s="2064"/>
    </row>
    <row r="36" spans="1:28" ht="15.95" customHeight="1">
      <c r="A36" s="2064" t="s">
        <v>4632</v>
      </c>
      <c r="Y36" s="2064"/>
      <c r="Z36" s="2064"/>
      <c r="AA36" s="2064"/>
    </row>
    <row r="37" spans="1:28" ht="6" customHeight="1">
      <c r="Y37" s="2064"/>
      <c r="Z37" s="2064"/>
      <c r="AA37" s="2064"/>
    </row>
    <row r="38" spans="1:28" ht="15.95" customHeight="1">
      <c r="C38" s="5495"/>
      <c r="D38" s="5495"/>
      <c r="E38" s="5495"/>
      <c r="F38" s="5495"/>
      <c r="G38" s="5495"/>
      <c r="H38" s="5495"/>
      <c r="I38" s="5495"/>
      <c r="J38" s="5495"/>
      <c r="K38" s="5495"/>
      <c r="L38" s="5495"/>
      <c r="M38" s="5495"/>
      <c r="N38" s="5495"/>
      <c r="O38" s="5495"/>
      <c r="P38" s="5495"/>
      <c r="Q38" s="5495"/>
      <c r="R38" s="5495"/>
      <c r="S38" s="5495"/>
      <c r="T38" s="5495"/>
      <c r="U38" s="5495"/>
      <c r="V38" s="5495"/>
      <c r="W38" s="5495"/>
      <c r="X38" s="5495"/>
      <c r="Y38" s="5495"/>
      <c r="Z38" s="5495"/>
      <c r="AA38" s="5495"/>
      <c r="AB38" s="5495"/>
    </row>
    <row r="39" spans="1:28" ht="12" customHeight="1">
      <c r="Y39" s="2064"/>
      <c r="Z39" s="2064"/>
      <c r="AA39" s="2064"/>
    </row>
    <row r="40" spans="1:28" ht="15.95" customHeight="1">
      <c r="A40" s="2064" t="s">
        <v>3990</v>
      </c>
      <c r="Y40" s="2064"/>
      <c r="Z40" s="2064"/>
      <c r="AA40" s="2064"/>
    </row>
    <row r="41" spans="1:28" ht="27" customHeight="1">
      <c r="A41" s="5446" t="s">
        <v>4554</v>
      </c>
      <c r="B41" s="5447"/>
      <c r="C41" s="5447"/>
      <c r="D41" s="5447"/>
      <c r="E41" s="5447"/>
      <c r="F41" s="5447"/>
      <c r="G41" s="5447"/>
      <c r="H41" s="5447"/>
      <c r="I41" s="5447"/>
      <c r="J41" s="5446" t="s">
        <v>4555</v>
      </c>
      <c r="K41" s="5447"/>
      <c r="L41" s="5447"/>
      <c r="M41" s="5447"/>
      <c r="N41" s="5447"/>
      <c r="O41" s="5447"/>
      <c r="P41" s="5447"/>
      <c r="Q41" s="5447"/>
      <c r="R41" s="5447"/>
      <c r="S41" s="5446" t="s">
        <v>3644</v>
      </c>
      <c r="T41" s="5447"/>
      <c r="U41" s="5447"/>
      <c r="V41" s="5447"/>
      <c r="W41" s="5447"/>
      <c r="X41" s="5447"/>
      <c r="Y41" s="5447"/>
      <c r="Z41" s="5447"/>
      <c r="AA41" s="5447"/>
      <c r="AB41" s="5448"/>
    </row>
    <row r="42" spans="1:28" ht="27" customHeight="1">
      <c r="A42" s="5446" t="s">
        <v>3636</v>
      </c>
      <c r="B42" s="5447"/>
      <c r="C42" s="5447"/>
      <c r="D42" s="5447"/>
      <c r="E42" s="5447"/>
      <c r="F42" s="5447"/>
      <c r="G42" s="5447"/>
      <c r="H42" s="5447"/>
      <c r="I42" s="5447"/>
      <c r="J42" s="5446" t="s">
        <v>3636</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3637</v>
      </c>
      <c r="B43" s="5465"/>
      <c r="C43" s="5465"/>
      <c r="D43" s="5465"/>
      <c r="E43" s="5465"/>
      <c r="F43" s="5465"/>
      <c r="G43" s="5465"/>
      <c r="H43" s="5465"/>
      <c r="I43" s="5465"/>
      <c r="J43" s="5464" t="s">
        <v>3637</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3957</v>
      </c>
      <c r="B44" s="5467"/>
      <c r="C44" s="5467"/>
      <c r="D44" s="5467"/>
      <c r="E44" s="5467"/>
      <c r="F44" s="5467"/>
      <c r="G44" s="5467"/>
      <c r="H44" s="5467"/>
      <c r="I44" s="5468"/>
      <c r="J44" s="5466" t="s">
        <v>3957</v>
      </c>
      <c r="K44" s="5467"/>
      <c r="L44" s="5467"/>
      <c r="M44" s="5467"/>
      <c r="N44" s="5467"/>
      <c r="O44" s="5467"/>
      <c r="P44" s="5467"/>
      <c r="Q44" s="5467"/>
      <c r="R44" s="5467"/>
      <c r="S44" s="5461"/>
      <c r="T44" s="5462"/>
      <c r="U44" s="5462"/>
      <c r="V44" s="5462"/>
      <c r="W44" s="5462"/>
      <c r="X44" s="5462"/>
      <c r="Y44" s="5462"/>
      <c r="Z44" s="5462"/>
      <c r="AA44" s="5462"/>
      <c r="AB44" s="5463"/>
    </row>
    <row r="45" spans="1:28" ht="15.95" customHeight="1">
      <c r="A45" s="2064" t="s">
        <v>3030</v>
      </c>
    </row>
    <row r="46" spans="1:28" ht="15.95" customHeight="1">
      <c r="A46" s="2064" t="s">
        <v>4654</v>
      </c>
    </row>
    <row r="47" spans="1:28" ht="15.95" customHeight="1">
      <c r="A47" s="2064" t="s">
        <v>4655</v>
      </c>
    </row>
    <row r="48" spans="1:28" ht="15.95" customHeight="1"/>
    <row r="49" spans="1:28" ht="15.95" customHeight="1"/>
    <row r="50" spans="1:28" ht="15.95" customHeight="1"/>
    <row r="51" spans="1:28" ht="15.95" customHeight="1"/>
    <row r="52" spans="1:28" ht="17.25" customHeight="1"/>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67"/>
      <c r="B54" s="2067"/>
      <c r="C54" s="2067"/>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row>
    <row r="55" spans="1:28" ht="17.25" customHeight="1">
      <c r="A55" s="2064" t="s">
        <v>4644</v>
      </c>
    </row>
    <row r="56" spans="1:28" ht="6" customHeight="1">
      <c r="B56" s="2084"/>
      <c r="C56" s="2085"/>
      <c r="D56" s="2085"/>
      <c r="E56" s="2085"/>
      <c r="F56" s="2085"/>
      <c r="G56" s="2085"/>
      <c r="H56" s="2085"/>
      <c r="I56" s="2085"/>
      <c r="J56" s="2085"/>
      <c r="K56" s="2085"/>
      <c r="L56" s="2085"/>
      <c r="M56" s="2085"/>
      <c r="N56" s="2085"/>
      <c r="O56" s="2085"/>
      <c r="P56" s="2085"/>
      <c r="Q56" s="2085"/>
      <c r="R56" s="2085"/>
      <c r="S56" s="2085"/>
      <c r="T56" s="2085"/>
      <c r="U56" s="2085"/>
      <c r="V56" s="2085"/>
      <c r="W56" s="2085"/>
      <c r="X56" s="2085"/>
      <c r="Y56" s="2086"/>
      <c r="Z56" s="2086"/>
      <c r="AA56" s="2086"/>
      <c r="AB56" s="2087"/>
    </row>
    <row r="57" spans="1:28" ht="17.25" customHeight="1">
      <c r="B57" s="5485"/>
      <c r="C57" s="5486"/>
      <c r="D57" s="5486"/>
      <c r="E57" s="5486"/>
      <c r="F57" s="5486"/>
      <c r="G57" s="5486"/>
      <c r="H57" s="5486"/>
      <c r="I57" s="5486"/>
      <c r="J57" s="5486"/>
      <c r="K57" s="5486"/>
      <c r="L57" s="5486"/>
      <c r="M57" s="5486"/>
      <c r="N57" s="5486"/>
      <c r="O57" s="5486"/>
      <c r="P57" s="5486"/>
      <c r="Q57" s="5486"/>
      <c r="R57" s="5486"/>
      <c r="S57" s="5486"/>
      <c r="T57" s="5486"/>
      <c r="U57" s="5486"/>
      <c r="V57" s="5486"/>
      <c r="W57" s="5486"/>
      <c r="X57" s="5486"/>
      <c r="Y57" s="5486"/>
      <c r="Z57" s="5486"/>
      <c r="AA57" s="5486"/>
      <c r="AB57" s="5487"/>
    </row>
    <row r="58" spans="1:28" ht="17.25" customHeight="1">
      <c r="B58" s="5485"/>
      <c r="C58" s="5486"/>
      <c r="D58" s="5486"/>
      <c r="E58" s="5486"/>
      <c r="F58" s="5486"/>
      <c r="G58" s="5486"/>
      <c r="H58" s="5486"/>
      <c r="I58" s="5486"/>
      <c r="J58" s="5486"/>
      <c r="K58" s="5486"/>
      <c r="L58" s="5486"/>
      <c r="M58" s="5486"/>
      <c r="N58" s="5486"/>
      <c r="O58" s="5486"/>
      <c r="P58" s="5486"/>
      <c r="Q58" s="5486"/>
      <c r="R58" s="5486"/>
      <c r="S58" s="5486"/>
      <c r="T58" s="5486"/>
      <c r="U58" s="5486"/>
      <c r="V58" s="5486"/>
      <c r="W58" s="5486"/>
      <c r="X58" s="5486"/>
      <c r="Y58" s="5486"/>
      <c r="Z58" s="5486"/>
      <c r="AA58" s="5486"/>
      <c r="AB58" s="5487"/>
    </row>
    <row r="59" spans="1:28" ht="17.25" customHeight="1">
      <c r="B59" s="5485"/>
      <c r="C59" s="5486"/>
      <c r="D59" s="5486"/>
      <c r="E59" s="5486"/>
      <c r="F59" s="5486"/>
      <c r="G59" s="5486"/>
      <c r="H59" s="5486"/>
      <c r="I59" s="5486"/>
      <c r="J59" s="5486"/>
      <c r="K59" s="5486"/>
      <c r="L59" s="5486"/>
      <c r="M59" s="5486"/>
      <c r="N59" s="5486"/>
      <c r="O59" s="5486"/>
      <c r="P59" s="5486"/>
      <c r="Q59" s="5486"/>
      <c r="R59" s="5486"/>
      <c r="S59" s="5486"/>
      <c r="T59" s="5486"/>
      <c r="U59" s="5486"/>
      <c r="V59" s="5486"/>
      <c r="W59" s="5486"/>
      <c r="X59" s="5486"/>
      <c r="Y59" s="5486"/>
      <c r="Z59" s="5486"/>
      <c r="AA59" s="5486"/>
      <c r="AB59" s="5487"/>
    </row>
    <row r="60" spans="1:28" ht="17.25" customHeight="1">
      <c r="B60" s="5485"/>
      <c r="C60" s="5486"/>
      <c r="D60" s="5486"/>
      <c r="E60" s="5486"/>
      <c r="F60" s="5486"/>
      <c r="G60" s="5486"/>
      <c r="H60" s="5486"/>
      <c r="I60" s="5486"/>
      <c r="J60" s="5486"/>
      <c r="K60" s="5486"/>
      <c r="L60" s="5486"/>
      <c r="M60" s="5486"/>
      <c r="N60" s="5486"/>
      <c r="O60" s="5486"/>
      <c r="P60" s="5486"/>
      <c r="Q60" s="5486"/>
      <c r="R60" s="5486"/>
      <c r="S60" s="5486"/>
      <c r="T60" s="5486"/>
      <c r="U60" s="5486"/>
      <c r="V60" s="5486"/>
      <c r="W60" s="5486"/>
      <c r="X60" s="5486"/>
      <c r="Y60" s="5486"/>
      <c r="Z60" s="5486"/>
      <c r="AA60" s="5486"/>
      <c r="AB60" s="5487"/>
    </row>
    <row r="61" spans="1:28" ht="6" customHeight="1">
      <c r="B61" s="2089"/>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90"/>
      <c r="Z61" s="2090"/>
      <c r="AA61" s="2090"/>
      <c r="AB61" s="2091"/>
    </row>
    <row r="62" spans="1:28" ht="17.25" customHeight="1">
      <c r="A62" s="2064" t="s">
        <v>3030</v>
      </c>
    </row>
    <row r="63" spans="1:28" ht="17.25" customHeight="1">
      <c r="A63" s="2064" t="s">
        <v>4656</v>
      </c>
    </row>
    <row r="64" spans="1:28" ht="17.25" customHeight="1">
      <c r="A64" s="2064" t="s">
        <v>4657</v>
      </c>
    </row>
    <row r="65" spans="1:28" ht="17.25" customHeight="1"/>
    <row r="66" spans="1:28" ht="17.25" customHeight="1">
      <c r="A66" s="2064" t="s">
        <v>4645</v>
      </c>
    </row>
    <row r="67" spans="1:28" ht="17.25" customHeight="1">
      <c r="A67" s="2064" t="s">
        <v>4622</v>
      </c>
    </row>
    <row r="68" spans="1:28" ht="6" customHeight="1">
      <c r="B68" s="2084"/>
      <c r="C68" s="2085"/>
      <c r="D68" s="2085"/>
      <c r="E68" s="2085"/>
      <c r="F68" s="2085"/>
      <c r="G68" s="2085"/>
      <c r="H68" s="2085"/>
      <c r="I68" s="2085"/>
      <c r="J68" s="2085"/>
      <c r="K68" s="2085"/>
      <c r="L68" s="2085"/>
      <c r="M68" s="2085"/>
      <c r="N68" s="2085"/>
      <c r="O68" s="2085"/>
      <c r="P68" s="2085"/>
      <c r="Q68" s="2085"/>
      <c r="R68" s="2085"/>
      <c r="S68" s="2085"/>
      <c r="T68" s="2085"/>
      <c r="U68" s="2085"/>
      <c r="V68" s="2085"/>
      <c r="W68" s="2085"/>
      <c r="X68" s="2085"/>
      <c r="Y68" s="2086"/>
      <c r="Z68" s="2086"/>
      <c r="AA68" s="2086"/>
      <c r="AB68" s="2087"/>
    </row>
    <row r="69" spans="1:28" ht="17.25" customHeight="1">
      <c r="B69" s="5485"/>
      <c r="C69" s="5486"/>
      <c r="D69" s="5486"/>
      <c r="E69" s="5486"/>
      <c r="F69" s="5486"/>
      <c r="G69" s="5486"/>
      <c r="H69" s="5486"/>
      <c r="I69" s="5486"/>
      <c r="J69" s="5486"/>
      <c r="K69" s="5486"/>
      <c r="L69" s="5486"/>
      <c r="M69" s="5486"/>
      <c r="N69" s="5486"/>
      <c r="O69" s="5486"/>
      <c r="P69" s="5486"/>
      <c r="Q69" s="5486"/>
      <c r="R69" s="5486"/>
      <c r="S69" s="5486"/>
      <c r="T69" s="5486"/>
      <c r="U69" s="5486"/>
      <c r="V69" s="5486"/>
      <c r="W69" s="5486"/>
      <c r="X69" s="5486"/>
      <c r="Y69" s="5486"/>
      <c r="Z69" s="5486"/>
      <c r="AA69" s="5486"/>
      <c r="AB69" s="5487"/>
    </row>
    <row r="70" spans="1:28" ht="17.25" customHeight="1">
      <c r="B70" s="5485"/>
      <c r="C70" s="5486"/>
      <c r="D70" s="5486"/>
      <c r="E70" s="5486"/>
      <c r="F70" s="5486"/>
      <c r="G70" s="5486"/>
      <c r="H70" s="5486"/>
      <c r="I70" s="5486"/>
      <c r="J70" s="5486"/>
      <c r="K70" s="5486"/>
      <c r="L70" s="5486"/>
      <c r="M70" s="5486"/>
      <c r="N70" s="5486"/>
      <c r="O70" s="5486"/>
      <c r="P70" s="5486"/>
      <c r="Q70" s="5486"/>
      <c r="R70" s="5486"/>
      <c r="S70" s="5486"/>
      <c r="T70" s="5486"/>
      <c r="U70" s="5486"/>
      <c r="V70" s="5486"/>
      <c r="W70" s="5486"/>
      <c r="X70" s="5486"/>
      <c r="Y70" s="5486"/>
      <c r="Z70" s="5486"/>
      <c r="AA70" s="5486"/>
      <c r="AB70" s="5487"/>
    </row>
    <row r="71" spans="1:28" ht="17.25" customHeight="1">
      <c r="B71" s="5485"/>
      <c r="C71" s="5486"/>
      <c r="D71" s="5486"/>
      <c r="E71" s="5486"/>
      <c r="F71" s="5486"/>
      <c r="G71" s="5486"/>
      <c r="H71" s="5486"/>
      <c r="I71" s="5486"/>
      <c r="J71" s="5486"/>
      <c r="K71" s="5486"/>
      <c r="L71" s="5486"/>
      <c r="M71" s="5486"/>
      <c r="N71" s="5486"/>
      <c r="O71" s="5486"/>
      <c r="P71" s="5486"/>
      <c r="Q71" s="5486"/>
      <c r="R71" s="5486"/>
      <c r="S71" s="5486"/>
      <c r="T71" s="5486"/>
      <c r="U71" s="5486"/>
      <c r="V71" s="5486"/>
      <c r="W71" s="5486"/>
      <c r="X71" s="5486"/>
      <c r="Y71" s="5486"/>
      <c r="Z71" s="5486"/>
      <c r="AA71" s="5486"/>
      <c r="AB71" s="5487"/>
    </row>
    <row r="72" spans="1:28" ht="6" customHeight="1">
      <c r="B72" s="2089"/>
      <c r="C72" s="2074"/>
      <c r="D72" s="2074"/>
      <c r="E72" s="2074"/>
      <c r="F72" s="2074"/>
      <c r="G72" s="2074"/>
      <c r="H72" s="2074"/>
      <c r="I72" s="2074"/>
      <c r="J72" s="2074"/>
      <c r="K72" s="2074"/>
      <c r="L72" s="2074"/>
      <c r="M72" s="2074"/>
      <c r="N72" s="2074"/>
      <c r="O72" s="2074"/>
      <c r="P72" s="2074"/>
      <c r="Q72" s="2074"/>
      <c r="R72" s="2074"/>
      <c r="S72" s="2074"/>
      <c r="T72" s="2074"/>
      <c r="U72" s="2074"/>
      <c r="V72" s="2074"/>
      <c r="W72" s="2074"/>
      <c r="X72" s="2074"/>
      <c r="Y72" s="2090"/>
      <c r="Z72" s="2090"/>
      <c r="AA72" s="2090"/>
      <c r="AB72" s="2091"/>
    </row>
    <row r="73" spans="1:28" ht="17.25" customHeight="1"/>
    <row r="74" spans="1:28" ht="17.25" customHeight="1">
      <c r="A74" s="2064" t="s">
        <v>4623</v>
      </c>
    </row>
    <row r="75" spans="1: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1:28" ht="17.25" customHeight="1">
      <c r="B76" s="5485"/>
      <c r="C76" s="5486"/>
      <c r="D76" s="5486"/>
      <c r="E76" s="5486"/>
      <c r="F76" s="5486"/>
      <c r="G76" s="5486"/>
      <c r="H76" s="5486"/>
      <c r="I76" s="5486"/>
      <c r="J76" s="5486"/>
      <c r="K76" s="5486"/>
      <c r="L76" s="5486"/>
      <c r="M76" s="5486"/>
      <c r="N76" s="5486"/>
      <c r="O76" s="5486"/>
      <c r="P76" s="5486"/>
      <c r="Q76" s="5486"/>
      <c r="R76" s="5486"/>
      <c r="S76" s="5486"/>
      <c r="T76" s="5486"/>
      <c r="U76" s="5486"/>
      <c r="V76" s="5486"/>
      <c r="W76" s="5486"/>
      <c r="X76" s="5486"/>
      <c r="Y76" s="5486"/>
      <c r="Z76" s="5486"/>
      <c r="AA76" s="5486"/>
      <c r="AB76" s="5487"/>
    </row>
    <row r="77" spans="1:28" ht="17.25" customHeight="1">
      <c r="B77" s="5485"/>
      <c r="C77" s="5486"/>
      <c r="D77" s="5486"/>
      <c r="E77" s="5486"/>
      <c r="F77" s="5486"/>
      <c r="G77" s="5486"/>
      <c r="H77" s="5486"/>
      <c r="I77" s="5486"/>
      <c r="J77" s="5486"/>
      <c r="K77" s="5486"/>
      <c r="L77" s="5486"/>
      <c r="M77" s="5486"/>
      <c r="N77" s="5486"/>
      <c r="O77" s="5486"/>
      <c r="P77" s="5486"/>
      <c r="Q77" s="5486"/>
      <c r="R77" s="5486"/>
      <c r="S77" s="5486"/>
      <c r="T77" s="5486"/>
      <c r="U77" s="5486"/>
      <c r="V77" s="5486"/>
      <c r="W77" s="5486"/>
      <c r="X77" s="5486"/>
      <c r="Y77" s="5486"/>
      <c r="Z77" s="5486"/>
      <c r="AA77" s="5486"/>
      <c r="AB77" s="5487"/>
    </row>
    <row r="78" spans="1:28" ht="17.25" customHeight="1">
      <c r="B78" s="5485"/>
      <c r="C78" s="5486"/>
      <c r="D78" s="5486"/>
      <c r="E78" s="5486"/>
      <c r="F78" s="5486"/>
      <c r="G78" s="5486"/>
      <c r="H78" s="5486"/>
      <c r="I78" s="5486"/>
      <c r="J78" s="5486"/>
      <c r="K78" s="5486"/>
      <c r="L78" s="5486"/>
      <c r="M78" s="5486"/>
      <c r="N78" s="5486"/>
      <c r="O78" s="5486"/>
      <c r="P78" s="5486"/>
      <c r="Q78" s="5486"/>
      <c r="R78" s="5486"/>
      <c r="S78" s="5486"/>
      <c r="T78" s="5486"/>
      <c r="U78" s="5486"/>
      <c r="V78" s="5486"/>
      <c r="W78" s="5486"/>
      <c r="X78" s="5486"/>
      <c r="Y78" s="5486"/>
      <c r="Z78" s="5486"/>
      <c r="AA78" s="5486"/>
      <c r="AB78" s="5487"/>
    </row>
    <row r="79" spans="1:28" ht="6" customHeight="1">
      <c r="B79" s="2089"/>
      <c r="C79" s="2074"/>
      <c r="D79" s="2074"/>
      <c r="E79" s="2074"/>
      <c r="F79" s="2074"/>
      <c r="G79" s="2074"/>
      <c r="H79" s="2074"/>
      <c r="I79" s="2074"/>
      <c r="J79" s="2074"/>
      <c r="K79" s="2074"/>
      <c r="L79" s="2074"/>
      <c r="M79" s="2074"/>
      <c r="N79" s="2074"/>
      <c r="O79" s="2074"/>
      <c r="P79" s="2074"/>
      <c r="Q79" s="2074"/>
      <c r="R79" s="2074"/>
      <c r="S79" s="2074"/>
      <c r="T79" s="2074"/>
      <c r="U79" s="2074"/>
      <c r="V79" s="2074"/>
      <c r="W79" s="2074"/>
      <c r="X79" s="2074"/>
      <c r="Y79" s="2090"/>
      <c r="Z79" s="2090"/>
      <c r="AA79" s="2090"/>
      <c r="AB79" s="2091"/>
    </row>
    <row r="80" spans="1:28" ht="17.25" customHeight="1">
      <c r="A80" s="2064" t="s">
        <v>3030</v>
      </c>
    </row>
    <row r="81" spans="1:28" ht="17.25" customHeight="1">
      <c r="A81" s="2064" t="s">
        <v>4646</v>
      </c>
    </row>
    <row r="82" spans="1:28" ht="17.25" customHeight="1">
      <c r="A82" s="2064" t="s">
        <v>4647</v>
      </c>
    </row>
    <row r="83" spans="1:28" ht="17.25" customHeight="1">
      <c r="A83" s="2064" t="s">
        <v>4658</v>
      </c>
    </row>
    <row r="84" spans="1:28" ht="17.25" customHeight="1"/>
    <row r="85" spans="1:28" ht="17.25" customHeight="1">
      <c r="A85" s="2064" t="s">
        <v>4659</v>
      </c>
    </row>
    <row r="86" spans="1:28" ht="6" customHeight="1">
      <c r="B86" s="2084"/>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6"/>
      <c r="Z86" s="2086"/>
      <c r="AA86" s="2086"/>
      <c r="AB86" s="2087"/>
    </row>
    <row r="87" spans="1:28" ht="17.25" customHeight="1">
      <c r="B87" s="2088" t="s">
        <v>4594</v>
      </c>
      <c r="N87" s="5475" t="str">
        <f>cst_wskakunin_KOUJI_TYAKUSYU_YOTEI_DATE</f>
        <v/>
      </c>
      <c r="O87" s="5475"/>
      <c r="P87" s="1194" t="s">
        <v>477</v>
      </c>
      <c r="Q87" s="5476" t="str">
        <f>cst_wskakunin_KOUJI_TYAKUSYU_YOTEI_DATE</f>
        <v/>
      </c>
      <c r="R87" s="5476"/>
      <c r="S87" s="1194" t="s">
        <v>5</v>
      </c>
      <c r="T87" s="5477" t="str">
        <f>cst_wskakunin_KOUJI_TYAKUSYU_YOTEI_DATE</f>
        <v/>
      </c>
      <c r="U87" s="5477"/>
      <c r="V87" s="1194" t="s">
        <v>478</v>
      </c>
      <c r="Y87" s="2064"/>
      <c r="Z87" s="2064"/>
      <c r="AA87" s="2064"/>
      <c r="AB87" s="2092"/>
    </row>
    <row r="88" spans="1:28" ht="6" customHeight="1">
      <c r="B88" s="2089"/>
      <c r="C88" s="2074"/>
      <c r="D88" s="2074"/>
      <c r="E88" s="2074"/>
      <c r="F88" s="2074"/>
      <c r="G88" s="2074"/>
      <c r="H88" s="2074"/>
      <c r="I88" s="2074"/>
      <c r="J88" s="2074"/>
      <c r="K88" s="2074"/>
      <c r="L88" s="2074"/>
      <c r="M88" s="2074"/>
      <c r="N88" s="1197"/>
      <c r="O88" s="1197"/>
      <c r="P88" s="1197"/>
      <c r="Q88" s="1197"/>
      <c r="R88" s="1197"/>
      <c r="S88" s="1197"/>
      <c r="T88" s="1197"/>
      <c r="U88" s="1197"/>
      <c r="V88" s="1197"/>
      <c r="W88" s="2074"/>
      <c r="X88" s="2074"/>
      <c r="Y88" s="2090"/>
      <c r="Z88" s="2090"/>
      <c r="AA88" s="2090"/>
      <c r="AB88" s="2091"/>
    </row>
    <row r="89" spans="1:28" ht="6" customHeight="1">
      <c r="B89" s="2084"/>
      <c r="C89" s="2085"/>
      <c r="D89" s="2085"/>
      <c r="E89" s="2085"/>
      <c r="F89" s="2085"/>
      <c r="G89" s="2085"/>
      <c r="H89" s="2085"/>
      <c r="I89" s="2085"/>
      <c r="J89" s="2085"/>
      <c r="K89" s="2085"/>
      <c r="L89" s="2085"/>
      <c r="M89" s="2085"/>
      <c r="N89" s="1196"/>
      <c r="O89" s="1196"/>
      <c r="P89" s="1196"/>
      <c r="Q89" s="1196"/>
      <c r="R89" s="1196"/>
      <c r="S89" s="1196"/>
      <c r="T89" s="1196"/>
      <c r="U89" s="1196"/>
      <c r="V89" s="1196"/>
      <c r="W89" s="2085"/>
      <c r="X89" s="2085"/>
      <c r="Y89" s="2086"/>
      <c r="Z89" s="2086"/>
      <c r="AA89" s="2086"/>
      <c r="AB89" s="2087"/>
    </row>
    <row r="90" spans="1:28" ht="17.25" customHeight="1">
      <c r="B90" s="2088" t="s">
        <v>4595</v>
      </c>
      <c r="N90" s="5475" t="str">
        <f>cst_wskakunin_KOUJI_KANRYOU_YOTEI_DATE</f>
        <v/>
      </c>
      <c r="O90" s="5475"/>
      <c r="P90" s="1194" t="s">
        <v>477</v>
      </c>
      <c r="Q90" s="5476" t="str">
        <f>cst_wskakunin_KOUJI_KANRYOU_YOTEI_DATE</f>
        <v/>
      </c>
      <c r="R90" s="5476"/>
      <c r="S90" s="1194" t="s">
        <v>5</v>
      </c>
      <c r="T90" s="5477" t="str">
        <f>cst_wskakunin_KOUJI_KANRYOU_YOTEI_DATE</f>
        <v/>
      </c>
      <c r="U90" s="5477"/>
      <c r="V90" s="1194" t="s">
        <v>478</v>
      </c>
      <c r="Y90" s="2064"/>
      <c r="Z90" s="2064"/>
      <c r="AA90" s="2064"/>
      <c r="AB90" s="2092"/>
    </row>
    <row r="91" spans="1:28" ht="6" customHeight="1">
      <c r="B91" s="2089"/>
      <c r="C91" s="2074"/>
      <c r="D91" s="2074"/>
      <c r="E91" s="2074"/>
      <c r="F91" s="2074"/>
      <c r="G91" s="2074"/>
      <c r="H91" s="2074"/>
      <c r="I91" s="2074"/>
      <c r="J91" s="2074"/>
      <c r="K91" s="2074"/>
      <c r="L91" s="2074"/>
      <c r="M91" s="2074"/>
      <c r="N91" s="2074"/>
      <c r="O91" s="2074"/>
      <c r="P91" s="2074"/>
      <c r="Q91" s="2074"/>
      <c r="R91" s="2074"/>
      <c r="S91" s="2074"/>
      <c r="T91" s="2074"/>
      <c r="U91" s="2074"/>
      <c r="V91" s="2074"/>
      <c r="W91" s="2074"/>
      <c r="X91" s="2074"/>
      <c r="Y91" s="2090"/>
      <c r="Z91" s="2090"/>
      <c r="AA91" s="2090"/>
      <c r="AB91" s="2091"/>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4727</v>
      </c>
      <c r="G1" s="2065"/>
      <c r="H1" s="2065"/>
      <c r="Y1" s="2066"/>
      <c r="Z1" s="2066"/>
      <c r="AA1" s="2066"/>
    </row>
    <row r="2" spans="1:28" ht="17.25" customHeight="1">
      <c r="Y2" s="2066"/>
      <c r="Z2" s="2066"/>
      <c r="AA2" s="2066"/>
    </row>
    <row r="3" spans="1:28" ht="25.5" customHeight="1">
      <c r="A3" s="5496" t="s">
        <v>4728</v>
      </c>
      <c r="B3" s="5496"/>
      <c r="C3" s="5496"/>
      <c r="D3" s="5496"/>
      <c r="E3" s="5496"/>
      <c r="F3" s="5496"/>
      <c r="G3" s="5496"/>
      <c r="H3" s="5496"/>
      <c r="I3" s="5496"/>
      <c r="J3" s="5496"/>
      <c r="K3" s="5496"/>
      <c r="L3" s="5496"/>
      <c r="M3" s="5496"/>
      <c r="N3" s="5496"/>
      <c r="O3" s="5496"/>
      <c r="P3" s="5496"/>
      <c r="Q3" s="5496"/>
      <c r="R3" s="5496"/>
      <c r="S3" s="5496"/>
      <c r="T3" s="5496"/>
      <c r="U3" s="5496"/>
      <c r="V3" s="5496"/>
      <c r="W3" s="5496"/>
      <c r="X3" s="5496"/>
      <c r="Y3" s="5496"/>
      <c r="Z3" s="5496"/>
      <c r="AA3" s="5496"/>
      <c r="AB3" s="5496"/>
    </row>
    <row r="4" spans="1:28" ht="17.25" customHeight="1">
      <c r="A4" s="5449" t="s">
        <v>5413</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82"/>
      <c r="V7" s="5482"/>
      <c r="W7" s="1194" t="s">
        <v>477</v>
      </c>
      <c r="X7" s="2069"/>
      <c r="Y7" s="1194" t="s">
        <v>5</v>
      </c>
      <c r="Z7" s="2069"/>
      <c r="AA7" s="119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83" t="str">
        <f>cst_wskakunin_owner1__address</f>
        <v/>
      </c>
      <c r="T11" s="5483"/>
      <c r="U11" s="5483"/>
      <c r="V11" s="5483"/>
      <c r="W11" s="5483"/>
      <c r="X11" s="5483"/>
      <c r="Y11" s="5483"/>
      <c r="Z11" s="5483"/>
      <c r="AA11" s="5483"/>
      <c r="AB11" s="5483"/>
    </row>
    <row r="12" spans="1:28" ht="17.25" customHeight="1">
      <c r="L12" s="2064" t="s">
        <v>3603</v>
      </c>
      <c r="S12" s="5483"/>
      <c r="T12" s="5483"/>
      <c r="U12" s="5483"/>
      <c r="V12" s="5483"/>
      <c r="W12" s="5483"/>
      <c r="X12" s="5483"/>
      <c r="Y12" s="5483"/>
      <c r="Z12" s="5483"/>
      <c r="AA12" s="5483"/>
      <c r="AB12" s="5483"/>
    </row>
    <row r="13" spans="1:28" ht="17.25" customHeight="1">
      <c r="L13" s="2064" t="s">
        <v>3112</v>
      </c>
      <c r="S13" s="5481" t="str">
        <f>cst_wskakunin_owner1__space3</f>
        <v/>
      </c>
      <c r="T13" s="5481"/>
      <c r="U13" s="5481"/>
      <c r="V13" s="5481"/>
      <c r="W13" s="5481"/>
      <c r="X13" s="5481"/>
      <c r="Y13" s="5481"/>
      <c r="Z13" s="5481"/>
      <c r="AA13" s="5481"/>
      <c r="AB13" s="5481"/>
    </row>
    <row r="14" spans="1:28" ht="17.25" customHeight="1">
      <c r="L14" s="2064" t="s">
        <v>3113</v>
      </c>
      <c r="S14" s="5481"/>
      <c r="T14" s="5481"/>
      <c r="U14" s="5481"/>
      <c r="V14" s="5481"/>
      <c r="W14" s="5481"/>
      <c r="X14" s="5481"/>
      <c r="Y14" s="5481"/>
      <c r="Z14" s="5481"/>
      <c r="AA14" s="5481"/>
      <c r="AB14" s="5481"/>
    </row>
    <row r="15" spans="1:28" ht="17.25" customHeight="1">
      <c r="Y15" s="2064"/>
      <c r="Z15" s="2064"/>
      <c r="AA15" s="2064"/>
    </row>
    <row r="16" spans="1:28" ht="17.25" customHeight="1">
      <c r="A16" s="2064" t="s">
        <v>4729</v>
      </c>
      <c r="Y16" s="2064"/>
      <c r="Z16" s="2064"/>
      <c r="AA16" s="2064"/>
    </row>
    <row r="17" spans="1:28" ht="17.25" customHeight="1">
      <c r="A17" s="2064" t="s">
        <v>4730</v>
      </c>
      <c r="Y17" s="2064"/>
      <c r="Z17" s="2064"/>
      <c r="AA17" s="2064"/>
    </row>
    <row r="18" spans="1:28" ht="17.25" customHeight="1">
      <c r="A18" s="2064" t="s">
        <v>4731</v>
      </c>
      <c r="Y18" s="2064"/>
      <c r="Z18" s="2064"/>
      <c r="AA18" s="2064"/>
    </row>
    <row r="19" spans="1:28" ht="17.25" customHeight="1">
      <c r="A19" s="2064" t="s">
        <v>4732</v>
      </c>
      <c r="Y19" s="2064"/>
      <c r="Z19" s="2064"/>
      <c r="AA19" s="2064"/>
    </row>
    <row r="20" spans="1:28" ht="17.25" customHeight="1">
      <c r="Y20" s="2064"/>
      <c r="Z20" s="2064"/>
      <c r="AA20" s="2064"/>
    </row>
    <row r="21" spans="1:28" ht="17.25" customHeight="1">
      <c r="Y21" s="2064"/>
      <c r="Z21" s="2064"/>
      <c r="AA21" s="2064"/>
    </row>
    <row r="22" spans="1:28" ht="17.25" customHeight="1">
      <c r="Y22" s="2064"/>
      <c r="Z22" s="2064"/>
      <c r="AA22" s="2064"/>
    </row>
    <row r="23" spans="1:28" ht="17.25" customHeight="1">
      <c r="A23" s="2070"/>
      <c r="Y23" s="2064"/>
      <c r="Z23" s="2064"/>
      <c r="AA23" s="2064"/>
    </row>
    <row r="24" spans="1:28" ht="17.25" customHeight="1">
      <c r="B24" s="2067"/>
      <c r="C24" s="2071"/>
      <c r="Y24" s="2064"/>
      <c r="Z24" s="2064"/>
      <c r="AA24" s="2064"/>
    </row>
    <row r="25" spans="1:28" ht="17.25" customHeight="1">
      <c r="B25" s="2067"/>
      <c r="C25" s="2071"/>
      <c r="Y25" s="2066"/>
      <c r="Z25" s="2066"/>
      <c r="AA25" s="2066"/>
    </row>
    <row r="26" spans="1:28" ht="17.25" customHeight="1">
      <c r="N26" s="2072"/>
      <c r="O26" s="2073"/>
      <c r="P26" s="2073"/>
      <c r="Q26" s="2073"/>
      <c r="R26" s="2073"/>
      <c r="S26" s="2073"/>
      <c r="T26" s="2073"/>
      <c r="U26" s="2073"/>
      <c r="V26" s="2073"/>
      <c r="W26" s="2073"/>
      <c r="X26" s="2073"/>
      <c r="Y26" s="2073"/>
      <c r="Z26" s="2073"/>
      <c r="AA26" s="2073"/>
      <c r="AB26" s="2073"/>
    </row>
    <row r="27" spans="1:28" ht="17.25" customHeight="1">
      <c r="A27" s="2074"/>
      <c r="B27" s="2074"/>
      <c r="C27" s="2074"/>
      <c r="D27" s="2074"/>
      <c r="E27" s="2074"/>
      <c r="F27" s="2074"/>
      <c r="G27" s="2074"/>
      <c r="H27" s="2074"/>
      <c r="I27" s="2075"/>
      <c r="J27" s="2075"/>
      <c r="K27" s="2075"/>
      <c r="L27" s="2075"/>
      <c r="M27" s="2075"/>
      <c r="N27" s="2076"/>
      <c r="O27" s="2076"/>
      <c r="P27" s="2076"/>
      <c r="Q27" s="2076"/>
      <c r="R27" s="2076"/>
      <c r="S27" s="2076"/>
      <c r="T27" s="2076"/>
      <c r="U27" s="2076"/>
      <c r="V27" s="2076"/>
      <c r="W27" s="2076"/>
      <c r="X27" s="2076"/>
      <c r="Y27" s="2076"/>
      <c r="Z27" s="2076"/>
      <c r="AA27" s="2076"/>
      <c r="AB27" s="2076"/>
    </row>
    <row r="28" spans="1:28" ht="26.25" customHeight="1">
      <c r="A28" s="5497" t="s">
        <v>3116</v>
      </c>
      <c r="B28" s="5498"/>
      <c r="C28" s="5498"/>
      <c r="D28" s="5498"/>
      <c r="E28" s="5498"/>
      <c r="F28" s="5498"/>
      <c r="G28" s="5498"/>
      <c r="H28" s="5498"/>
      <c r="I28" s="5498"/>
      <c r="J28" s="5499"/>
      <c r="K28" s="5500" t="s">
        <v>3635</v>
      </c>
      <c r="L28" s="5501"/>
      <c r="M28" s="5501"/>
      <c r="N28" s="5501"/>
      <c r="O28" s="5501"/>
      <c r="P28" s="5501"/>
      <c r="Q28" s="5501"/>
      <c r="R28" s="5501"/>
      <c r="S28" s="5501"/>
      <c r="T28" s="5501"/>
      <c r="U28" s="5501"/>
      <c r="V28" s="5501"/>
      <c r="W28" s="5501"/>
      <c r="X28" s="5501"/>
      <c r="Y28" s="5501"/>
      <c r="Z28" s="5501"/>
      <c r="AA28" s="5501"/>
      <c r="AB28" s="5502"/>
    </row>
    <row r="29" spans="1:28" ht="26.25" customHeight="1">
      <c r="A29" s="5497" t="s">
        <v>3636</v>
      </c>
      <c r="B29" s="5498"/>
      <c r="C29" s="5498"/>
      <c r="D29" s="5498"/>
      <c r="E29" s="5498"/>
      <c r="F29" s="5498"/>
      <c r="G29" s="5498"/>
      <c r="H29" s="5498"/>
      <c r="I29" s="5498"/>
      <c r="J29" s="5499"/>
      <c r="K29" s="5503"/>
      <c r="L29" s="5504"/>
      <c r="M29" s="5504"/>
      <c r="N29" s="5504"/>
      <c r="O29" s="5504"/>
      <c r="P29" s="5504"/>
      <c r="Q29" s="5504"/>
      <c r="R29" s="5504"/>
      <c r="S29" s="5504"/>
      <c r="T29" s="5504"/>
      <c r="U29" s="5504"/>
      <c r="V29" s="5504"/>
      <c r="W29" s="5504"/>
      <c r="X29" s="5504"/>
      <c r="Y29" s="5504"/>
      <c r="Z29" s="5504"/>
      <c r="AA29" s="5504"/>
      <c r="AB29" s="5505"/>
    </row>
    <row r="30" spans="1:28" ht="26.25" customHeight="1">
      <c r="A30" s="5509" t="s">
        <v>3637</v>
      </c>
      <c r="B30" s="5510"/>
      <c r="C30" s="5510"/>
      <c r="D30" s="5510"/>
      <c r="E30" s="5510"/>
      <c r="F30" s="5510"/>
      <c r="G30" s="5510"/>
      <c r="H30" s="5510"/>
      <c r="I30" s="5510"/>
      <c r="J30" s="5511"/>
      <c r="K30" s="5503"/>
      <c r="L30" s="5504"/>
      <c r="M30" s="5504"/>
      <c r="N30" s="5504"/>
      <c r="O30" s="5504"/>
      <c r="P30" s="5504"/>
      <c r="Q30" s="5504"/>
      <c r="R30" s="5504"/>
      <c r="S30" s="5504"/>
      <c r="T30" s="5504"/>
      <c r="U30" s="5504"/>
      <c r="V30" s="5504"/>
      <c r="W30" s="5504"/>
      <c r="X30" s="5504"/>
      <c r="Y30" s="5504"/>
      <c r="Z30" s="5504"/>
      <c r="AA30" s="5504"/>
      <c r="AB30" s="5505"/>
    </row>
    <row r="31" spans="1:28" ht="26.25" customHeight="1">
      <c r="A31" s="5512" t="s">
        <v>3955</v>
      </c>
      <c r="B31" s="5512"/>
      <c r="C31" s="5512"/>
      <c r="D31" s="5512"/>
      <c r="E31" s="5512"/>
      <c r="F31" s="5512"/>
      <c r="G31" s="5512"/>
      <c r="H31" s="5512"/>
      <c r="I31" s="5512"/>
      <c r="J31" s="5513"/>
      <c r="K31" s="5506"/>
      <c r="L31" s="5507"/>
      <c r="M31" s="5507"/>
      <c r="N31" s="5507"/>
      <c r="O31" s="5507"/>
      <c r="P31" s="5507"/>
      <c r="Q31" s="5507"/>
      <c r="R31" s="5507"/>
      <c r="S31" s="5507"/>
      <c r="T31" s="5507"/>
      <c r="U31" s="5507"/>
      <c r="V31" s="5507"/>
      <c r="W31" s="5507"/>
      <c r="X31" s="5507"/>
      <c r="Y31" s="5507"/>
      <c r="Z31" s="5507"/>
      <c r="AA31" s="5507"/>
      <c r="AB31" s="5508"/>
    </row>
    <row r="32" spans="1:28" ht="17.25" customHeight="1">
      <c r="A32" s="2064" t="s">
        <v>3030</v>
      </c>
    </row>
    <row r="33" spans="1:28" ht="17.25" customHeight="1">
      <c r="A33" s="2064" t="s">
        <v>5077</v>
      </c>
    </row>
    <row r="34" spans="1:28" ht="17.25" customHeight="1">
      <c r="A34" s="2064" t="s">
        <v>5078</v>
      </c>
    </row>
    <row r="35" spans="1:28" ht="17.25" customHeight="1">
      <c r="A35" s="2064" t="s">
        <v>5079</v>
      </c>
    </row>
    <row r="36" spans="1:28" ht="17.25" customHeight="1">
      <c r="A36" s="2064" t="s">
        <v>5080</v>
      </c>
    </row>
    <row r="37" spans="1:28" ht="17.25" customHeight="1">
      <c r="A37" s="2064" t="s">
        <v>5414</v>
      </c>
    </row>
    <row r="38" spans="1:28" ht="17.25" customHeight="1">
      <c r="A38" s="2064" t="s">
        <v>4562</v>
      </c>
    </row>
    <row r="39" spans="1:28" ht="17.25" customHeight="1">
      <c r="A39" s="2064" t="s">
        <v>4734</v>
      </c>
    </row>
    <row r="40" spans="1:28" ht="17.25" customHeight="1">
      <c r="A40" s="2064" t="s">
        <v>4735</v>
      </c>
    </row>
    <row r="41" spans="1:28" ht="17.25" customHeight="1">
      <c r="A41" s="2064" t="s">
        <v>4736</v>
      </c>
    </row>
    <row r="42" spans="1:28" ht="17.25" customHeight="1"/>
    <row r="43" spans="1:28" ht="17.25" customHeight="1">
      <c r="A43" s="2064" t="s">
        <v>3099</v>
      </c>
    </row>
    <row r="44" spans="1:28" ht="17.25" customHeight="1">
      <c r="A44" s="2064" t="s">
        <v>4737</v>
      </c>
    </row>
    <row r="45" spans="1:28" ht="17.25" customHeight="1">
      <c r="A45" s="2064" t="s">
        <v>4738</v>
      </c>
    </row>
    <row r="46" spans="1:28" ht="17.25" customHeight="1">
      <c r="C46" s="2082" t="s">
        <v>139</v>
      </c>
      <c r="D46" s="2064" t="s">
        <v>3615</v>
      </c>
      <c r="H46" s="2082" t="s">
        <v>139</v>
      </c>
      <c r="I46" s="2064" t="s">
        <v>3616</v>
      </c>
      <c r="M46" s="2082" t="s">
        <v>139</v>
      </c>
      <c r="N46" s="2064" t="s">
        <v>4739</v>
      </c>
    </row>
    <row r="47" spans="1:28" ht="17.25" customHeight="1">
      <c r="C47" s="2083"/>
      <c r="H47" s="2083"/>
      <c r="M47" s="2083"/>
    </row>
    <row r="48" spans="1:28" ht="17.25" customHeight="1">
      <c r="A48" s="5449" t="s">
        <v>5415</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5449" t="s">
        <v>5416</v>
      </c>
      <c r="B49" s="5449"/>
      <c r="C49" s="5449"/>
      <c r="D49" s="5449"/>
      <c r="E49" s="5449"/>
      <c r="F49" s="5449"/>
      <c r="G49" s="5449"/>
      <c r="H49" s="5449"/>
      <c r="I49" s="5449"/>
      <c r="J49" s="5449"/>
      <c r="K49" s="5449"/>
      <c r="L49" s="5449"/>
      <c r="M49" s="5449"/>
      <c r="N49" s="5449"/>
      <c r="O49" s="5449"/>
      <c r="P49" s="5449"/>
      <c r="Q49" s="5449"/>
      <c r="R49" s="5449"/>
      <c r="S49" s="5449"/>
      <c r="T49" s="5449"/>
      <c r="U49" s="5449"/>
      <c r="V49" s="5449"/>
      <c r="W49" s="5449"/>
      <c r="X49" s="5449"/>
      <c r="Y49" s="5449"/>
      <c r="Z49" s="5449"/>
      <c r="AA49" s="5449"/>
      <c r="AB49" s="5449"/>
    </row>
    <row r="50" spans="1:28" ht="17.25" customHeight="1">
      <c r="A50" s="2064" t="s">
        <v>4564</v>
      </c>
    </row>
    <row r="51" spans="1:28" ht="17.25" customHeight="1">
      <c r="A51" s="2064" t="s">
        <v>4565</v>
      </c>
    </row>
    <row r="52" spans="1:28" ht="6" customHeight="1">
      <c r="B52" s="2084"/>
      <c r="C52" s="2085"/>
      <c r="D52" s="2085"/>
      <c r="E52" s="2085"/>
      <c r="F52" s="2085"/>
      <c r="G52" s="2085"/>
      <c r="H52" s="2085"/>
      <c r="I52" s="2085"/>
      <c r="J52" s="2085"/>
      <c r="K52" s="2085"/>
      <c r="L52" s="2085"/>
      <c r="M52" s="2085"/>
      <c r="N52" s="2085"/>
      <c r="O52" s="2085"/>
      <c r="P52" s="2085"/>
      <c r="Q52" s="2085"/>
      <c r="R52" s="2085"/>
      <c r="S52" s="2085"/>
      <c r="T52" s="2085"/>
      <c r="U52" s="2085"/>
      <c r="V52" s="2085"/>
      <c r="W52" s="2085"/>
      <c r="X52" s="2085"/>
      <c r="Y52" s="2086"/>
      <c r="Z52" s="2086"/>
      <c r="AA52" s="2086"/>
      <c r="AB52" s="2087"/>
    </row>
    <row r="53" spans="1:28" ht="17.25" customHeight="1">
      <c r="B53" s="2088" t="s">
        <v>3645</v>
      </c>
      <c r="H53" s="5470" t="str">
        <f>cst_wskakunin_BUILD__address</f>
        <v>埼玉県さいたま市浦和区仲町</v>
      </c>
      <c r="I53" s="5470"/>
      <c r="J53" s="5470"/>
      <c r="K53" s="5470"/>
      <c r="L53" s="5470"/>
      <c r="M53" s="5470"/>
      <c r="N53" s="5470"/>
      <c r="O53" s="5470"/>
      <c r="P53" s="5470"/>
      <c r="Q53" s="5470"/>
      <c r="R53" s="5470"/>
      <c r="S53" s="5470"/>
      <c r="T53" s="5470"/>
      <c r="U53" s="5470"/>
      <c r="V53" s="5470"/>
      <c r="W53" s="5470"/>
      <c r="X53" s="5470"/>
      <c r="Y53" s="5470"/>
      <c r="Z53" s="5470"/>
      <c r="AA53" s="5470"/>
      <c r="AB53" s="5471"/>
    </row>
    <row r="54" spans="1:28" ht="6" customHeight="1">
      <c r="B54" s="2089"/>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90"/>
      <c r="Z54" s="2090"/>
      <c r="AA54" s="2090"/>
      <c r="AB54" s="2091"/>
    </row>
    <row r="55" spans="1:28" ht="6" customHeight="1">
      <c r="B55" s="2084"/>
      <c r="C55" s="2085"/>
      <c r="D55" s="2085"/>
      <c r="E55" s="2085"/>
      <c r="F55" s="2085"/>
      <c r="G55" s="2085"/>
      <c r="H55" s="2085"/>
      <c r="I55" s="2085"/>
      <c r="J55" s="2085"/>
      <c r="K55" s="2085"/>
      <c r="L55" s="2085"/>
      <c r="M55" s="2085"/>
      <c r="N55" s="2085"/>
      <c r="O55" s="2085"/>
      <c r="P55" s="2085"/>
      <c r="Q55" s="2085"/>
      <c r="R55" s="2085"/>
      <c r="S55" s="2085"/>
      <c r="T55" s="2085"/>
      <c r="U55" s="2085"/>
      <c r="V55" s="2085"/>
      <c r="W55" s="2085"/>
      <c r="X55" s="2085"/>
      <c r="Y55" s="2086"/>
      <c r="Z55" s="2086"/>
      <c r="AA55" s="2086"/>
      <c r="AB55" s="2087"/>
    </row>
    <row r="56" spans="1:28" ht="17.25" customHeight="1">
      <c r="B56" s="2088" t="s">
        <v>5417</v>
      </c>
      <c r="H56" s="5470" t="str">
        <f>cst_wskakunin_BUILD_NAME</f>
        <v>eigyouテスト</v>
      </c>
      <c r="I56" s="5470"/>
      <c r="J56" s="5470"/>
      <c r="K56" s="5470"/>
      <c r="L56" s="5470"/>
      <c r="M56" s="5470"/>
      <c r="N56" s="5470"/>
      <c r="O56" s="5470"/>
      <c r="P56" s="5470"/>
      <c r="Q56" s="5470"/>
      <c r="R56" s="5470"/>
      <c r="S56" s="5470"/>
      <c r="T56" s="5470"/>
      <c r="U56" s="5470"/>
      <c r="V56" s="5470"/>
      <c r="W56" s="5470"/>
      <c r="X56" s="5470"/>
      <c r="Y56" s="5470"/>
      <c r="Z56" s="5470"/>
      <c r="AA56" s="5470"/>
      <c r="AB56" s="5471"/>
    </row>
    <row r="57" spans="1:28" ht="6" customHeight="1">
      <c r="B57" s="2089"/>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90"/>
      <c r="Z57" s="2090"/>
      <c r="AA57" s="2090"/>
      <c r="AB57" s="2091"/>
    </row>
    <row r="58" spans="1:28" ht="6" customHeight="1">
      <c r="B58" s="2084"/>
      <c r="C58" s="2085"/>
      <c r="D58" s="2085"/>
      <c r="E58" s="2085"/>
      <c r="F58" s="2085"/>
      <c r="G58" s="2085"/>
      <c r="H58" s="2085"/>
      <c r="I58" s="2085"/>
      <c r="J58" s="2085"/>
      <c r="K58" s="2085"/>
      <c r="L58" s="2085"/>
      <c r="M58" s="2085"/>
      <c r="N58" s="2085"/>
      <c r="O58" s="2085"/>
      <c r="P58" s="2085"/>
      <c r="Q58" s="2085"/>
      <c r="R58" s="2085"/>
      <c r="S58" s="2085"/>
      <c r="T58" s="2085"/>
      <c r="U58" s="2085"/>
      <c r="V58" s="2085"/>
      <c r="W58" s="2085"/>
      <c r="X58" s="2085"/>
      <c r="Y58" s="2086"/>
      <c r="Z58" s="2086"/>
      <c r="AA58" s="2086"/>
      <c r="AB58" s="2087"/>
    </row>
    <row r="59" spans="1:28" ht="17.25" customHeight="1">
      <c r="B59" s="2088" t="s">
        <v>5418</v>
      </c>
      <c r="I59" s="5484" t="str">
        <f>cst_wskakunin_SHIKITI_MENSEKI_1_TOTAL</f>
        <v/>
      </c>
      <c r="J59" s="5484"/>
      <c r="K59" s="5484"/>
      <c r="L59" s="5484"/>
      <c r="M59" s="2067" t="s">
        <v>114</v>
      </c>
      <c r="Y59" s="2064"/>
      <c r="Z59" s="2064"/>
      <c r="AA59" s="2064"/>
      <c r="AB59" s="2092"/>
    </row>
    <row r="60" spans="1:28" ht="6" customHeight="1">
      <c r="B60" s="2089"/>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90"/>
      <c r="Z60" s="2090"/>
      <c r="AA60" s="2090"/>
      <c r="AB60" s="2091"/>
    </row>
    <row r="61" spans="1:28" ht="6" customHeight="1">
      <c r="B61" s="2084"/>
      <c r="C61" s="2085"/>
      <c r="D61" s="2085"/>
      <c r="E61" s="2085"/>
      <c r="F61" s="2085"/>
      <c r="G61" s="2085"/>
      <c r="H61" s="2085"/>
      <c r="I61" s="2085"/>
      <c r="J61" s="2085"/>
      <c r="K61" s="2085"/>
      <c r="L61" s="2085"/>
      <c r="M61" s="2085"/>
      <c r="N61" s="2085"/>
      <c r="O61" s="2085"/>
      <c r="P61" s="2085"/>
      <c r="Q61" s="2085"/>
      <c r="R61" s="2085"/>
      <c r="S61" s="2085"/>
      <c r="T61" s="2085"/>
      <c r="U61" s="2085"/>
      <c r="V61" s="2085"/>
      <c r="W61" s="2085"/>
      <c r="X61" s="2085"/>
      <c r="Y61" s="2086"/>
      <c r="Z61" s="2086"/>
      <c r="AA61" s="2086"/>
      <c r="AB61" s="2087"/>
    </row>
    <row r="62" spans="1:28" ht="17.25" customHeight="1">
      <c r="B62" s="2088" t="s">
        <v>5419</v>
      </c>
      <c r="H62" s="2082" t="s">
        <v>139</v>
      </c>
      <c r="I62" s="2064" t="s">
        <v>472</v>
      </c>
      <c r="K62" s="2082" t="s">
        <v>139</v>
      </c>
      <c r="L62" s="2064" t="s">
        <v>4567</v>
      </c>
      <c r="Y62" s="2064"/>
      <c r="Z62" s="2064"/>
      <c r="AA62" s="2064"/>
      <c r="AB62" s="2092"/>
    </row>
    <row r="63" spans="1:28" ht="6" customHeight="1">
      <c r="B63" s="2089"/>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90"/>
      <c r="Z63" s="2090"/>
      <c r="AA63" s="2090"/>
      <c r="AB63" s="2091"/>
    </row>
    <row r="64" spans="1:28" ht="6" customHeight="1">
      <c r="B64" s="2084"/>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6"/>
      <c r="Z64" s="2086"/>
      <c r="AA64" s="2086"/>
      <c r="AB64" s="2087"/>
    </row>
    <row r="65" spans="2:28" ht="17.25" customHeight="1">
      <c r="B65" s="2088" t="s">
        <v>5420</v>
      </c>
      <c r="I65" s="5484" t="str">
        <f>IF(cst_wsjob_JOB_INPUT_VERSION="","",IF(cst_wsjob_JOB_INPUT_VERSION&gt;=6,cst_wskakunin_KENTIKU_MENSEKI_ZENTAI_SHINSEI,cst_wskakunin_KENTIKU_MENSEKI_SHINSEI))</f>
        <v/>
      </c>
      <c r="J65" s="5484"/>
      <c r="K65" s="5484"/>
      <c r="L65" s="5484"/>
      <c r="M65" s="2067" t="s">
        <v>114</v>
      </c>
      <c r="Y65" s="2064"/>
      <c r="Z65" s="2064"/>
      <c r="AA65" s="2064"/>
      <c r="AB65" s="2092"/>
    </row>
    <row r="66" spans="2:28" ht="6" customHeight="1">
      <c r="B66" s="2089"/>
      <c r="C66" s="2074"/>
      <c r="D66" s="2074"/>
      <c r="E66" s="2074"/>
      <c r="F66" s="2074"/>
      <c r="G66" s="2074"/>
      <c r="H66" s="2074"/>
      <c r="I66" s="2074"/>
      <c r="J66" s="2074"/>
      <c r="K66" s="2074"/>
      <c r="L66" s="2074"/>
      <c r="M66" s="2074"/>
      <c r="N66" s="2074"/>
      <c r="O66" s="2074"/>
      <c r="P66" s="2074"/>
      <c r="Q66" s="2074"/>
      <c r="R66" s="2074"/>
      <c r="S66" s="2074"/>
      <c r="T66" s="2074"/>
      <c r="U66" s="2074"/>
      <c r="V66" s="2074"/>
      <c r="W66" s="2074"/>
      <c r="X66" s="2074"/>
      <c r="Y66" s="2090"/>
      <c r="Z66" s="2090"/>
      <c r="AA66" s="2090"/>
      <c r="AB66" s="2091"/>
    </row>
    <row r="67" spans="2:28" ht="6" customHeight="1">
      <c r="B67" s="2084"/>
      <c r="C67" s="2085"/>
      <c r="D67" s="2085"/>
      <c r="E67" s="2085"/>
      <c r="F67" s="2085"/>
      <c r="G67" s="2085"/>
      <c r="H67" s="2085"/>
      <c r="I67" s="2085"/>
      <c r="J67" s="2085"/>
      <c r="K67" s="2085"/>
      <c r="L67" s="2085"/>
      <c r="M67" s="2085"/>
      <c r="N67" s="2085"/>
      <c r="O67" s="2085"/>
      <c r="P67" s="2085"/>
      <c r="Q67" s="2085"/>
      <c r="R67" s="2085"/>
      <c r="S67" s="2085"/>
      <c r="T67" s="2085"/>
      <c r="U67" s="2085"/>
      <c r="V67" s="2085"/>
      <c r="W67" s="2085"/>
      <c r="X67" s="2085"/>
      <c r="Y67" s="2086"/>
      <c r="Z67" s="2086"/>
      <c r="AA67" s="2086"/>
      <c r="AB67" s="2087"/>
    </row>
    <row r="68" spans="2:28" ht="17.25" customHeight="1">
      <c r="B68" s="2088" t="s">
        <v>5081</v>
      </c>
      <c r="I68" s="5484" t="str">
        <f>cst_wskakunin_NOBE_MENSEKI_JYUTAKU_SHINSEI</f>
        <v/>
      </c>
      <c r="J68" s="5484"/>
      <c r="K68" s="5484"/>
      <c r="L68" s="5484"/>
      <c r="M68" s="2067" t="s">
        <v>114</v>
      </c>
      <c r="Y68" s="2064"/>
      <c r="Z68" s="2064"/>
      <c r="AA68" s="2064"/>
      <c r="AB68" s="2092"/>
    </row>
    <row r="69" spans="2:28" ht="6" customHeight="1">
      <c r="B69" s="2089"/>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90"/>
      <c r="Z69" s="2090"/>
      <c r="AA69" s="2090"/>
      <c r="AB69" s="2091"/>
    </row>
    <row r="70" spans="2:28" ht="6" customHeight="1">
      <c r="B70" s="2084"/>
      <c r="C70" s="2085"/>
      <c r="D70" s="2085"/>
      <c r="E70" s="2085"/>
      <c r="F70" s="2085"/>
      <c r="G70" s="2085"/>
      <c r="H70" s="2085"/>
      <c r="I70" s="2085"/>
      <c r="J70" s="2085"/>
      <c r="K70" s="2085"/>
      <c r="L70" s="2085"/>
      <c r="M70" s="2085"/>
      <c r="N70" s="2085"/>
      <c r="O70" s="2085"/>
      <c r="P70" s="2085"/>
      <c r="Q70" s="2085"/>
      <c r="R70" s="2085"/>
      <c r="S70" s="2085"/>
      <c r="T70" s="2085"/>
      <c r="U70" s="2085"/>
      <c r="V70" s="2085"/>
      <c r="W70" s="2085"/>
      <c r="X70" s="2085"/>
      <c r="Y70" s="2086"/>
      <c r="Z70" s="2086"/>
      <c r="AA70" s="2086"/>
      <c r="AB70" s="2087"/>
    </row>
    <row r="71" spans="2:28" ht="17.25" customHeight="1">
      <c r="B71" s="2088" t="s">
        <v>5082</v>
      </c>
      <c r="H71" s="2093" t="str">
        <f>cst_wskakunin_YOUTO_kodate_box</f>
        <v>□</v>
      </c>
      <c r="I71" s="2064" t="s">
        <v>154</v>
      </c>
      <c r="N71" s="2093" t="str">
        <f>cst_wskakunin_YOUTO_kyoudou_box</f>
        <v>□</v>
      </c>
      <c r="O71" s="2064" t="s">
        <v>3211</v>
      </c>
      <c r="Y71" s="2064"/>
      <c r="Z71" s="2064"/>
      <c r="AA71" s="2064"/>
      <c r="AB71" s="2092"/>
    </row>
    <row r="72" spans="2:28" ht="17.25" customHeight="1">
      <c r="B72" s="2088"/>
      <c r="C72" s="2064" t="s">
        <v>4572</v>
      </c>
      <c r="H72" s="2083"/>
      <c r="N72" s="2094" t="s">
        <v>1395</v>
      </c>
      <c r="T72" s="5469"/>
      <c r="U72" s="5469"/>
      <c r="V72" s="5469"/>
      <c r="W72" s="5469"/>
      <c r="X72" s="2083" t="s">
        <v>108</v>
      </c>
      <c r="Y72" s="2064"/>
      <c r="Z72" s="2064"/>
      <c r="AA72" s="2064"/>
      <c r="AB72" s="2092"/>
    </row>
    <row r="73" spans="2:28" ht="17.25" customHeight="1">
      <c r="B73" s="2088"/>
      <c r="H73" s="2083"/>
      <c r="N73" s="2063" t="s">
        <v>4573</v>
      </c>
      <c r="T73" s="5469"/>
      <c r="U73" s="5469"/>
      <c r="V73" s="5469"/>
      <c r="W73" s="5469"/>
      <c r="X73" s="2083" t="s">
        <v>108</v>
      </c>
      <c r="Y73" s="2064"/>
      <c r="Z73" s="2064"/>
      <c r="AA73" s="2064"/>
      <c r="AB73" s="2092"/>
    </row>
    <row r="74" spans="2:28" ht="6" customHeight="1">
      <c r="B74" s="2089"/>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90"/>
      <c r="Z74" s="2090"/>
      <c r="AA74" s="2090"/>
      <c r="AB74" s="2091"/>
    </row>
    <row r="75" spans="2:28" ht="6" customHeight="1">
      <c r="B75" s="2084"/>
      <c r="C75" s="2085"/>
      <c r="D75" s="2085"/>
      <c r="E75" s="2085"/>
      <c r="F75" s="2085"/>
      <c r="G75" s="2085"/>
      <c r="H75" s="2085"/>
      <c r="I75" s="2085"/>
      <c r="J75" s="2085"/>
      <c r="K75" s="2085"/>
      <c r="L75" s="2085"/>
      <c r="M75" s="2085"/>
      <c r="N75" s="2085"/>
      <c r="O75" s="2085"/>
      <c r="P75" s="2085"/>
      <c r="Q75" s="2085"/>
      <c r="R75" s="2085"/>
      <c r="S75" s="2085"/>
      <c r="T75" s="2085"/>
      <c r="U75" s="2085"/>
      <c r="V75" s="2085"/>
      <c r="W75" s="2085"/>
      <c r="X75" s="2085"/>
      <c r="Y75" s="2086"/>
      <c r="Z75" s="2086"/>
      <c r="AA75" s="2086"/>
      <c r="AB75" s="2087"/>
    </row>
    <row r="76" spans="2:28" ht="17.25" customHeight="1">
      <c r="B76" s="2088" t="s">
        <v>5083</v>
      </c>
      <c r="L76" s="2067"/>
      <c r="N76" s="2082" t="s">
        <v>139</v>
      </c>
      <c r="O76" s="2064" t="s">
        <v>498</v>
      </c>
      <c r="Q76" s="2082" t="s">
        <v>139</v>
      </c>
      <c r="R76" s="2064" t="s">
        <v>497</v>
      </c>
      <c r="U76" s="2067"/>
      <c r="Y76" s="2064"/>
      <c r="Z76" s="2064"/>
      <c r="AA76" s="2064"/>
      <c r="AB76" s="2092"/>
    </row>
    <row r="77" spans="2:28" ht="6" customHeight="1">
      <c r="B77" s="2089"/>
      <c r="C77" s="2074"/>
      <c r="D77" s="2074"/>
      <c r="E77" s="2074"/>
      <c r="F77" s="2074"/>
      <c r="G77" s="2074"/>
      <c r="H77" s="2074"/>
      <c r="I77" s="2074"/>
      <c r="J77" s="2074"/>
      <c r="K77" s="2074"/>
      <c r="L77" s="2074"/>
      <c r="M77" s="2074"/>
      <c r="N77" s="2074"/>
      <c r="O77" s="2074"/>
      <c r="P77" s="2074"/>
      <c r="Q77" s="2074"/>
      <c r="R77" s="2074"/>
      <c r="S77" s="2074"/>
      <c r="T77" s="2074"/>
      <c r="U77" s="2074"/>
      <c r="V77" s="2074"/>
      <c r="W77" s="2074"/>
      <c r="X77" s="2074"/>
      <c r="Y77" s="2090"/>
      <c r="Z77" s="2090"/>
      <c r="AA77" s="2090"/>
      <c r="AB77" s="2091"/>
    </row>
    <row r="78" spans="2:28" ht="6" customHeight="1">
      <c r="B78" s="2084"/>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6"/>
      <c r="Z78" s="2086"/>
      <c r="AA78" s="2086"/>
      <c r="AB78" s="2087"/>
    </row>
    <row r="79" spans="2:28" ht="17.25" customHeight="1">
      <c r="B79" s="2088" t="s">
        <v>4689</v>
      </c>
      <c r="Y79" s="2064"/>
      <c r="Z79" s="2064"/>
      <c r="AA79" s="2064"/>
      <c r="AB79" s="2092"/>
    </row>
    <row r="80" spans="2:28" ht="17.25" customHeight="1">
      <c r="B80" s="2088"/>
      <c r="C80" s="2064" t="s">
        <v>3218</v>
      </c>
      <c r="H80" s="2083"/>
      <c r="I80" s="5474" t="str">
        <f>cst_wskakunin_p4_1_TAKASA_MAX</f>
        <v/>
      </c>
      <c r="J80" s="5474"/>
      <c r="K80" s="5474"/>
      <c r="L80" s="5474"/>
      <c r="M80" s="1191" t="s">
        <v>674</v>
      </c>
      <c r="Y80" s="2064"/>
      <c r="Z80" s="2067"/>
      <c r="AA80" s="2064"/>
      <c r="AB80" s="2095"/>
    </row>
    <row r="81" spans="1:28" ht="17.25" customHeight="1">
      <c r="B81" s="2088"/>
      <c r="C81" s="2064" t="s">
        <v>3219</v>
      </c>
      <c r="H81" s="2083"/>
      <c r="I81" s="5474" t="str">
        <f>cst_wskakunin_p4_1_TAKASA_KEN_MAX</f>
        <v/>
      </c>
      <c r="J81" s="5474"/>
      <c r="K81" s="5474"/>
      <c r="L81" s="5474"/>
      <c r="M81" s="2096" t="s">
        <v>674</v>
      </c>
      <c r="N81" s="2083"/>
      <c r="W81" s="2083"/>
      <c r="Y81" s="2064"/>
      <c r="Z81" s="2064"/>
      <c r="AA81" s="2064"/>
      <c r="AB81" s="2092"/>
    </row>
    <row r="82" spans="1:28" ht="17.25" customHeight="1">
      <c r="B82" s="2088"/>
      <c r="C82" s="2064" t="s">
        <v>3220</v>
      </c>
      <c r="F82" s="2064" t="s">
        <v>3647</v>
      </c>
      <c r="H82" s="2083"/>
      <c r="I82" s="5474" t="str">
        <f>cst_wskakunin_KAISU_TIJYOU_SHINSEI</f>
        <v/>
      </c>
      <c r="J82" s="5474"/>
      <c r="K82" s="2067" t="s">
        <v>481</v>
      </c>
      <c r="M82" s="2064" t="s">
        <v>4106</v>
      </c>
      <c r="O82" s="2083"/>
      <c r="P82" s="5474">
        <f>cst_wskakunin_KAISU_TIKA_SHINSEI__zero</f>
        <v>0</v>
      </c>
      <c r="Q82" s="5474"/>
      <c r="R82" s="2067" t="s">
        <v>481</v>
      </c>
      <c r="W82" s="2083"/>
      <c r="Y82" s="2064"/>
      <c r="Z82" s="2064"/>
      <c r="AA82" s="2064"/>
      <c r="AB82" s="2092"/>
    </row>
    <row r="83" spans="1:28" ht="6" customHeight="1">
      <c r="B83" s="2089"/>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90"/>
      <c r="Z83" s="2090"/>
      <c r="AA83" s="2090"/>
      <c r="AB83" s="2091"/>
    </row>
    <row r="84" spans="1:28" ht="6" customHeight="1">
      <c r="B84" s="2084"/>
      <c r="C84" s="2085"/>
      <c r="D84" s="2085"/>
      <c r="E84" s="2085"/>
      <c r="F84" s="2085"/>
      <c r="G84" s="2085"/>
      <c r="H84" s="2085"/>
      <c r="I84" s="2085"/>
      <c r="J84" s="2085"/>
      <c r="K84" s="2085"/>
      <c r="L84" s="2085"/>
      <c r="M84" s="2085"/>
      <c r="N84" s="2085"/>
      <c r="O84" s="2085"/>
      <c r="P84" s="2085"/>
      <c r="Q84" s="2085"/>
      <c r="R84" s="2085"/>
      <c r="S84" s="2085"/>
      <c r="T84" s="2085"/>
      <c r="U84" s="2085"/>
      <c r="V84" s="2085"/>
      <c r="W84" s="2085"/>
      <c r="X84" s="2085"/>
      <c r="Y84" s="2086"/>
      <c r="Z84" s="2086"/>
      <c r="AA84" s="2086"/>
      <c r="AB84" s="2087"/>
    </row>
    <row r="85" spans="1:28" ht="17.25" customHeight="1">
      <c r="B85" s="2088" t="s">
        <v>5084</v>
      </c>
      <c r="G85" s="5474" t="str">
        <f>cst_wskakunin_KOUZOU1</f>
        <v/>
      </c>
      <c r="H85" s="5474"/>
      <c r="I85" s="5474"/>
      <c r="J85" s="5474"/>
      <c r="K85" s="5474"/>
      <c r="L85" s="5474"/>
      <c r="N85" s="2063" t="s">
        <v>641</v>
      </c>
      <c r="P85" s="5474" t="str">
        <f>cst_wskakunin_KOUZOU2</f>
        <v/>
      </c>
      <c r="Q85" s="5474"/>
      <c r="R85" s="5474"/>
      <c r="S85" s="5474"/>
      <c r="T85" s="5474"/>
      <c r="U85" s="2064" t="s">
        <v>5429</v>
      </c>
      <c r="Y85" s="2064"/>
      <c r="Z85" s="2064"/>
      <c r="AA85" s="2064"/>
      <c r="AB85" s="2092"/>
    </row>
    <row r="86" spans="1:28" ht="6" customHeight="1">
      <c r="B86" s="2089"/>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90"/>
      <c r="Z86" s="2090"/>
      <c r="AA86" s="2090"/>
      <c r="AB86" s="2091"/>
    </row>
    <row r="87" spans="1:28" ht="6" customHeight="1">
      <c r="B87" s="2084"/>
      <c r="C87" s="2085"/>
      <c r="D87" s="2085"/>
      <c r="E87" s="2085"/>
      <c r="F87" s="2085"/>
      <c r="G87" s="2085"/>
      <c r="H87" s="2085"/>
      <c r="I87" s="2085"/>
      <c r="J87" s="2085"/>
      <c r="K87" s="2085"/>
      <c r="L87" s="2085"/>
      <c r="M87" s="2085"/>
      <c r="N87" s="2085"/>
      <c r="O87" s="2085"/>
      <c r="P87" s="2085"/>
      <c r="Q87" s="2085"/>
      <c r="R87" s="2085"/>
      <c r="S87" s="2085"/>
      <c r="T87" s="2085"/>
      <c r="U87" s="2085"/>
      <c r="V87" s="2085"/>
      <c r="W87" s="2085"/>
      <c r="X87" s="2085"/>
      <c r="Y87" s="2086"/>
      <c r="Z87" s="2086"/>
      <c r="AA87" s="2086"/>
      <c r="AB87" s="2087"/>
    </row>
    <row r="88" spans="1:28" ht="17.25" customHeight="1">
      <c r="B88" s="2088" t="s">
        <v>5085</v>
      </c>
      <c r="K88" s="2067"/>
      <c r="M88" s="2063"/>
      <c r="Q88" s="2064" t="s">
        <v>4576</v>
      </c>
      <c r="T88" s="2067"/>
      <c r="Y88" s="2064"/>
      <c r="Z88" s="2064"/>
      <c r="AA88" s="2064"/>
      <c r="AB88" s="2092"/>
    </row>
    <row r="89" spans="1:28" ht="6" customHeight="1">
      <c r="B89" s="2089"/>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90"/>
      <c r="Z89" s="2090"/>
      <c r="AA89" s="2090"/>
      <c r="AB89" s="2091"/>
    </row>
    <row r="90" spans="1:28" ht="6" customHeight="1">
      <c r="B90" s="2084"/>
      <c r="C90" s="2085"/>
      <c r="D90" s="2085"/>
      <c r="E90" s="2085"/>
      <c r="F90" s="2085"/>
      <c r="G90" s="2085"/>
      <c r="H90" s="2085"/>
      <c r="I90" s="2085"/>
      <c r="J90" s="2085"/>
      <c r="K90" s="2085"/>
      <c r="L90" s="2085"/>
      <c r="M90" s="2085"/>
      <c r="N90" s="2085"/>
      <c r="O90" s="2085"/>
      <c r="P90" s="2085"/>
      <c r="Q90" s="2085"/>
      <c r="R90" s="2085"/>
      <c r="S90" s="2085"/>
      <c r="T90" s="2085"/>
      <c r="U90" s="2085"/>
      <c r="V90" s="2085"/>
      <c r="W90" s="2085"/>
      <c r="X90" s="2085"/>
      <c r="Y90" s="2086"/>
      <c r="Z90" s="2086"/>
      <c r="AA90" s="2086"/>
      <c r="AB90" s="2087"/>
    </row>
    <row r="91" spans="1:28" ht="17.25" customHeight="1">
      <c r="B91" s="2088" t="s">
        <v>5087</v>
      </c>
      <c r="K91" s="2067"/>
      <c r="M91" s="2063"/>
      <c r="P91" s="5475" t="str">
        <f>cst_wskakunin_KOUJI_TYAKUSYU_YOTEI_DATE</f>
        <v/>
      </c>
      <c r="Q91" s="5475"/>
      <c r="R91" s="1194" t="s">
        <v>477</v>
      </c>
      <c r="S91" s="5476" t="str">
        <f>cst_wskakunin_KOUJI_TYAKUSYU_YOTEI_DATE</f>
        <v/>
      </c>
      <c r="T91" s="5476"/>
      <c r="U91" s="1194" t="s">
        <v>5</v>
      </c>
      <c r="V91" s="5477" t="str">
        <f>cst_wskakunin_KOUJI_TYAKUSYU_YOTEI_DATE</f>
        <v/>
      </c>
      <c r="W91" s="5477"/>
      <c r="X91" s="1194" t="s">
        <v>478</v>
      </c>
      <c r="Y91" s="2064"/>
      <c r="Z91" s="2064"/>
      <c r="AA91" s="2064"/>
      <c r="AB91" s="2092"/>
    </row>
    <row r="92" spans="1:28" ht="6" customHeight="1">
      <c r="B92" s="2089"/>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90"/>
      <c r="Z92" s="2090"/>
      <c r="AA92" s="2090"/>
      <c r="AB92" s="2091"/>
    </row>
    <row r="93" spans="1:28" ht="6" customHeight="1">
      <c r="B93" s="2084"/>
      <c r="C93" s="2085"/>
      <c r="D93" s="2085"/>
      <c r="E93" s="2085"/>
      <c r="F93" s="2085"/>
      <c r="G93" s="2085"/>
      <c r="H93" s="2085"/>
      <c r="I93" s="2085"/>
      <c r="J93" s="2085"/>
      <c r="K93" s="2085"/>
      <c r="L93" s="2085"/>
      <c r="M93" s="2085"/>
      <c r="N93" s="2085"/>
      <c r="O93" s="2085"/>
      <c r="P93" s="2085"/>
      <c r="Q93" s="2085"/>
      <c r="R93" s="2085"/>
      <c r="S93" s="2085"/>
      <c r="T93" s="2085"/>
      <c r="U93" s="2085"/>
      <c r="V93" s="2085"/>
      <c r="W93" s="2085"/>
      <c r="X93" s="2085"/>
      <c r="Y93" s="2086"/>
      <c r="Z93" s="2086"/>
      <c r="AA93" s="2086"/>
      <c r="AB93" s="2087"/>
    </row>
    <row r="94" spans="1:28" ht="17.25" customHeight="1">
      <c r="B94" s="2088" t="s">
        <v>5086</v>
      </c>
      <c r="K94" s="2067"/>
      <c r="M94" s="2063"/>
      <c r="P94" s="5482"/>
      <c r="Q94" s="5482"/>
      <c r="R94" s="1194" t="s">
        <v>477</v>
      </c>
      <c r="S94" s="5482"/>
      <c r="T94" s="5482"/>
      <c r="U94" s="1194" t="s">
        <v>5</v>
      </c>
      <c r="V94" s="5482"/>
      <c r="W94" s="5482"/>
      <c r="X94" s="1194" t="s">
        <v>478</v>
      </c>
      <c r="Y94" s="2064"/>
      <c r="Z94" s="2064"/>
      <c r="AA94" s="2064"/>
      <c r="AB94" s="2092"/>
    </row>
    <row r="95" spans="1:28" ht="6" customHeight="1">
      <c r="B95" s="2089"/>
      <c r="C95" s="2074"/>
      <c r="D95" s="2074"/>
      <c r="E95" s="2074"/>
      <c r="F95" s="2074"/>
      <c r="G95" s="2074"/>
      <c r="H95" s="2074"/>
      <c r="I95" s="2074"/>
      <c r="J95" s="2074"/>
      <c r="K95" s="2074"/>
      <c r="L95" s="2074"/>
      <c r="M95" s="2074"/>
      <c r="N95" s="2074"/>
      <c r="O95" s="2074"/>
      <c r="P95" s="2074"/>
      <c r="Q95" s="2074"/>
      <c r="R95" s="2074"/>
      <c r="S95" s="2074"/>
      <c r="T95" s="2074"/>
      <c r="U95" s="2074"/>
      <c r="V95" s="2074"/>
      <c r="W95" s="2074"/>
      <c r="X95" s="2074"/>
      <c r="Y95" s="2090"/>
      <c r="Z95" s="2090"/>
      <c r="AA95" s="2090"/>
      <c r="AB95" s="2091"/>
    </row>
    <row r="96" spans="1:28" ht="17.25" customHeight="1">
      <c r="A96" s="2097" t="s">
        <v>3030</v>
      </c>
    </row>
    <row r="97" spans="1:27" ht="17.25" customHeight="1">
      <c r="A97" s="2097" t="s">
        <v>5421</v>
      </c>
    </row>
    <row r="98" spans="1:27" ht="17.25" customHeight="1">
      <c r="A98" s="2097" t="s">
        <v>4733</v>
      </c>
    </row>
    <row r="99" spans="1:27" ht="17.25" customHeight="1">
      <c r="A99" s="2097" t="s">
        <v>5422</v>
      </c>
    </row>
    <row r="100" spans="1:27" ht="17.25" customHeight="1">
      <c r="A100" s="2097" t="s">
        <v>5423</v>
      </c>
    </row>
    <row r="101" spans="1:27" ht="17.25" customHeight="1">
      <c r="A101" s="2097" t="s">
        <v>4389</v>
      </c>
    </row>
    <row r="102" spans="1:27" ht="17.25" customHeight="1">
      <c r="A102" s="2097" t="s">
        <v>5424</v>
      </c>
    </row>
    <row r="103" spans="1:27" ht="17.25" customHeight="1">
      <c r="A103" s="2097" t="s">
        <v>5425</v>
      </c>
    </row>
    <row r="104" spans="1:27" ht="17.25" customHeight="1">
      <c r="A104" s="2097" t="s">
        <v>5426</v>
      </c>
    </row>
    <row r="105" spans="1:27" ht="17.25" customHeight="1">
      <c r="A105" s="2097" t="s">
        <v>5427</v>
      </c>
    </row>
    <row r="106" spans="1:27" ht="17.25" customHeight="1"/>
    <row r="107" spans="1:27" ht="17.25" customHeight="1"/>
    <row r="108" spans="1:27" ht="17.25" customHeight="1">
      <c r="Y108" s="2064"/>
      <c r="Z108" s="2064"/>
      <c r="AA108" s="2064"/>
    </row>
    <row r="109" spans="1:27" ht="17.25" customHeight="1"/>
    <row r="110" spans="1:27" ht="17.25" customHeight="1"/>
    <row r="111" spans="1:27" ht="17.25" customHeight="1"/>
    <row r="112" spans="1:27" ht="17.25" customHeight="1"/>
    <row r="113" spans="1:28" ht="17.25" customHeight="1"/>
    <row r="114" spans="1:28" ht="17.25" customHeight="1">
      <c r="A114" s="5449" t="s">
        <v>5428</v>
      </c>
      <c r="B114" s="5449"/>
      <c r="C114" s="5449"/>
      <c r="D114" s="5449"/>
      <c r="E114" s="5449"/>
      <c r="F114" s="5449"/>
      <c r="G114" s="5449"/>
      <c r="H114" s="5449"/>
      <c r="I114" s="5449"/>
      <c r="J114" s="5449"/>
      <c r="K114" s="5449"/>
      <c r="L114" s="5449"/>
      <c r="M114" s="5449"/>
      <c r="N114" s="5449"/>
      <c r="O114" s="5449"/>
      <c r="P114" s="5449"/>
      <c r="Q114" s="5449"/>
      <c r="R114" s="5449"/>
      <c r="S114" s="5449"/>
      <c r="T114" s="5449"/>
      <c r="U114" s="5449"/>
      <c r="V114" s="5449"/>
      <c r="W114" s="5449"/>
      <c r="X114" s="5449"/>
      <c r="Y114" s="5449"/>
      <c r="Z114" s="5449"/>
      <c r="AA114" s="5449"/>
      <c r="AB114" s="5449"/>
    </row>
    <row r="115" spans="1:28" ht="17.25" customHeight="1">
      <c r="A115" s="5449" t="s">
        <v>5416</v>
      </c>
      <c r="B115" s="5449"/>
      <c r="C115" s="5449"/>
      <c r="D115" s="5449"/>
      <c r="E115" s="5449"/>
      <c r="F115" s="5449"/>
      <c r="G115" s="5449"/>
      <c r="H115" s="5449"/>
      <c r="I115" s="5449"/>
      <c r="J115" s="5449"/>
      <c r="K115" s="5449"/>
      <c r="L115" s="5449"/>
      <c r="M115" s="5449"/>
      <c r="N115" s="5449"/>
      <c r="O115" s="5449"/>
      <c r="P115" s="5449"/>
      <c r="Q115" s="5449"/>
      <c r="R115" s="5449"/>
      <c r="S115" s="5449"/>
      <c r="T115" s="5449"/>
      <c r="U115" s="5449"/>
      <c r="V115" s="5449"/>
      <c r="W115" s="5449"/>
      <c r="X115" s="5449"/>
      <c r="Y115" s="5449"/>
      <c r="Z115" s="5449"/>
      <c r="AA115" s="5449"/>
      <c r="AB115" s="5449"/>
    </row>
    <row r="116" spans="1:28" ht="17.25" customHeight="1">
      <c r="A116" s="2064" t="s">
        <v>5088</v>
      </c>
    </row>
    <row r="117" spans="1:28" ht="17.25" customHeight="1">
      <c r="A117" s="2064" t="s">
        <v>4565</v>
      </c>
    </row>
    <row r="118" spans="1:28" ht="6" customHeight="1">
      <c r="B118" s="2084"/>
      <c r="C118" s="2085"/>
      <c r="D118" s="2085"/>
      <c r="E118" s="2085"/>
      <c r="F118" s="2085"/>
      <c r="G118" s="2085"/>
      <c r="H118" s="2085"/>
      <c r="I118" s="2085"/>
      <c r="J118" s="2085"/>
      <c r="K118" s="2085"/>
      <c r="L118" s="2085"/>
      <c r="M118" s="2085"/>
      <c r="N118" s="2085"/>
      <c r="O118" s="2085"/>
      <c r="P118" s="2085"/>
      <c r="Q118" s="2085"/>
      <c r="R118" s="2085"/>
      <c r="S118" s="2085"/>
      <c r="T118" s="2085"/>
      <c r="U118" s="2085"/>
      <c r="V118" s="2085"/>
      <c r="W118" s="2085"/>
      <c r="X118" s="2085"/>
      <c r="Y118" s="2086"/>
      <c r="Z118" s="2086"/>
      <c r="AA118" s="2086"/>
      <c r="AB118" s="2087"/>
    </row>
    <row r="119" spans="1:28" ht="17.25" customHeight="1">
      <c r="B119" s="2088" t="s">
        <v>3645</v>
      </c>
      <c r="H119" s="5490" t="str">
        <f>cst_wskakunin_BUILD__address</f>
        <v>埼玉県さいたま市浦和区仲町</v>
      </c>
      <c r="I119" s="5490"/>
      <c r="J119" s="5490"/>
      <c r="K119" s="5490"/>
      <c r="L119" s="5490"/>
      <c r="M119" s="5490"/>
      <c r="N119" s="5490"/>
      <c r="O119" s="5490"/>
      <c r="P119" s="5490"/>
      <c r="Q119" s="5490"/>
      <c r="R119" s="5490"/>
      <c r="S119" s="5490"/>
      <c r="T119" s="5490"/>
      <c r="U119" s="5490"/>
      <c r="V119" s="5490"/>
      <c r="W119" s="5490"/>
      <c r="X119" s="5490"/>
      <c r="Y119" s="5490"/>
      <c r="Z119" s="5490"/>
      <c r="AA119" s="5490"/>
      <c r="AB119" s="5491"/>
    </row>
    <row r="120" spans="1:28" ht="6" customHeight="1">
      <c r="B120" s="2089"/>
      <c r="C120" s="2074"/>
      <c r="D120" s="2074"/>
      <c r="E120" s="2074"/>
      <c r="F120" s="2074"/>
      <c r="G120" s="2074"/>
      <c r="H120" s="2074"/>
      <c r="I120" s="2074"/>
      <c r="J120" s="2074"/>
      <c r="K120" s="2074"/>
      <c r="L120" s="2074"/>
      <c r="M120" s="2074"/>
      <c r="N120" s="2074"/>
      <c r="O120" s="2074"/>
      <c r="P120" s="2074"/>
      <c r="Q120" s="2074"/>
      <c r="R120" s="2074"/>
      <c r="S120" s="2074"/>
      <c r="T120" s="2074"/>
      <c r="U120" s="2074"/>
      <c r="V120" s="2074"/>
      <c r="W120" s="2074"/>
      <c r="X120" s="2074"/>
      <c r="Y120" s="2090"/>
      <c r="Z120" s="2090"/>
      <c r="AA120" s="2090"/>
      <c r="AB120" s="2091"/>
    </row>
    <row r="121" spans="1:28" ht="6" customHeight="1">
      <c r="B121" s="2084"/>
      <c r="C121" s="2085"/>
      <c r="D121" s="2085"/>
      <c r="E121" s="2085"/>
      <c r="F121" s="2085"/>
      <c r="G121" s="2085"/>
      <c r="H121" s="2085"/>
      <c r="I121" s="2085"/>
      <c r="J121" s="2085"/>
      <c r="K121" s="2085"/>
      <c r="L121" s="2085"/>
      <c r="M121" s="2085"/>
      <c r="N121" s="2085"/>
      <c r="O121" s="2085"/>
      <c r="P121" s="2085"/>
      <c r="Q121" s="2085"/>
      <c r="R121" s="2085"/>
      <c r="S121" s="2085"/>
      <c r="T121" s="2085"/>
      <c r="U121" s="2085"/>
      <c r="V121" s="2085"/>
      <c r="W121" s="2085"/>
      <c r="X121" s="2085"/>
      <c r="Y121" s="2086"/>
      <c r="Z121" s="2086"/>
      <c r="AA121" s="2086"/>
      <c r="AB121" s="2087"/>
    </row>
    <row r="122" spans="1:28" ht="17.25" customHeight="1">
      <c r="B122" s="2088" t="s">
        <v>5417</v>
      </c>
      <c r="H122" s="5470" t="str">
        <f>cst_wskakunin_BUILD_NAME</f>
        <v>eigyouテスト</v>
      </c>
      <c r="I122" s="5470"/>
      <c r="J122" s="5470"/>
      <c r="K122" s="5470"/>
      <c r="L122" s="5470"/>
      <c r="M122" s="5470"/>
      <c r="N122" s="5470"/>
      <c r="O122" s="5470"/>
      <c r="P122" s="5470"/>
      <c r="Q122" s="5470"/>
      <c r="R122" s="5470"/>
      <c r="S122" s="5470"/>
      <c r="T122" s="5470"/>
      <c r="U122" s="5470"/>
      <c r="V122" s="5470"/>
      <c r="W122" s="5470"/>
      <c r="X122" s="5470"/>
      <c r="Y122" s="5470"/>
      <c r="Z122" s="5470"/>
      <c r="AA122" s="5470"/>
      <c r="AB122" s="5471"/>
    </row>
    <row r="123" spans="1:28" ht="6" customHeight="1">
      <c r="B123" s="2089"/>
      <c r="C123" s="2074"/>
      <c r="D123" s="2074"/>
      <c r="E123" s="2074"/>
      <c r="F123" s="2074"/>
      <c r="G123" s="2074"/>
      <c r="H123" s="2074"/>
      <c r="I123" s="2074"/>
      <c r="J123" s="2074"/>
      <c r="K123" s="2074"/>
      <c r="L123" s="2074"/>
      <c r="M123" s="2074"/>
      <c r="N123" s="2074"/>
      <c r="O123" s="2074"/>
      <c r="P123" s="2074"/>
      <c r="Q123" s="2074"/>
      <c r="R123" s="2074"/>
      <c r="S123" s="2074"/>
      <c r="T123" s="2074"/>
      <c r="U123" s="2074"/>
      <c r="V123" s="2074"/>
      <c r="W123" s="2074"/>
      <c r="X123" s="2074"/>
      <c r="Y123" s="2090"/>
      <c r="Z123" s="2090"/>
      <c r="AA123" s="2090"/>
      <c r="AB123" s="2091"/>
    </row>
    <row r="124" spans="1:28" ht="6" customHeight="1">
      <c r="B124" s="2084"/>
      <c r="C124" s="2085"/>
      <c r="D124" s="2085"/>
      <c r="E124" s="2085"/>
      <c r="F124" s="2085"/>
      <c r="G124" s="2085"/>
      <c r="H124" s="2085"/>
      <c r="I124" s="2085"/>
      <c r="J124" s="2085"/>
      <c r="K124" s="2085"/>
      <c r="L124" s="2085"/>
      <c r="M124" s="2085"/>
      <c r="N124" s="2085"/>
      <c r="O124" s="2085"/>
      <c r="P124" s="2085"/>
      <c r="Q124" s="2085"/>
      <c r="R124" s="2085"/>
      <c r="S124" s="2085"/>
      <c r="T124" s="2085"/>
      <c r="U124" s="2085"/>
      <c r="V124" s="2085"/>
      <c r="W124" s="2085"/>
      <c r="X124" s="2085"/>
      <c r="Y124" s="2086"/>
      <c r="Z124" s="2086"/>
      <c r="AA124" s="2086"/>
      <c r="AB124" s="2087"/>
    </row>
    <row r="125" spans="1:28" ht="17.25" customHeight="1">
      <c r="B125" s="2088" t="s">
        <v>5418</v>
      </c>
      <c r="I125" s="5484" t="str">
        <f>cst_wskakunin_SHIKITI_MENSEKI_1_TOTAL</f>
        <v/>
      </c>
      <c r="J125" s="5484"/>
      <c r="K125" s="5484"/>
      <c r="L125" s="5484"/>
      <c r="M125" s="2067" t="s">
        <v>114</v>
      </c>
      <c r="Y125" s="2064"/>
      <c r="Z125" s="2064"/>
      <c r="AA125" s="2064"/>
      <c r="AB125" s="2092"/>
    </row>
    <row r="126" spans="1:28" ht="6" customHeight="1">
      <c r="B126" s="2089"/>
      <c r="C126" s="2074"/>
      <c r="D126" s="2074"/>
      <c r="E126" s="2074"/>
      <c r="F126" s="2074"/>
      <c r="G126" s="2074"/>
      <c r="H126" s="2074"/>
      <c r="I126" s="2074"/>
      <c r="J126" s="2074"/>
      <c r="K126" s="2074"/>
      <c r="L126" s="2074"/>
      <c r="M126" s="2074"/>
      <c r="N126" s="2074"/>
      <c r="O126" s="2074"/>
      <c r="P126" s="2074"/>
      <c r="Q126" s="2074"/>
      <c r="R126" s="2074"/>
      <c r="S126" s="2074"/>
      <c r="T126" s="2074"/>
      <c r="U126" s="2074"/>
      <c r="V126" s="2074"/>
      <c r="W126" s="2074"/>
      <c r="X126" s="2074"/>
      <c r="Y126" s="2090"/>
      <c r="Z126" s="2090"/>
      <c r="AA126" s="2090"/>
      <c r="AB126" s="2091"/>
    </row>
    <row r="127" spans="1:28" ht="6" customHeight="1">
      <c r="B127" s="2084"/>
      <c r="C127" s="2085"/>
      <c r="D127" s="2085"/>
      <c r="E127" s="2085"/>
      <c r="F127" s="2085"/>
      <c r="G127" s="2085"/>
      <c r="H127" s="2085"/>
      <c r="I127" s="2085"/>
      <c r="J127" s="2085"/>
      <c r="K127" s="2085"/>
      <c r="L127" s="2085"/>
      <c r="M127" s="2085"/>
      <c r="N127" s="2085"/>
      <c r="O127" s="2085"/>
      <c r="P127" s="2085"/>
      <c r="Q127" s="2085"/>
      <c r="R127" s="2085"/>
      <c r="S127" s="2085"/>
      <c r="T127" s="2085"/>
      <c r="U127" s="2085"/>
      <c r="V127" s="2085"/>
      <c r="W127" s="2085"/>
      <c r="X127" s="2085"/>
      <c r="Y127" s="2086"/>
      <c r="Z127" s="2086"/>
      <c r="AA127" s="2086"/>
      <c r="AB127" s="2087"/>
    </row>
    <row r="128" spans="1:28" ht="17.25" customHeight="1">
      <c r="B128" s="2088" t="s">
        <v>4568</v>
      </c>
      <c r="I128" s="5484" t="str">
        <f>IF(cst_wsjob_JOB_INPUT_VERSION="","",IF(cst_wsjob_JOB_INPUT_VERSION&gt;=6,cst_wskakunin_KENTIKU_MENSEKI_ZENTAI_SHINSEI,cst_wskakunin_KENTIKU_MENSEKI_SHINSEI))</f>
        <v/>
      </c>
      <c r="J128" s="5484"/>
      <c r="K128" s="5484"/>
      <c r="L128" s="5484"/>
      <c r="M128" s="2067" t="s">
        <v>114</v>
      </c>
      <c r="Y128" s="2064"/>
      <c r="Z128" s="2064"/>
      <c r="AA128" s="2064"/>
      <c r="AB128" s="2092"/>
    </row>
    <row r="129" spans="2:28" ht="6" customHeight="1">
      <c r="B129" s="2089"/>
      <c r="C129" s="2074"/>
      <c r="D129" s="2074"/>
      <c r="E129" s="2074"/>
      <c r="F129" s="2074"/>
      <c r="G129" s="2074"/>
      <c r="H129" s="2074"/>
      <c r="I129" s="2074"/>
      <c r="J129" s="2074"/>
      <c r="K129" s="2074"/>
      <c r="L129" s="2074"/>
      <c r="M129" s="2074"/>
      <c r="N129" s="2074"/>
      <c r="O129" s="2074"/>
      <c r="P129" s="2074"/>
      <c r="Q129" s="2074"/>
      <c r="R129" s="2074"/>
      <c r="S129" s="2074"/>
      <c r="T129" s="2074"/>
      <c r="U129" s="2074"/>
      <c r="V129" s="2074"/>
      <c r="W129" s="2074"/>
      <c r="X129" s="2074"/>
      <c r="Y129" s="2090"/>
      <c r="Z129" s="2090"/>
      <c r="AA129" s="2090"/>
      <c r="AB129" s="2091"/>
    </row>
    <row r="130" spans="2:28" ht="6" customHeight="1">
      <c r="B130" s="2084"/>
      <c r="C130" s="2085"/>
      <c r="D130" s="2085"/>
      <c r="E130" s="2085"/>
      <c r="F130" s="2085"/>
      <c r="G130" s="2085"/>
      <c r="H130" s="2085"/>
      <c r="I130" s="2085"/>
      <c r="J130" s="2085"/>
      <c r="K130" s="2085"/>
      <c r="L130" s="2085"/>
      <c r="M130" s="2085"/>
      <c r="N130" s="2085"/>
      <c r="O130" s="2085"/>
      <c r="P130" s="2085"/>
      <c r="Q130" s="2085"/>
      <c r="R130" s="2085"/>
      <c r="S130" s="2085"/>
      <c r="T130" s="2085"/>
      <c r="U130" s="2085"/>
      <c r="V130" s="2085"/>
      <c r="W130" s="2085"/>
      <c r="X130" s="2085"/>
      <c r="Y130" s="2086"/>
      <c r="Z130" s="2086"/>
      <c r="AA130" s="2086"/>
      <c r="AB130" s="2087"/>
    </row>
    <row r="131" spans="2:28" ht="17.25" customHeight="1">
      <c r="B131" s="2088" t="s">
        <v>4569</v>
      </c>
      <c r="I131" s="5484" t="str">
        <f>cst_wskakunin_NOBE_MENSEKI_JYUTAKU_SHINSEI</f>
        <v/>
      </c>
      <c r="J131" s="5484"/>
      <c r="K131" s="5484"/>
      <c r="L131" s="5484"/>
      <c r="M131" s="2067" t="s">
        <v>114</v>
      </c>
      <c r="Y131" s="2064"/>
      <c r="Z131" s="2064"/>
      <c r="AA131" s="2064"/>
      <c r="AB131" s="2092"/>
    </row>
    <row r="132" spans="2:28" ht="6" customHeight="1">
      <c r="B132" s="2089"/>
      <c r="C132" s="2074"/>
      <c r="D132" s="2074"/>
      <c r="E132" s="2074"/>
      <c r="F132" s="2074"/>
      <c r="G132" s="2074"/>
      <c r="H132" s="2074"/>
      <c r="I132" s="2074"/>
      <c r="J132" s="2074"/>
      <c r="K132" s="2074"/>
      <c r="L132" s="2074"/>
      <c r="M132" s="2074"/>
      <c r="N132" s="2074"/>
      <c r="O132" s="2074"/>
      <c r="P132" s="2074"/>
      <c r="Q132" s="2074"/>
      <c r="R132" s="2074"/>
      <c r="S132" s="2074"/>
      <c r="T132" s="2074"/>
      <c r="U132" s="2074"/>
      <c r="V132" s="2074"/>
      <c r="W132" s="2074"/>
      <c r="X132" s="2074"/>
      <c r="Y132" s="2090"/>
      <c r="Z132" s="2090"/>
      <c r="AA132" s="2090"/>
      <c r="AB132" s="2091"/>
    </row>
    <row r="133" spans="2:28" ht="6" customHeight="1">
      <c r="B133" s="2084"/>
      <c r="C133" s="2085"/>
      <c r="D133" s="2085"/>
      <c r="E133" s="2085"/>
      <c r="F133" s="2085"/>
      <c r="G133" s="2085"/>
      <c r="H133" s="2085"/>
      <c r="I133" s="2085"/>
      <c r="J133" s="2085"/>
      <c r="K133" s="2085"/>
      <c r="L133" s="2085"/>
      <c r="M133" s="2085"/>
      <c r="N133" s="2085"/>
      <c r="O133" s="2085"/>
      <c r="P133" s="2085"/>
      <c r="Q133" s="2085"/>
      <c r="R133" s="2085"/>
      <c r="S133" s="2085"/>
      <c r="T133" s="2085"/>
      <c r="U133" s="2085"/>
      <c r="V133" s="2085"/>
      <c r="W133" s="2085"/>
      <c r="X133" s="2085"/>
      <c r="Y133" s="2086"/>
      <c r="Z133" s="2086"/>
      <c r="AA133" s="2086"/>
      <c r="AB133" s="2087"/>
    </row>
    <row r="134" spans="2:28" ht="17.25" customHeight="1">
      <c r="B134" s="2088" t="s">
        <v>4570</v>
      </c>
      <c r="H134" s="2093" t="str">
        <f>cst_wskakunin_YOUTO_kodate_box</f>
        <v>□</v>
      </c>
      <c r="I134" s="2064" t="s">
        <v>154</v>
      </c>
      <c r="N134" s="2093" t="str">
        <f>cst_wskakunin_YOUTO_kyoudou_box</f>
        <v>□</v>
      </c>
      <c r="O134" s="2064" t="s">
        <v>3211</v>
      </c>
      <c r="Y134" s="2064"/>
      <c r="Z134" s="2064"/>
      <c r="AA134" s="2064"/>
      <c r="AB134" s="2092"/>
    </row>
    <row r="135" spans="2:28" ht="17.25" customHeight="1">
      <c r="B135" s="2088"/>
      <c r="C135" s="2064" t="s">
        <v>4572</v>
      </c>
      <c r="H135" s="2083"/>
      <c r="N135" s="2094" t="s">
        <v>1395</v>
      </c>
      <c r="T135" s="5469"/>
      <c r="U135" s="5469"/>
      <c r="V135" s="5469"/>
      <c r="W135" s="5469"/>
      <c r="X135" s="2083" t="s">
        <v>108</v>
      </c>
      <c r="Y135" s="2064"/>
      <c r="Z135" s="2064"/>
      <c r="AA135" s="2064"/>
      <c r="AB135" s="2092"/>
    </row>
    <row r="136" spans="2:28" ht="17.25" customHeight="1">
      <c r="B136" s="2088"/>
      <c r="H136" s="2083"/>
      <c r="N136" s="2063" t="s">
        <v>4573</v>
      </c>
      <c r="T136" s="5469"/>
      <c r="U136" s="5469"/>
      <c r="V136" s="5469"/>
      <c r="W136" s="5469"/>
      <c r="X136" s="2083" t="s">
        <v>108</v>
      </c>
      <c r="Y136" s="2064"/>
      <c r="Z136" s="2064"/>
      <c r="AA136" s="2064"/>
      <c r="AB136" s="2092"/>
    </row>
    <row r="137" spans="2:28" ht="6" customHeight="1">
      <c r="B137" s="2089"/>
      <c r="C137" s="2074"/>
      <c r="D137" s="2074"/>
      <c r="E137" s="2074"/>
      <c r="F137" s="2074"/>
      <c r="G137" s="2074"/>
      <c r="H137" s="2074"/>
      <c r="I137" s="2074"/>
      <c r="J137" s="2074"/>
      <c r="K137" s="2074"/>
      <c r="L137" s="2074"/>
      <c r="M137" s="2074"/>
      <c r="N137" s="2074"/>
      <c r="O137" s="2074"/>
      <c r="P137" s="2074"/>
      <c r="Q137" s="2074"/>
      <c r="R137" s="2074"/>
      <c r="S137" s="2074"/>
      <c r="T137" s="2074"/>
      <c r="U137" s="2074"/>
      <c r="V137" s="2074"/>
      <c r="W137" s="2074"/>
      <c r="X137" s="2074"/>
      <c r="Y137" s="2090"/>
      <c r="Z137" s="2090"/>
      <c r="AA137" s="2090"/>
      <c r="AB137" s="2091"/>
    </row>
    <row r="138" spans="2:28" ht="6" customHeight="1">
      <c r="B138" s="2084"/>
      <c r="C138" s="2085"/>
      <c r="D138" s="2085"/>
      <c r="E138" s="2085"/>
      <c r="F138" s="2085"/>
      <c r="G138" s="2085"/>
      <c r="H138" s="2085"/>
      <c r="I138" s="2085"/>
      <c r="J138" s="2085"/>
      <c r="K138" s="2085"/>
      <c r="L138" s="2085"/>
      <c r="M138" s="2085"/>
      <c r="N138" s="2085"/>
      <c r="O138" s="2085"/>
      <c r="P138" s="2085"/>
      <c r="Q138" s="2085"/>
      <c r="R138" s="2085"/>
      <c r="S138" s="2085"/>
      <c r="T138" s="2085"/>
      <c r="U138" s="2085"/>
      <c r="V138" s="2085"/>
      <c r="W138" s="2085"/>
      <c r="X138" s="2085"/>
      <c r="Y138" s="2086"/>
      <c r="Z138" s="2086"/>
      <c r="AA138" s="2086"/>
      <c r="AB138" s="2087"/>
    </row>
    <row r="139" spans="2:28" ht="17.25" customHeight="1">
      <c r="B139" s="2088" t="s">
        <v>5089</v>
      </c>
      <c r="L139" s="2067"/>
      <c r="N139" s="2082" t="s">
        <v>139</v>
      </c>
      <c r="O139" s="2064" t="s">
        <v>498</v>
      </c>
      <c r="Q139" s="2082" t="s">
        <v>139</v>
      </c>
      <c r="R139" s="2064" t="s">
        <v>497</v>
      </c>
      <c r="U139" s="2067"/>
      <c r="Y139" s="2064"/>
      <c r="Z139" s="2064"/>
      <c r="AA139" s="2064"/>
      <c r="AB139" s="2092"/>
    </row>
    <row r="140" spans="2:28" ht="6" customHeight="1">
      <c r="B140" s="2089"/>
      <c r="C140" s="2074"/>
      <c r="D140" s="2074"/>
      <c r="E140" s="2074"/>
      <c r="F140" s="2074"/>
      <c r="G140" s="2074"/>
      <c r="H140" s="2074"/>
      <c r="I140" s="2074"/>
      <c r="J140" s="2074"/>
      <c r="K140" s="2074"/>
      <c r="L140" s="2074"/>
      <c r="M140" s="2074"/>
      <c r="N140" s="2074"/>
      <c r="O140" s="2074"/>
      <c r="P140" s="2074"/>
      <c r="Q140" s="2074"/>
      <c r="R140" s="2074"/>
      <c r="S140" s="2074"/>
      <c r="T140" s="2074"/>
      <c r="U140" s="2074"/>
      <c r="V140" s="2074"/>
      <c r="W140" s="2074"/>
      <c r="X140" s="2074"/>
      <c r="Y140" s="2090"/>
      <c r="Z140" s="2090"/>
      <c r="AA140" s="2090"/>
      <c r="AB140" s="2091"/>
    </row>
    <row r="141" spans="2:28" ht="6" customHeight="1">
      <c r="B141" s="2084"/>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6"/>
      <c r="Z141" s="2086"/>
      <c r="AA141" s="2086"/>
      <c r="AB141" s="2087"/>
    </row>
    <row r="142" spans="2:28" ht="17.25" customHeight="1">
      <c r="B142" s="2088" t="s">
        <v>5090</v>
      </c>
      <c r="Y142" s="2064"/>
      <c r="Z142" s="2064"/>
      <c r="AA142" s="2064"/>
      <c r="AB142" s="2092"/>
    </row>
    <row r="143" spans="2:28" ht="17.25" customHeight="1">
      <c r="B143" s="2088"/>
      <c r="C143" s="2064" t="s">
        <v>3218</v>
      </c>
      <c r="H143" s="2083"/>
      <c r="I143" s="5474" t="str">
        <f>cst_wskakunin_p4_1_TAKASA_MAX</f>
        <v/>
      </c>
      <c r="J143" s="5474"/>
      <c r="K143" s="5474"/>
      <c r="L143" s="5474"/>
      <c r="M143" s="1191" t="s">
        <v>674</v>
      </c>
      <c r="N143" s="1191"/>
      <c r="O143" s="1191"/>
      <c r="P143" s="1191"/>
      <c r="Q143" s="1191"/>
      <c r="R143" s="1191"/>
      <c r="Y143" s="2064"/>
      <c r="Z143" s="2067"/>
      <c r="AA143" s="2064"/>
      <c r="AB143" s="2095"/>
    </row>
    <row r="144" spans="2:28" ht="17.25" customHeight="1">
      <c r="B144" s="2088"/>
      <c r="C144" s="2064" t="s">
        <v>3219</v>
      </c>
      <c r="H144" s="2083"/>
      <c r="I144" s="5474" t="str">
        <f>cst_wskakunin_p4_1_TAKASA_KEN_MAX</f>
        <v/>
      </c>
      <c r="J144" s="5474"/>
      <c r="K144" s="5474"/>
      <c r="L144" s="5474"/>
      <c r="M144" s="2096" t="s">
        <v>674</v>
      </c>
      <c r="N144" s="1198"/>
      <c r="O144" s="1191"/>
      <c r="P144" s="1191"/>
      <c r="Q144" s="1191"/>
      <c r="R144" s="1191"/>
      <c r="W144" s="2083"/>
      <c r="Y144" s="2064"/>
      <c r="Z144" s="2064"/>
      <c r="AA144" s="2064"/>
      <c r="AB144" s="2092"/>
    </row>
    <row r="145" spans="2:28" ht="17.25" customHeight="1">
      <c r="B145" s="2088"/>
      <c r="C145" s="2064" t="s">
        <v>3220</v>
      </c>
      <c r="F145" s="2064" t="s">
        <v>3647</v>
      </c>
      <c r="H145" s="2083"/>
      <c r="I145" s="5474" t="str">
        <f>cst_wskakunin_KAISU_TIJYOU_SHINSEI</f>
        <v/>
      </c>
      <c r="J145" s="5474"/>
      <c r="K145" s="1194" t="s">
        <v>481</v>
      </c>
      <c r="L145" s="1191"/>
      <c r="M145" s="1191" t="s">
        <v>4106</v>
      </c>
      <c r="N145" s="1191"/>
      <c r="O145" s="1198"/>
      <c r="P145" s="5474">
        <f>cst_wskakunin_KAISU_TIKA_SHINSEI__zero</f>
        <v>0</v>
      </c>
      <c r="Q145" s="5474"/>
      <c r="R145" s="1194" t="s">
        <v>481</v>
      </c>
      <c r="W145" s="2083"/>
      <c r="Y145" s="2064"/>
      <c r="Z145" s="2064"/>
      <c r="AA145" s="2064"/>
      <c r="AB145" s="2092"/>
    </row>
    <row r="146" spans="2:28" ht="6" customHeight="1">
      <c r="B146" s="2089"/>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90"/>
      <c r="Z146" s="2090"/>
      <c r="AA146" s="2090"/>
      <c r="AB146" s="2091"/>
    </row>
    <row r="147" spans="2:28" ht="6" customHeight="1">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6"/>
      <c r="Z147" s="2086"/>
      <c r="AA147" s="2086"/>
      <c r="AB147" s="2087"/>
    </row>
    <row r="148" spans="2:28" ht="17.25" customHeight="1">
      <c r="B148" s="2088" t="s">
        <v>5091</v>
      </c>
      <c r="G148" s="5474" t="str">
        <f>cst_wskakunin_KOUZOU1</f>
        <v/>
      </c>
      <c r="H148" s="5474"/>
      <c r="I148" s="5474"/>
      <c r="J148" s="5474"/>
      <c r="K148" s="5474"/>
      <c r="L148" s="5474"/>
      <c r="M148" s="1191"/>
      <c r="N148" s="1193" t="s">
        <v>641</v>
      </c>
      <c r="O148" s="1191"/>
      <c r="P148" s="5474" t="str">
        <f>cst_wskakunin_KOUZOU2</f>
        <v/>
      </c>
      <c r="Q148" s="5474"/>
      <c r="R148" s="5474"/>
      <c r="S148" s="5474"/>
      <c r="T148" s="5474"/>
      <c r="U148" s="2067" t="s">
        <v>5429</v>
      </c>
      <c r="Y148" s="2064"/>
      <c r="Z148" s="2064"/>
      <c r="AA148" s="2064"/>
      <c r="AB148" s="2092"/>
    </row>
    <row r="149" spans="2:28" ht="6" customHeight="1">
      <c r="B149" s="2089"/>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90"/>
      <c r="Z149" s="2090"/>
      <c r="AA149" s="2090"/>
      <c r="AB149" s="2091"/>
    </row>
    <row r="150" spans="2:28" ht="6" customHeight="1">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6"/>
      <c r="Z150" s="2086"/>
      <c r="AA150" s="2086"/>
      <c r="AB150" s="2087"/>
    </row>
    <row r="151" spans="2:28" ht="17.25" customHeight="1">
      <c r="B151" s="2088" t="s">
        <v>5092</v>
      </c>
      <c r="K151" s="2067"/>
      <c r="M151" s="2063"/>
      <c r="Q151" s="2064" t="s">
        <v>4576</v>
      </c>
      <c r="T151" s="2067"/>
      <c r="Y151" s="2064"/>
      <c r="Z151" s="2064"/>
      <c r="AA151" s="2064"/>
      <c r="AB151" s="2092"/>
    </row>
    <row r="152" spans="2:28" ht="6" customHeight="1">
      <c r="B152" s="2089"/>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90"/>
      <c r="Z152" s="2090"/>
      <c r="AA152" s="2090"/>
      <c r="AB152" s="2091"/>
    </row>
    <row r="153" spans="2:28" ht="6" customHeight="1">
      <c r="B153" s="2084"/>
      <c r="C153" s="2085"/>
      <c r="D153" s="2085"/>
      <c r="E153" s="2085"/>
      <c r="F153" s="2085"/>
      <c r="G153" s="2085"/>
      <c r="H153" s="2085"/>
      <c r="I153" s="2085"/>
      <c r="J153" s="2085"/>
      <c r="K153" s="2085"/>
      <c r="L153" s="2085"/>
      <c r="M153" s="2085"/>
      <c r="N153" s="2085"/>
      <c r="O153" s="2085"/>
      <c r="P153" s="2085"/>
      <c r="Q153" s="2085"/>
      <c r="R153" s="2085"/>
      <c r="S153" s="2085"/>
      <c r="T153" s="2085"/>
      <c r="U153" s="2085"/>
      <c r="V153" s="2085"/>
      <c r="W153" s="2085"/>
      <c r="X153" s="2085"/>
      <c r="Y153" s="2086"/>
      <c r="Z153" s="2086"/>
      <c r="AA153" s="2086"/>
      <c r="AB153" s="2087"/>
    </row>
    <row r="154" spans="2:28" ht="17.25" customHeight="1">
      <c r="B154" s="2088" t="s">
        <v>5093</v>
      </c>
      <c r="K154" s="2067"/>
      <c r="M154" s="2063"/>
      <c r="Y154" s="2064"/>
      <c r="Z154" s="2064"/>
      <c r="AA154" s="2064"/>
      <c r="AB154" s="2092"/>
    </row>
    <row r="155" spans="2:28" ht="17.25" customHeight="1">
      <c r="B155" s="2088"/>
      <c r="C155" s="2064" t="s">
        <v>5094</v>
      </c>
      <c r="K155" s="2067"/>
      <c r="M155" s="2063"/>
      <c r="P155" s="5482"/>
      <c r="Q155" s="5482"/>
      <c r="R155" s="1194" t="s">
        <v>477</v>
      </c>
      <c r="S155" s="5482"/>
      <c r="T155" s="5482"/>
      <c r="U155" s="1194" t="s">
        <v>5</v>
      </c>
      <c r="V155" s="5482"/>
      <c r="W155" s="5482"/>
      <c r="X155" s="1194" t="s">
        <v>478</v>
      </c>
      <c r="Y155" s="2064"/>
      <c r="Z155" s="2064"/>
      <c r="AA155" s="2064"/>
      <c r="AB155" s="2092"/>
    </row>
    <row r="156" spans="2:28" ht="17.25" customHeight="1">
      <c r="B156" s="2088"/>
      <c r="C156" s="2064" t="s">
        <v>5095</v>
      </c>
      <c r="K156" s="2067"/>
      <c r="M156" s="2063"/>
      <c r="P156" s="5482"/>
      <c r="Q156" s="5482"/>
      <c r="R156" s="2067" t="s">
        <v>477</v>
      </c>
      <c r="S156" s="5482"/>
      <c r="T156" s="5482"/>
      <c r="U156" s="2067" t="s">
        <v>5</v>
      </c>
      <c r="V156" s="5482"/>
      <c r="W156" s="5482"/>
      <c r="X156" s="2067" t="s">
        <v>478</v>
      </c>
      <c r="Y156" s="2064"/>
      <c r="Z156" s="2064"/>
      <c r="AA156" s="2064"/>
      <c r="AB156" s="2092"/>
    </row>
    <row r="157" spans="2:28" ht="6" customHeight="1">
      <c r="B157" s="2089"/>
      <c r="C157" s="2074"/>
      <c r="D157" s="2074"/>
      <c r="E157" s="2074"/>
      <c r="F157" s="2074"/>
      <c r="G157" s="2074"/>
      <c r="H157" s="2074"/>
      <c r="I157" s="2074"/>
      <c r="J157" s="2074"/>
      <c r="K157" s="2074"/>
      <c r="L157" s="2074"/>
      <c r="M157" s="2074"/>
      <c r="N157" s="2074"/>
      <c r="O157" s="2074"/>
      <c r="P157" s="2074"/>
      <c r="Q157" s="2074"/>
      <c r="R157" s="2074"/>
      <c r="S157" s="2074"/>
      <c r="T157" s="2074"/>
      <c r="U157" s="2074"/>
      <c r="V157" s="2074"/>
      <c r="W157" s="2074"/>
      <c r="X157" s="2074"/>
      <c r="Y157" s="2090"/>
      <c r="Z157" s="2090"/>
      <c r="AA157" s="2090"/>
      <c r="AB157" s="2091"/>
    </row>
    <row r="158" spans="2:28" ht="6" customHeight="1">
      <c r="B158" s="2084"/>
      <c r="C158" s="2085"/>
      <c r="D158" s="2085"/>
      <c r="E158" s="2085"/>
      <c r="F158" s="2085"/>
      <c r="G158" s="2085"/>
      <c r="H158" s="2085"/>
      <c r="I158" s="2085"/>
      <c r="J158" s="2085"/>
      <c r="K158" s="2085"/>
      <c r="L158" s="2085"/>
      <c r="M158" s="2085"/>
      <c r="N158" s="2085"/>
      <c r="O158" s="2085"/>
      <c r="P158" s="2085"/>
      <c r="Q158" s="2085"/>
      <c r="R158" s="2085"/>
      <c r="S158" s="2085"/>
      <c r="T158" s="2085"/>
      <c r="U158" s="2085"/>
      <c r="V158" s="2085"/>
      <c r="W158" s="2085"/>
      <c r="X158" s="2085"/>
      <c r="Y158" s="2086"/>
      <c r="Z158" s="2086"/>
      <c r="AA158" s="2086"/>
      <c r="AB158" s="2087"/>
    </row>
    <row r="159" spans="2:28" ht="17.25" customHeight="1">
      <c r="B159" s="2088" t="s">
        <v>5096</v>
      </c>
      <c r="K159" s="2067"/>
      <c r="M159" s="2063"/>
      <c r="P159" s="5482"/>
      <c r="Q159" s="5482"/>
      <c r="R159" s="2067" t="s">
        <v>477</v>
      </c>
      <c r="S159" s="5482"/>
      <c r="T159" s="5482"/>
      <c r="U159" s="2067" t="s">
        <v>5</v>
      </c>
      <c r="V159" s="5482"/>
      <c r="W159" s="5482"/>
      <c r="X159" s="2067" t="s">
        <v>478</v>
      </c>
      <c r="Y159" s="2064"/>
      <c r="Z159" s="2064"/>
      <c r="AA159" s="2064"/>
      <c r="AB159" s="2092"/>
    </row>
    <row r="160" spans="2:28" ht="6" customHeight="1">
      <c r="B160" s="2089"/>
      <c r="C160" s="2074"/>
      <c r="D160" s="2074"/>
      <c r="E160" s="2074"/>
      <c r="F160" s="2074"/>
      <c r="G160" s="2074"/>
      <c r="H160" s="2074"/>
      <c r="I160" s="2074"/>
      <c r="J160" s="2074"/>
      <c r="K160" s="2074"/>
      <c r="L160" s="2074"/>
      <c r="M160" s="2074"/>
      <c r="N160" s="2074"/>
      <c r="O160" s="2074"/>
      <c r="P160" s="2074"/>
      <c r="Q160" s="2074"/>
      <c r="R160" s="2074"/>
      <c r="S160" s="2074"/>
      <c r="T160" s="2074"/>
      <c r="U160" s="2074"/>
      <c r="V160" s="2074"/>
      <c r="W160" s="2074"/>
      <c r="X160" s="2074"/>
      <c r="Y160" s="2090"/>
      <c r="Z160" s="2090"/>
      <c r="AA160" s="2090"/>
      <c r="AB160" s="2091"/>
    </row>
    <row r="161" spans="1:27" ht="17.25" customHeight="1">
      <c r="A161" s="2097" t="s">
        <v>3030</v>
      </c>
    </row>
    <row r="162" spans="1:27" ht="17.25" customHeight="1">
      <c r="A162" s="2097" t="s">
        <v>5097</v>
      </c>
    </row>
    <row r="163" spans="1:27" ht="17.25" customHeight="1">
      <c r="A163" s="2097" t="s">
        <v>5430</v>
      </c>
    </row>
    <row r="164" spans="1:27" ht="17.25" customHeight="1">
      <c r="A164" s="2097" t="s">
        <v>5423</v>
      </c>
    </row>
    <row r="165" spans="1:27" ht="17.25" customHeight="1">
      <c r="A165" s="2097" t="s">
        <v>4389</v>
      </c>
    </row>
    <row r="166" spans="1:27" ht="17.25" customHeight="1">
      <c r="A166" s="2097" t="s">
        <v>5431</v>
      </c>
    </row>
    <row r="167" spans="1:27" ht="17.25" customHeight="1">
      <c r="A167" s="2097" t="s">
        <v>5432</v>
      </c>
    </row>
    <row r="168" spans="1:27" ht="17.25" customHeight="1"/>
    <row r="169" spans="1:27" ht="17.25" customHeight="1"/>
    <row r="170" spans="1:27" ht="17.25" customHeight="1"/>
    <row r="171" spans="1:27" ht="17.25" customHeight="1"/>
    <row r="172" spans="1:27" ht="17.25" customHeight="1"/>
    <row r="173" spans="1:27" ht="17.25" customHeight="1">
      <c r="Y173" s="2064"/>
      <c r="Z173" s="2064"/>
      <c r="AA173" s="2064"/>
    </row>
    <row r="174" spans="1:27" ht="17.25" customHeight="1"/>
    <row r="175" spans="1:27" ht="17.25" customHeight="1"/>
    <row r="176" spans="1:27" ht="17.25" customHeight="1"/>
    <row r="177" spans="1:28" ht="17.25" customHeight="1"/>
    <row r="178" spans="1:28" ht="17.25" customHeight="1"/>
    <row r="179" spans="1:28" ht="17.25" customHeight="1">
      <c r="A179" s="5449" t="s">
        <v>85</v>
      </c>
      <c r="B179" s="5449"/>
      <c r="C179" s="5449"/>
      <c r="D179" s="5449"/>
      <c r="E179" s="5449"/>
      <c r="F179" s="5449"/>
      <c r="G179" s="5449"/>
      <c r="H179" s="5449"/>
      <c r="I179" s="5449"/>
      <c r="J179" s="5449"/>
      <c r="K179" s="5449"/>
      <c r="L179" s="5449"/>
      <c r="M179" s="5449"/>
      <c r="N179" s="5449"/>
      <c r="O179" s="5449"/>
      <c r="P179" s="5449"/>
      <c r="Q179" s="5449"/>
      <c r="R179" s="5449"/>
      <c r="S179" s="5449"/>
      <c r="T179" s="5449"/>
      <c r="U179" s="5449"/>
      <c r="V179" s="5449"/>
      <c r="W179" s="5449"/>
      <c r="X179" s="5449"/>
      <c r="Y179" s="5449"/>
      <c r="Z179" s="5449"/>
      <c r="AA179" s="5449"/>
      <c r="AB179" s="5449"/>
    </row>
    <row r="180" spans="1:28" ht="17.25" customHeight="1">
      <c r="A180" s="2064" t="s">
        <v>4584</v>
      </c>
    </row>
    <row r="181" spans="1:28" ht="6" customHeight="1">
      <c r="B181" s="2084"/>
      <c r="C181" s="2085"/>
      <c r="D181" s="2085"/>
      <c r="E181" s="2085"/>
      <c r="F181" s="2085"/>
      <c r="G181" s="2085"/>
      <c r="H181" s="2085"/>
      <c r="I181" s="2085"/>
      <c r="J181" s="2085"/>
      <c r="K181" s="2085"/>
      <c r="L181" s="2085"/>
      <c r="M181" s="2085"/>
      <c r="N181" s="2085"/>
      <c r="O181" s="2085"/>
      <c r="P181" s="2085"/>
      <c r="Q181" s="2085"/>
      <c r="R181" s="2085"/>
      <c r="S181" s="2085"/>
      <c r="T181" s="2085"/>
      <c r="U181" s="2085"/>
      <c r="V181" s="2085"/>
      <c r="W181" s="2085"/>
      <c r="X181" s="2085"/>
      <c r="Y181" s="2086"/>
      <c r="Z181" s="2086"/>
      <c r="AA181" s="2086"/>
      <c r="AB181" s="2087"/>
    </row>
    <row r="182" spans="1:28" ht="17.25" customHeight="1">
      <c r="B182" s="2088" t="s">
        <v>4033</v>
      </c>
      <c r="K182" s="5482"/>
      <c r="L182" s="5482"/>
      <c r="M182" s="5482"/>
      <c r="Y182" s="2064"/>
      <c r="Z182" s="2064"/>
      <c r="AA182" s="2064"/>
      <c r="AB182" s="2092"/>
    </row>
    <row r="183" spans="1:28" ht="6" customHeight="1">
      <c r="B183" s="2089"/>
      <c r="C183" s="2074"/>
      <c r="D183" s="2074"/>
      <c r="E183" s="2074"/>
      <c r="F183" s="2074"/>
      <c r="G183" s="2074"/>
      <c r="H183" s="2074"/>
      <c r="I183" s="2074"/>
      <c r="J183" s="2074"/>
      <c r="K183" s="2074"/>
      <c r="L183" s="2074"/>
      <c r="M183" s="2074"/>
      <c r="N183" s="2074"/>
      <c r="O183" s="2074"/>
      <c r="P183" s="2074"/>
      <c r="Q183" s="2074"/>
      <c r="R183" s="2074"/>
      <c r="S183" s="2074"/>
      <c r="T183" s="2074"/>
      <c r="U183" s="2074"/>
      <c r="V183" s="2074"/>
      <c r="W183" s="2074"/>
      <c r="X183" s="2074"/>
      <c r="Y183" s="2090"/>
      <c r="Z183" s="2090"/>
      <c r="AA183" s="2090"/>
      <c r="AB183" s="2091"/>
    </row>
    <row r="184" spans="1:28" ht="6" customHeight="1">
      <c r="B184" s="2084"/>
      <c r="C184" s="2085"/>
      <c r="D184" s="2085"/>
      <c r="E184" s="2085"/>
      <c r="F184" s="2085"/>
      <c r="G184" s="2085"/>
      <c r="H184" s="2085"/>
      <c r="I184" s="2085"/>
      <c r="J184" s="2085"/>
      <c r="K184" s="2085"/>
      <c r="L184" s="2085"/>
      <c r="M184" s="2085"/>
      <c r="N184" s="2085"/>
      <c r="O184" s="2085"/>
      <c r="P184" s="2085"/>
      <c r="Q184" s="2085"/>
      <c r="R184" s="2085"/>
      <c r="S184" s="2085"/>
      <c r="T184" s="2085"/>
      <c r="U184" s="2085"/>
      <c r="V184" s="2085"/>
      <c r="W184" s="2085"/>
      <c r="X184" s="2085"/>
      <c r="Y184" s="2086"/>
      <c r="Z184" s="2086"/>
      <c r="AA184" s="2086"/>
      <c r="AB184" s="2087"/>
    </row>
    <row r="185" spans="1:28" ht="17.25" customHeight="1">
      <c r="B185" s="2088" t="s">
        <v>4034</v>
      </c>
      <c r="K185" s="5482"/>
      <c r="L185" s="5482"/>
      <c r="M185" s="5482"/>
      <c r="N185" s="2067" t="s">
        <v>481</v>
      </c>
      <c r="Y185" s="2064"/>
      <c r="Z185" s="2064"/>
      <c r="AA185" s="2064"/>
      <c r="AB185" s="2092"/>
    </row>
    <row r="186" spans="1:28" ht="6" customHeight="1">
      <c r="B186" s="2089"/>
      <c r="C186" s="2074"/>
      <c r="D186" s="2074"/>
      <c r="E186" s="2074"/>
      <c r="F186" s="2074"/>
      <c r="G186" s="2074"/>
      <c r="H186" s="2074"/>
      <c r="I186" s="2074"/>
      <c r="J186" s="2074"/>
      <c r="K186" s="2074"/>
      <c r="L186" s="2074"/>
      <c r="M186" s="2074"/>
      <c r="N186" s="2074"/>
      <c r="O186" s="2074"/>
      <c r="P186" s="2074"/>
      <c r="Q186" s="2074"/>
      <c r="R186" s="2074"/>
      <c r="S186" s="2074"/>
      <c r="T186" s="2074"/>
      <c r="U186" s="2074"/>
      <c r="V186" s="2074"/>
      <c r="W186" s="2074"/>
      <c r="X186" s="2074"/>
      <c r="Y186" s="2090"/>
      <c r="Z186" s="2090"/>
      <c r="AA186" s="2090"/>
      <c r="AB186" s="2091"/>
    </row>
    <row r="187" spans="1:28" ht="6" customHeight="1">
      <c r="B187" s="2084"/>
      <c r="C187" s="2085"/>
      <c r="D187" s="208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6"/>
      <c r="Z187" s="2086"/>
      <c r="AA187" s="2086"/>
      <c r="AB187" s="2087"/>
    </row>
    <row r="188" spans="1:28" ht="17.25" customHeight="1">
      <c r="B188" s="2088" t="s">
        <v>5098</v>
      </c>
      <c r="N188" s="2067"/>
      <c r="Y188" s="2064"/>
      <c r="Z188" s="2064"/>
      <c r="AA188" s="2064"/>
      <c r="AB188" s="2092"/>
    </row>
    <row r="189" spans="1:28" ht="17.25" customHeight="1">
      <c r="B189" s="2088"/>
      <c r="C189" s="2064" t="s">
        <v>4586</v>
      </c>
      <c r="I189" s="2082" t="s">
        <v>139</v>
      </c>
      <c r="J189" s="2067" t="s">
        <v>498</v>
      </c>
      <c r="L189" s="2082" t="s">
        <v>139</v>
      </c>
      <c r="M189" s="2067" t="s">
        <v>497</v>
      </c>
      <c r="N189" s="2067"/>
      <c r="Y189" s="2064"/>
      <c r="Z189" s="2064"/>
      <c r="AA189" s="2064"/>
      <c r="AB189" s="2092"/>
    </row>
    <row r="190" spans="1:28" ht="17.25" customHeight="1">
      <c r="B190" s="2088"/>
      <c r="C190" s="2064" t="s">
        <v>4587</v>
      </c>
      <c r="I190" s="2082" t="s">
        <v>139</v>
      </c>
      <c r="J190" s="2067" t="s">
        <v>498</v>
      </c>
      <c r="L190" s="2082" t="s">
        <v>139</v>
      </c>
      <c r="M190" s="2067" t="s">
        <v>497</v>
      </c>
      <c r="N190" s="2067"/>
      <c r="Y190" s="2064"/>
      <c r="Z190" s="2064"/>
      <c r="AA190" s="2064"/>
      <c r="AB190" s="2092"/>
    </row>
    <row r="191" spans="1:28" ht="17.25" customHeight="1">
      <c r="B191" s="2088"/>
      <c r="C191" s="2064" t="s">
        <v>3650</v>
      </c>
      <c r="I191" s="2082" t="s">
        <v>139</v>
      </c>
      <c r="J191" s="2067" t="s">
        <v>498</v>
      </c>
      <c r="L191" s="2082" t="s">
        <v>139</v>
      </c>
      <c r="M191" s="2067" t="s">
        <v>497</v>
      </c>
      <c r="N191" s="2067"/>
      <c r="Y191" s="2064"/>
      <c r="Z191" s="2064"/>
      <c r="AA191" s="2064"/>
      <c r="AB191" s="2092"/>
    </row>
    <row r="192" spans="1:28" ht="6" customHeight="1">
      <c r="B192" s="2089"/>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90"/>
      <c r="Z192" s="2090"/>
      <c r="AA192" s="2090"/>
      <c r="AB192" s="2091"/>
    </row>
    <row r="193" spans="1:1" ht="17.25" customHeight="1">
      <c r="A193" s="2097" t="s">
        <v>3030</v>
      </c>
    </row>
    <row r="194" spans="1:1" ht="17.25" customHeight="1">
      <c r="A194" s="2097" t="s">
        <v>4740</v>
      </c>
    </row>
    <row r="195" spans="1:1" ht="17.25" customHeight="1">
      <c r="A195" s="2097" t="s">
        <v>4741</v>
      </c>
    </row>
    <row r="196" spans="1:1" ht="17.25" customHeight="1">
      <c r="A196" s="2097" t="s">
        <v>5433</v>
      </c>
    </row>
    <row r="197" spans="1:1" ht="17.25" customHeight="1">
      <c r="A197" s="2097" t="s">
        <v>5434</v>
      </c>
    </row>
    <row r="198" spans="1:1" ht="17.25" customHeight="1">
      <c r="A198" s="2097" t="s">
        <v>5435</v>
      </c>
    </row>
    <row r="199" spans="1:1" ht="17.25" customHeight="1">
      <c r="A199" s="2097" t="s">
        <v>4366</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6"/>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64" customWidth="1"/>
    <col min="25" max="27" width="3.125" style="2081" customWidth="1"/>
    <col min="28" max="28" width="3.125" style="2064" customWidth="1"/>
    <col min="29" max="29" width="12.375" style="2064" customWidth="1"/>
    <col min="30" max="30" width="9" style="2064" customWidth="1"/>
    <col min="31" max="16384" width="9" style="2064"/>
  </cols>
  <sheetData>
    <row r="1" spans="1:28" ht="17.25" customHeight="1">
      <c r="A1" s="2063" t="s">
        <v>4742</v>
      </c>
      <c r="G1" s="2065"/>
      <c r="H1" s="2065"/>
      <c r="Y1" s="2066"/>
      <c r="Z1" s="2066"/>
      <c r="AA1" s="2066"/>
    </row>
    <row r="2" spans="1:28" ht="17.25" customHeight="1">
      <c r="Y2" s="2066"/>
      <c r="Z2" s="2066"/>
      <c r="AA2" s="2066"/>
    </row>
    <row r="3" spans="1:28" ht="25.5" customHeight="1">
      <c r="A3" s="5496" t="s">
        <v>4743</v>
      </c>
      <c r="B3" s="5496"/>
      <c r="C3" s="5496"/>
      <c r="D3" s="5496"/>
      <c r="E3" s="5496"/>
      <c r="F3" s="5496"/>
      <c r="G3" s="5496"/>
      <c r="H3" s="5496"/>
      <c r="I3" s="5496"/>
      <c r="J3" s="5496"/>
      <c r="K3" s="5496"/>
      <c r="L3" s="5496"/>
      <c r="M3" s="5496"/>
      <c r="N3" s="5496"/>
      <c r="O3" s="5496"/>
      <c r="P3" s="5496"/>
      <c r="Q3" s="5496"/>
      <c r="R3" s="5496"/>
      <c r="S3" s="5496"/>
      <c r="T3" s="5496"/>
      <c r="U3" s="5496"/>
      <c r="V3" s="5496"/>
      <c r="W3" s="5496"/>
      <c r="X3" s="5496"/>
      <c r="Y3" s="5496"/>
      <c r="Z3" s="5496"/>
      <c r="AA3" s="5496"/>
      <c r="AB3" s="5496"/>
    </row>
    <row r="4" spans="1:28" ht="17.25" customHeight="1">
      <c r="A4" s="5449" t="s">
        <v>5500</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68"/>
      <c r="B6" s="2068"/>
      <c r="C6" s="2068"/>
      <c r="D6" s="2068"/>
      <c r="E6" s="2068"/>
      <c r="F6" s="2068"/>
      <c r="G6" s="2068"/>
      <c r="H6" s="2068"/>
      <c r="I6" s="2068"/>
      <c r="J6" s="2068"/>
      <c r="K6" s="2068"/>
      <c r="L6" s="2068"/>
      <c r="M6" s="2068"/>
      <c r="N6" s="2068"/>
      <c r="O6" s="2068"/>
      <c r="P6" s="2068"/>
      <c r="Q6" s="2068"/>
      <c r="R6" s="2068"/>
      <c r="S6" s="2068"/>
      <c r="T6" s="2068"/>
      <c r="U6" s="2068"/>
      <c r="V6" s="2068"/>
      <c r="W6" s="2068"/>
      <c r="X6" s="2068"/>
      <c r="Y6" s="2068"/>
      <c r="Z6" s="2068"/>
      <c r="AA6" s="2068"/>
      <c r="AB6" s="2068"/>
    </row>
    <row r="7" spans="1:28" ht="17.25" customHeight="1">
      <c r="B7" s="2067"/>
      <c r="C7" s="2067"/>
      <c r="D7" s="2067"/>
      <c r="E7" s="2067"/>
      <c r="F7" s="2067"/>
      <c r="N7" s="2067"/>
      <c r="U7" s="5451"/>
      <c r="V7" s="5451"/>
      <c r="W7" s="2064" t="s">
        <v>477</v>
      </c>
      <c r="X7" s="2099"/>
      <c r="Y7" s="2064" t="s">
        <v>5</v>
      </c>
      <c r="Z7" s="2099"/>
      <c r="AA7" s="2064" t="s">
        <v>478</v>
      </c>
    </row>
    <row r="8" spans="1:28" ht="17.25" customHeight="1">
      <c r="B8" s="2067"/>
      <c r="C8" s="2067"/>
      <c r="D8" s="2067"/>
      <c r="E8" s="2067"/>
      <c r="F8" s="2067"/>
      <c r="G8" s="2067"/>
      <c r="H8" s="2067"/>
      <c r="Y8" s="2064"/>
      <c r="Z8" s="2064"/>
      <c r="AA8" s="2064"/>
    </row>
    <row r="9" spans="1:28" ht="18" customHeight="1">
      <c r="A9" s="2064" t="s">
        <v>3601</v>
      </c>
      <c r="D9" s="2067"/>
      <c r="E9" s="2067"/>
      <c r="F9" s="2067"/>
      <c r="G9" s="2067"/>
      <c r="H9" s="2067"/>
      <c r="Y9" s="2064"/>
      <c r="Z9" s="2064"/>
      <c r="AA9" s="2064"/>
    </row>
    <row r="10" spans="1:28" ht="18" customHeight="1">
      <c r="Y10" s="2064"/>
      <c r="Z10" s="2064"/>
      <c r="AA10" s="2064"/>
    </row>
    <row r="11" spans="1:28" ht="17.25" customHeight="1">
      <c r="L11" s="2064" t="s">
        <v>3642</v>
      </c>
      <c r="S11" s="5452" t="str">
        <f>cst_wskakunin_owner1__address</f>
        <v/>
      </c>
      <c r="T11" s="5452"/>
      <c r="U11" s="5452"/>
      <c r="V11" s="5452"/>
      <c r="W11" s="5452"/>
      <c r="X11" s="5452"/>
      <c r="Y11" s="5452"/>
      <c r="Z11" s="5452"/>
      <c r="AA11" s="5452"/>
      <c r="AB11" s="5452"/>
    </row>
    <row r="12" spans="1:28" ht="17.25" customHeight="1">
      <c r="L12" s="2064" t="s">
        <v>3603</v>
      </c>
      <c r="S12" s="5452"/>
      <c r="T12" s="5452"/>
      <c r="U12" s="5452"/>
      <c r="V12" s="5452"/>
      <c r="W12" s="5452"/>
      <c r="X12" s="5452"/>
      <c r="Y12" s="5452"/>
      <c r="Z12" s="5452"/>
      <c r="AA12" s="5452"/>
      <c r="AB12" s="5452"/>
    </row>
    <row r="13" spans="1:28" ht="17.25" customHeight="1">
      <c r="L13" s="2064" t="s">
        <v>3112</v>
      </c>
      <c r="S13" s="5453" t="str">
        <f>cst_wskakunin_owner1__space3</f>
        <v/>
      </c>
      <c r="T13" s="5453"/>
      <c r="U13" s="5453"/>
      <c r="V13" s="5453"/>
      <c r="W13" s="5453"/>
      <c r="X13" s="5453"/>
      <c r="Y13" s="5453"/>
      <c r="Z13" s="5453"/>
      <c r="AA13" s="5453"/>
      <c r="AB13" s="5453"/>
    </row>
    <row r="14" spans="1:28" ht="17.25" customHeight="1">
      <c r="L14" s="2064" t="s">
        <v>3113</v>
      </c>
      <c r="S14" s="5453"/>
      <c r="T14" s="5453"/>
      <c r="U14" s="5453"/>
      <c r="V14" s="5453"/>
      <c r="W14" s="5453"/>
      <c r="X14" s="5453"/>
      <c r="Y14" s="5453"/>
      <c r="Z14" s="5453"/>
      <c r="AA14" s="5453"/>
      <c r="AB14" s="5453"/>
    </row>
    <row r="15" spans="1:28" ht="17.25" customHeight="1">
      <c r="Y15" s="2064"/>
      <c r="Z15" s="2064"/>
      <c r="AA15" s="2064"/>
    </row>
    <row r="16" spans="1:28" ht="17.25" customHeight="1">
      <c r="A16" s="2064" t="s">
        <v>4744</v>
      </c>
      <c r="Y16" s="2064"/>
      <c r="Z16" s="2064"/>
      <c r="AA16" s="2064"/>
    </row>
    <row r="17" spans="1:28" ht="17.25" customHeight="1">
      <c r="A17" s="2064" t="s">
        <v>4745</v>
      </c>
      <c r="Y17" s="2064"/>
      <c r="Z17" s="2064"/>
      <c r="AA17" s="2064"/>
    </row>
    <row r="18" spans="1:28" ht="17.25" customHeight="1">
      <c r="Y18" s="2064"/>
      <c r="Z18" s="2064"/>
      <c r="AA18" s="2064"/>
    </row>
    <row r="19" spans="1:28" ht="17.25" customHeight="1">
      <c r="A19" s="5449" t="s">
        <v>0</v>
      </c>
      <c r="B19" s="5449"/>
      <c r="C19" s="5449"/>
      <c r="D19" s="5449"/>
      <c r="E19" s="5449"/>
      <c r="F19" s="5449"/>
      <c r="G19" s="5449"/>
      <c r="H19" s="5449"/>
      <c r="I19" s="5449"/>
      <c r="J19" s="5449"/>
      <c r="K19" s="5449"/>
      <c r="L19" s="5449"/>
      <c r="M19" s="5449"/>
      <c r="N19" s="5449"/>
      <c r="O19" s="5449"/>
      <c r="P19" s="5449"/>
      <c r="Q19" s="5449"/>
      <c r="R19" s="5449"/>
      <c r="S19" s="5449"/>
      <c r="T19" s="5449"/>
      <c r="U19" s="5449"/>
      <c r="V19" s="5449"/>
      <c r="W19" s="5449"/>
      <c r="X19" s="5449"/>
      <c r="Y19" s="5449"/>
      <c r="Z19" s="5449"/>
      <c r="AA19" s="5449"/>
      <c r="AB19" s="5449"/>
    </row>
    <row r="20" spans="1:28" ht="17.25" customHeight="1">
      <c r="Y20" s="2064"/>
      <c r="Z20" s="2064"/>
      <c r="AA20" s="2064"/>
    </row>
    <row r="21" spans="1:28" ht="17.25" customHeight="1">
      <c r="A21" s="2064" t="s">
        <v>4544</v>
      </c>
      <c r="Y21" s="2064"/>
      <c r="Z21" s="2064"/>
      <c r="AA21" s="2064"/>
    </row>
    <row r="22" spans="1:28" ht="17.25" customHeight="1">
      <c r="A22" s="2064" t="s">
        <v>4746</v>
      </c>
      <c r="M22" s="2067" t="s">
        <v>6</v>
      </c>
      <c r="N22" s="5473"/>
      <c r="O22" s="5473"/>
      <c r="P22" s="5473"/>
      <c r="Q22" s="5473"/>
      <c r="R22" s="5473"/>
      <c r="S22" s="5473"/>
      <c r="T22" s="5473"/>
      <c r="U22" s="2067" t="s">
        <v>7</v>
      </c>
      <c r="Y22" s="2064"/>
      <c r="Z22" s="2064"/>
      <c r="AA22" s="2064"/>
    </row>
    <row r="23" spans="1:28" ht="17.25" customHeight="1">
      <c r="A23" s="2064" t="s">
        <v>4747</v>
      </c>
      <c r="M23" s="5451"/>
      <c r="N23" s="5451"/>
      <c r="O23" s="2067" t="s">
        <v>477</v>
      </c>
      <c r="P23" s="5451"/>
      <c r="Q23" s="5451"/>
      <c r="R23" s="2067" t="s">
        <v>5</v>
      </c>
      <c r="S23" s="5451"/>
      <c r="T23" s="5451"/>
      <c r="U23" s="2067" t="s">
        <v>478</v>
      </c>
      <c r="Y23" s="2064"/>
      <c r="Z23" s="2064"/>
      <c r="AA23" s="2064"/>
    </row>
    <row r="24" spans="1:28" ht="17.25" customHeight="1">
      <c r="A24" s="2064" t="s">
        <v>4748</v>
      </c>
      <c r="B24" s="2071"/>
      <c r="M24" s="2064" t="s">
        <v>3003</v>
      </c>
      <c r="Y24" s="2066"/>
      <c r="Z24" s="2066"/>
      <c r="AA24" s="2066"/>
    </row>
    <row r="25" spans="1:28" ht="17.25" customHeight="1">
      <c r="B25" s="2067"/>
      <c r="C25" s="2071"/>
      <c r="D25" s="2070"/>
      <c r="M25" s="2064" t="s">
        <v>4749</v>
      </c>
      <c r="Y25" s="2066"/>
      <c r="Z25" s="2066"/>
      <c r="AA25" s="2066"/>
    </row>
    <row r="26" spans="1:28" ht="17.25" customHeight="1">
      <c r="A26" s="2064" t="s">
        <v>4750</v>
      </c>
      <c r="B26" s="2067"/>
      <c r="C26" s="2071"/>
      <c r="Y26" s="2064"/>
      <c r="Z26" s="2064"/>
      <c r="AA26" s="2064"/>
    </row>
    <row r="27" spans="1:28" ht="17.25" customHeight="1">
      <c r="B27" s="5493" t="str">
        <f>cst_wskakunin_BUILD__address</f>
        <v>埼玉県さいたま市浦和区仲町</v>
      </c>
      <c r="C27" s="5493"/>
      <c r="D27" s="5493"/>
      <c r="E27" s="5493"/>
      <c r="F27" s="5493"/>
      <c r="G27" s="5493"/>
      <c r="H27" s="5493"/>
      <c r="I27" s="5493"/>
      <c r="J27" s="5493"/>
      <c r="K27" s="5493"/>
      <c r="L27" s="5493"/>
      <c r="M27" s="5493"/>
      <c r="N27" s="5493"/>
      <c r="O27" s="5493"/>
      <c r="P27" s="5493"/>
      <c r="Q27" s="5493"/>
      <c r="R27" s="5493"/>
      <c r="S27" s="5493"/>
      <c r="T27" s="5493"/>
      <c r="U27" s="5493"/>
      <c r="V27" s="5493"/>
      <c r="W27" s="5493"/>
      <c r="X27" s="5493"/>
      <c r="Y27" s="5493"/>
      <c r="Z27" s="5493"/>
      <c r="AA27" s="5493"/>
    </row>
    <row r="28" spans="1:28" ht="17.25" customHeight="1">
      <c r="B28" s="5493"/>
      <c r="C28" s="5493"/>
      <c r="D28" s="5493"/>
      <c r="E28" s="5493"/>
      <c r="F28" s="5493"/>
      <c r="G28" s="5493"/>
      <c r="H28" s="5493"/>
      <c r="I28" s="5493"/>
      <c r="J28" s="5493"/>
      <c r="K28" s="5493"/>
      <c r="L28" s="5493"/>
      <c r="M28" s="5493"/>
      <c r="N28" s="5493"/>
      <c r="O28" s="5493"/>
      <c r="P28" s="5493"/>
      <c r="Q28" s="5493"/>
      <c r="R28" s="5493"/>
      <c r="S28" s="5493"/>
      <c r="T28" s="5493"/>
      <c r="U28" s="5493"/>
      <c r="V28" s="5493"/>
      <c r="W28" s="5493"/>
      <c r="X28" s="5493"/>
      <c r="Y28" s="5493"/>
      <c r="Z28" s="5493"/>
      <c r="AA28" s="5493"/>
    </row>
    <row r="29" spans="1:28" ht="17.25" customHeight="1">
      <c r="A29" s="2064" t="s">
        <v>5501</v>
      </c>
      <c r="B29" s="2067"/>
      <c r="C29" s="2071"/>
      <c r="E29" s="2071"/>
      <c r="J29" s="2071"/>
      <c r="O29" s="2071"/>
      <c r="Y29" s="2064"/>
      <c r="Z29" s="2064"/>
      <c r="AA29" s="2064"/>
    </row>
    <row r="30" spans="1:28" ht="17.25" customHeight="1">
      <c r="B30" s="2105" t="s">
        <v>139</v>
      </c>
      <c r="C30" s="1194" t="s">
        <v>498</v>
      </c>
      <c r="D30" s="1191"/>
      <c r="E30" s="2105" t="s">
        <v>139</v>
      </c>
      <c r="F30" s="1194" t="s">
        <v>497</v>
      </c>
      <c r="Y30" s="2064"/>
      <c r="Z30" s="2064"/>
      <c r="AA30" s="2064"/>
    </row>
    <row r="31" spans="1:28" ht="17.25" customHeight="1">
      <c r="A31" s="2064" t="s">
        <v>5502</v>
      </c>
      <c r="B31" s="2067"/>
      <c r="C31" s="2071"/>
      <c r="Y31" s="2066"/>
      <c r="Z31" s="2066"/>
      <c r="AA31" s="2066"/>
    </row>
    <row r="32" spans="1:28" ht="17.25" customHeight="1">
      <c r="B32" s="2105" t="s">
        <v>139</v>
      </c>
      <c r="C32" s="1194" t="s">
        <v>498</v>
      </c>
      <c r="D32" s="1191"/>
      <c r="E32" s="2105" t="s">
        <v>139</v>
      </c>
      <c r="F32" s="1194" t="s">
        <v>497</v>
      </c>
      <c r="Y32" s="2064"/>
      <c r="Z32" s="2064"/>
      <c r="AA32" s="2064"/>
    </row>
    <row r="33" spans="1:28" ht="17.25" customHeight="1">
      <c r="A33" s="2064" t="s">
        <v>5503</v>
      </c>
      <c r="K33" s="2071"/>
      <c r="M33" s="2065"/>
      <c r="N33" s="2071"/>
      <c r="S33" s="2071"/>
      <c r="V33" s="2066"/>
      <c r="W33" s="2071"/>
      <c r="X33" s="2070"/>
      <c r="Y33" s="2066"/>
      <c r="Z33" s="2066"/>
      <c r="AA33" s="2066"/>
    </row>
    <row r="34" spans="1:28" ht="17.25" customHeight="1">
      <c r="A34" s="2064" t="s">
        <v>5504</v>
      </c>
      <c r="K34" s="2071"/>
      <c r="M34" s="2065"/>
      <c r="N34" s="2071"/>
      <c r="S34" s="2071"/>
      <c r="V34" s="2066"/>
      <c r="W34" s="2071"/>
      <c r="X34" s="2070"/>
      <c r="Y34" s="2066"/>
      <c r="Z34" s="2066"/>
      <c r="AA34" s="2066"/>
    </row>
    <row r="35" spans="1:28" ht="17.25" customHeight="1">
      <c r="B35" s="5514"/>
      <c r="C35" s="5514"/>
      <c r="D35" s="5514"/>
      <c r="E35" s="5514"/>
      <c r="F35" s="5514"/>
      <c r="G35" s="5514"/>
      <c r="H35" s="5514"/>
      <c r="I35" s="5514"/>
      <c r="J35" s="5514"/>
      <c r="K35" s="5514"/>
      <c r="L35" s="5514"/>
      <c r="M35" s="5514"/>
      <c r="N35" s="5514"/>
      <c r="O35" s="5514"/>
      <c r="P35" s="5514"/>
      <c r="Q35" s="5514"/>
      <c r="R35" s="5514"/>
      <c r="S35" s="5514"/>
      <c r="T35" s="5514"/>
      <c r="U35" s="5514"/>
      <c r="V35" s="5514"/>
      <c r="W35" s="5514"/>
      <c r="X35" s="5514"/>
      <c r="Y35" s="5514"/>
      <c r="Z35" s="5514"/>
      <c r="AA35" s="5514"/>
    </row>
    <row r="36" spans="1:28" ht="17.25" customHeight="1">
      <c r="A36" s="2064" t="s">
        <v>5505</v>
      </c>
      <c r="K36" s="2071"/>
      <c r="M36" s="2065"/>
      <c r="N36" s="2071"/>
      <c r="S36" s="2071"/>
      <c r="V36" s="2066"/>
      <c r="W36" s="2071"/>
      <c r="X36" s="2070"/>
      <c r="Y36" s="2066"/>
      <c r="Z36" s="2066"/>
      <c r="AA36" s="2066"/>
    </row>
    <row r="37" spans="1:28" ht="17.25" customHeight="1">
      <c r="B37" s="5514"/>
      <c r="C37" s="5514"/>
      <c r="D37" s="5514"/>
      <c r="E37" s="5514"/>
      <c r="F37" s="5514"/>
      <c r="G37" s="5514"/>
      <c r="H37" s="5514"/>
      <c r="I37" s="5514"/>
      <c r="J37" s="5514"/>
      <c r="K37" s="5514"/>
      <c r="L37" s="5514"/>
      <c r="M37" s="5514"/>
      <c r="N37" s="5514"/>
      <c r="O37" s="5514"/>
      <c r="P37" s="5514"/>
      <c r="Q37" s="5514"/>
      <c r="R37" s="5514"/>
      <c r="S37" s="5514"/>
      <c r="T37" s="5514"/>
      <c r="U37" s="5514"/>
      <c r="V37" s="5514"/>
      <c r="W37" s="5514"/>
      <c r="X37" s="5514"/>
      <c r="Y37" s="5514"/>
      <c r="Z37" s="5514"/>
      <c r="AA37" s="5514"/>
    </row>
    <row r="38" spans="1:28" ht="17.25" customHeight="1">
      <c r="B38" s="5514"/>
      <c r="C38" s="5514"/>
      <c r="D38" s="5514"/>
      <c r="E38" s="5514"/>
      <c r="F38" s="5514"/>
      <c r="G38" s="5514"/>
      <c r="H38" s="5514"/>
      <c r="I38" s="5514"/>
      <c r="J38" s="5514"/>
      <c r="K38" s="5514"/>
      <c r="L38" s="5514"/>
      <c r="M38" s="5514"/>
      <c r="N38" s="5514"/>
      <c r="O38" s="5514"/>
      <c r="P38" s="5514"/>
      <c r="Q38" s="5514"/>
      <c r="R38" s="5514"/>
      <c r="S38" s="5514"/>
      <c r="T38" s="5514"/>
      <c r="U38" s="5514"/>
      <c r="V38" s="5514"/>
      <c r="W38" s="5514"/>
      <c r="X38" s="5514"/>
      <c r="Y38" s="5514"/>
      <c r="Z38" s="5514"/>
      <c r="AA38" s="5514"/>
      <c r="AB38" s="2073"/>
    </row>
    <row r="39" spans="1:28" ht="17.25" customHeight="1">
      <c r="A39" s="2074"/>
      <c r="B39" s="2074"/>
      <c r="C39" s="2074"/>
      <c r="D39" s="2074"/>
      <c r="E39" s="2074"/>
      <c r="F39" s="2074"/>
      <c r="G39" s="2074"/>
      <c r="H39" s="2074"/>
      <c r="I39" s="2075"/>
      <c r="J39" s="2075"/>
      <c r="K39" s="2075"/>
      <c r="L39" s="2075"/>
      <c r="M39" s="2075"/>
      <c r="N39" s="2076"/>
      <c r="O39" s="2076"/>
      <c r="P39" s="2076"/>
      <c r="Q39" s="2076"/>
      <c r="R39" s="2076"/>
      <c r="S39" s="2076"/>
      <c r="T39" s="2076"/>
      <c r="U39" s="2076"/>
      <c r="V39" s="2076"/>
      <c r="W39" s="2076"/>
      <c r="X39" s="2076"/>
      <c r="Y39" s="2076"/>
      <c r="Z39" s="2076"/>
      <c r="AA39" s="2076"/>
      <c r="AB39" s="2076"/>
    </row>
    <row r="40" spans="1:28" ht="26.25" customHeight="1">
      <c r="A40" s="5497" t="s">
        <v>3116</v>
      </c>
      <c r="B40" s="5498"/>
      <c r="C40" s="5498"/>
      <c r="D40" s="5498"/>
      <c r="E40" s="5498"/>
      <c r="F40" s="5498"/>
      <c r="G40" s="5498"/>
      <c r="H40" s="5498"/>
      <c r="I40" s="5498"/>
      <c r="J40" s="5499"/>
      <c r="K40" s="5500" t="s">
        <v>3635</v>
      </c>
      <c r="L40" s="5501"/>
      <c r="M40" s="5501"/>
      <c r="N40" s="5501"/>
      <c r="O40" s="5501"/>
      <c r="P40" s="5501"/>
      <c r="Q40" s="5501"/>
      <c r="R40" s="5501"/>
      <c r="S40" s="5501"/>
      <c r="T40" s="5501"/>
      <c r="U40" s="5501"/>
      <c r="V40" s="5501"/>
      <c r="W40" s="5501"/>
      <c r="X40" s="5501"/>
      <c r="Y40" s="5501"/>
      <c r="Z40" s="5501"/>
      <c r="AA40" s="5501"/>
      <c r="AB40" s="5502"/>
    </row>
    <row r="41" spans="1:28" ht="26.25" customHeight="1">
      <c r="A41" s="5497" t="s">
        <v>3636</v>
      </c>
      <c r="B41" s="5498"/>
      <c r="C41" s="5498"/>
      <c r="D41" s="5498"/>
      <c r="E41" s="5498"/>
      <c r="F41" s="5498"/>
      <c r="G41" s="5498"/>
      <c r="H41" s="5498"/>
      <c r="I41" s="5498"/>
      <c r="J41" s="5499"/>
      <c r="K41" s="5503"/>
      <c r="L41" s="5504"/>
      <c r="M41" s="5504"/>
      <c r="N41" s="5504"/>
      <c r="O41" s="5504"/>
      <c r="P41" s="5504"/>
      <c r="Q41" s="5504"/>
      <c r="R41" s="5504"/>
      <c r="S41" s="5504"/>
      <c r="T41" s="5504"/>
      <c r="U41" s="5504"/>
      <c r="V41" s="5504"/>
      <c r="W41" s="5504"/>
      <c r="X41" s="5504"/>
      <c r="Y41" s="5504"/>
      <c r="Z41" s="5504"/>
      <c r="AA41" s="5504"/>
      <c r="AB41" s="5505"/>
    </row>
    <row r="42" spans="1:28" ht="26.25" customHeight="1">
      <c r="A42" s="5509" t="s">
        <v>3637</v>
      </c>
      <c r="B42" s="5510"/>
      <c r="C42" s="5510"/>
      <c r="D42" s="5510"/>
      <c r="E42" s="5510"/>
      <c r="F42" s="5510"/>
      <c r="G42" s="5510"/>
      <c r="H42" s="5510"/>
      <c r="I42" s="5510"/>
      <c r="J42" s="5511"/>
      <c r="K42" s="5503"/>
      <c r="L42" s="5504"/>
      <c r="M42" s="5504"/>
      <c r="N42" s="5504"/>
      <c r="O42" s="5504"/>
      <c r="P42" s="5504"/>
      <c r="Q42" s="5504"/>
      <c r="R42" s="5504"/>
      <c r="S42" s="5504"/>
      <c r="T42" s="5504"/>
      <c r="U42" s="5504"/>
      <c r="V42" s="5504"/>
      <c r="W42" s="5504"/>
      <c r="X42" s="5504"/>
      <c r="Y42" s="5504"/>
      <c r="Z42" s="5504"/>
      <c r="AA42" s="5504"/>
      <c r="AB42" s="5505"/>
    </row>
    <row r="43" spans="1:28" ht="26.25" customHeight="1">
      <c r="A43" s="5512" t="s">
        <v>3955</v>
      </c>
      <c r="B43" s="5512"/>
      <c r="C43" s="5512"/>
      <c r="D43" s="5512"/>
      <c r="E43" s="5512"/>
      <c r="F43" s="5512"/>
      <c r="G43" s="5512"/>
      <c r="H43" s="5512"/>
      <c r="I43" s="5512"/>
      <c r="J43" s="5513"/>
      <c r="K43" s="5506"/>
      <c r="L43" s="5507"/>
      <c r="M43" s="5507"/>
      <c r="N43" s="5507"/>
      <c r="O43" s="5507"/>
      <c r="P43" s="5507"/>
      <c r="Q43" s="5507"/>
      <c r="R43" s="5507"/>
      <c r="S43" s="5507"/>
      <c r="T43" s="5507"/>
      <c r="U43" s="5507"/>
      <c r="V43" s="5507"/>
      <c r="W43" s="5507"/>
      <c r="X43" s="5507"/>
      <c r="Y43" s="5507"/>
      <c r="Z43" s="5507"/>
      <c r="AA43" s="5507"/>
      <c r="AB43" s="5508"/>
    </row>
    <row r="44" spans="1:28" ht="17.25" customHeight="1">
      <c r="A44" s="2094"/>
      <c r="B44" s="2094"/>
      <c r="C44" s="2094"/>
      <c r="D44" s="2094"/>
      <c r="E44" s="2094"/>
      <c r="F44" s="2094"/>
      <c r="G44" s="2094"/>
      <c r="H44" s="2094"/>
      <c r="I44" s="2094"/>
      <c r="J44" s="2111"/>
      <c r="K44" s="2080"/>
      <c r="L44" s="2080"/>
      <c r="M44" s="2080"/>
      <c r="N44" s="2080"/>
      <c r="O44" s="2080"/>
      <c r="P44" s="2080"/>
      <c r="Q44" s="2080"/>
      <c r="R44" s="2080"/>
      <c r="S44" s="2080"/>
      <c r="T44" s="2080"/>
      <c r="U44" s="2080"/>
      <c r="V44" s="2080"/>
      <c r="W44" s="2080"/>
      <c r="X44" s="2080"/>
      <c r="Y44" s="2080"/>
      <c r="Z44" s="2080"/>
      <c r="AA44" s="2080"/>
      <c r="AB44" s="2080"/>
    </row>
    <row r="45" spans="1:28" ht="17.25" customHeight="1">
      <c r="A45" s="2094"/>
      <c r="B45" s="2094"/>
      <c r="C45" s="2094"/>
      <c r="D45" s="2094"/>
      <c r="E45" s="2094"/>
      <c r="F45" s="2094"/>
      <c r="G45" s="2094"/>
      <c r="H45" s="2094"/>
      <c r="I45" s="2094"/>
      <c r="J45" s="2111"/>
      <c r="K45" s="2080"/>
      <c r="L45" s="2080"/>
      <c r="M45" s="2080"/>
      <c r="N45" s="2080"/>
      <c r="O45" s="2080"/>
      <c r="P45" s="2080"/>
      <c r="Q45" s="2080"/>
      <c r="R45" s="2080"/>
      <c r="S45" s="2080"/>
      <c r="T45" s="2080"/>
      <c r="U45" s="2080"/>
      <c r="V45" s="2080"/>
      <c r="W45" s="2080"/>
      <c r="X45" s="2080"/>
      <c r="Y45" s="2080"/>
      <c r="Z45" s="2080"/>
      <c r="AA45" s="2080"/>
      <c r="AB45" s="2080"/>
    </row>
    <row r="46" spans="1:28" ht="17.25" customHeight="1">
      <c r="A46" s="2094"/>
      <c r="B46" s="2094"/>
      <c r="C46" s="2094"/>
      <c r="D46" s="2094"/>
      <c r="E46" s="2094"/>
      <c r="F46" s="2094"/>
      <c r="G46" s="2094"/>
      <c r="H46" s="2094"/>
      <c r="I46" s="2094"/>
      <c r="J46" s="2111"/>
      <c r="K46" s="2080"/>
      <c r="L46" s="2080"/>
      <c r="M46" s="2080"/>
      <c r="N46" s="2080"/>
      <c r="O46" s="2080"/>
      <c r="P46" s="2080"/>
      <c r="Q46" s="2080"/>
      <c r="R46" s="2080"/>
      <c r="S46" s="2080"/>
      <c r="T46" s="2080"/>
      <c r="U46" s="2080"/>
      <c r="V46" s="2080"/>
      <c r="W46" s="2080"/>
      <c r="X46" s="2080"/>
      <c r="Y46" s="2080"/>
      <c r="Z46" s="2080"/>
      <c r="AA46" s="2080"/>
      <c r="AB46" s="2080"/>
    </row>
    <row r="47" spans="1:28" ht="17.25" customHeight="1">
      <c r="A47" s="2094"/>
      <c r="B47" s="2094"/>
      <c r="C47" s="2094"/>
      <c r="D47" s="2094"/>
      <c r="E47" s="2094"/>
      <c r="F47" s="2094"/>
      <c r="G47" s="2094"/>
      <c r="H47" s="2094"/>
      <c r="I47" s="2094"/>
      <c r="J47" s="2111"/>
      <c r="K47" s="2080"/>
      <c r="L47" s="2080"/>
      <c r="M47" s="2080"/>
      <c r="N47" s="2080"/>
      <c r="O47" s="2080"/>
      <c r="P47" s="2080"/>
      <c r="Q47" s="2080"/>
      <c r="R47" s="2080"/>
      <c r="S47" s="2080"/>
      <c r="T47" s="2080"/>
      <c r="U47" s="2080"/>
      <c r="V47" s="2080"/>
      <c r="W47" s="2080"/>
      <c r="X47" s="2080"/>
      <c r="Y47" s="2080"/>
      <c r="Z47" s="2080"/>
      <c r="AA47" s="2080"/>
      <c r="AB47" s="2080"/>
    </row>
    <row r="48" spans="1:28" ht="17.25" customHeight="1">
      <c r="A48" s="2094"/>
      <c r="B48" s="2094"/>
      <c r="C48" s="2094"/>
      <c r="D48" s="2094"/>
      <c r="E48" s="2094"/>
      <c r="F48" s="2094"/>
      <c r="G48" s="2094"/>
      <c r="H48" s="2094"/>
      <c r="I48" s="2094"/>
      <c r="J48" s="2111"/>
      <c r="K48" s="2080"/>
      <c r="L48" s="2080"/>
      <c r="M48" s="2080"/>
      <c r="N48" s="2080"/>
      <c r="O48" s="2080"/>
      <c r="P48" s="2080"/>
      <c r="Q48" s="2080"/>
      <c r="R48" s="2080"/>
      <c r="S48" s="2080"/>
      <c r="T48" s="2080"/>
      <c r="U48" s="2080"/>
      <c r="V48" s="2080"/>
      <c r="W48" s="2080"/>
      <c r="X48" s="2080"/>
      <c r="Y48" s="2080"/>
      <c r="Z48" s="2080"/>
      <c r="AA48" s="2080"/>
      <c r="AB48" s="2080"/>
    </row>
    <row r="49" spans="1:1" ht="17.25" customHeight="1">
      <c r="A49" s="2097" t="s">
        <v>3030</v>
      </c>
    </row>
    <row r="50" spans="1:1" ht="17.25" customHeight="1">
      <c r="A50" s="2097" t="s">
        <v>5506</v>
      </c>
    </row>
    <row r="51" spans="1:1" ht="17.25" customHeight="1">
      <c r="A51" s="2097" t="s">
        <v>5507</v>
      </c>
    </row>
    <row r="52" spans="1:1" ht="17.25" customHeight="1">
      <c r="A52" s="2097" t="s">
        <v>5508</v>
      </c>
    </row>
    <row r="53" spans="1:1" ht="17.25" customHeight="1">
      <c r="A53" s="2097" t="s">
        <v>5509</v>
      </c>
    </row>
    <row r="54" spans="1:1" ht="17.25" customHeight="1">
      <c r="A54" s="2097" t="s">
        <v>5510</v>
      </c>
    </row>
    <row r="55" spans="1:1" ht="17.25" customHeight="1">
      <c r="A55" s="2097" t="s">
        <v>5511</v>
      </c>
    </row>
    <row r="56" spans="1:1" ht="17.25" customHeight="1">
      <c r="A56" s="2097" t="s">
        <v>5512</v>
      </c>
    </row>
    <row r="57" spans="1:1" ht="17.25" customHeight="1">
      <c r="A57" s="2097" t="s">
        <v>5513</v>
      </c>
    </row>
    <row r="58" spans="1:1" ht="17.25" customHeight="1">
      <c r="A58" s="2097" t="s">
        <v>5514</v>
      </c>
    </row>
    <row r="59" spans="1:1" ht="17.25" customHeight="1">
      <c r="A59" s="2097" t="s">
        <v>5515</v>
      </c>
    </row>
    <row r="60" spans="1:1" ht="17.25" customHeight="1">
      <c r="A60" s="2097" t="s">
        <v>5516</v>
      </c>
    </row>
    <row r="61" spans="1:1" ht="17.25" customHeight="1">
      <c r="A61" s="2097" t="s">
        <v>5517</v>
      </c>
    </row>
    <row r="62" spans="1:1" ht="17.25" customHeight="1">
      <c r="A62" s="2097"/>
    </row>
    <row r="63" spans="1:1" ht="17.25" customHeight="1">
      <c r="A63" s="2097" t="s">
        <v>4736</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6"/>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6"/>
  <sheetViews>
    <sheetView workbookViewId="0"/>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280"/>
      <c r="B1" s="2280"/>
      <c r="C1" s="2280"/>
      <c r="D1" s="2280"/>
      <c r="E1" s="2280"/>
      <c r="F1" s="2280"/>
      <c r="G1" s="2280"/>
      <c r="H1" s="2280"/>
      <c r="I1" s="2280"/>
      <c r="J1" s="2280"/>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c r="AO1" s="2280"/>
    </row>
    <row r="2" spans="1:41" ht="21" customHeight="1">
      <c r="A2" s="2281" t="s">
        <v>2884</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row>
    <row r="3" spans="1:41" ht="21" customHeight="1" thickBot="1">
      <c r="A3" s="2282" t="s">
        <v>2885</v>
      </c>
      <c r="B3" s="2282"/>
      <c r="C3" s="2282"/>
      <c r="D3" s="2282"/>
      <c r="E3" s="2282"/>
      <c r="F3" s="2282"/>
      <c r="G3" s="2282"/>
      <c r="H3" s="2283" t="s">
        <v>2542</v>
      </c>
      <c r="I3" s="2283"/>
      <c r="J3" s="272"/>
      <c r="K3" s="271" t="s">
        <v>477</v>
      </c>
      <c r="L3" s="272"/>
      <c r="M3" s="271" t="s">
        <v>5</v>
      </c>
      <c r="N3" s="272"/>
      <c r="O3" s="271" t="s">
        <v>478</v>
      </c>
      <c r="AO3" s="273" t="s">
        <v>2886</v>
      </c>
    </row>
    <row r="4" spans="1:41" ht="30.75" customHeight="1">
      <c r="A4" s="2284" t="s">
        <v>2887</v>
      </c>
      <c r="B4" s="2285"/>
      <c r="C4" s="2285"/>
      <c r="D4" s="2285"/>
      <c r="E4" s="2285"/>
      <c r="F4" s="2285"/>
      <c r="G4" s="2286"/>
      <c r="H4" s="274" t="s">
        <v>2647</v>
      </c>
      <c r="I4" s="275"/>
      <c r="J4" s="2287" t="str">
        <f>cst_wskakunin_YOUTO</f>
        <v/>
      </c>
      <c r="K4" s="2287"/>
      <c r="L4" s="2287"/>
      <c r="M4" s="2287"/>
      <c r="N4" s="2287"/>
      <c r="O4" s="2287"/>
      <c r="P4" s="2287"/>
      <c r="Q4" s="2287"/>
      <c r="R4" s="2287"/>
      <c r="S4" s="2287"/>
      <c r="T4" s="2287"/>
      <c r="U4" s="2287"/>
      <c r="V4" s="2287"/>
      <c r="W4" s="2288" t="s">
        <v>2888</v>
      </c>
      <c r="X4" s="2288"/>
      <c r="Y4" s="2288"/>
      <c r="Z4" s="276" t="str">
        <f>cst_wskakunin_KAISU_TIJYOU_SHINSEI</f>
        <v/>
      </c>
      <c r="AA4" s="2289" t="s">
        <v>2889</v>
      </c>
      <c r="AB4" s="2289"/>
      <c r="AC4" s="2289"/>
      <c r="AD4" s="276">
        <f>cst_wskakunin_KAISU_TIKA_SHINSEI__zero</f>
        <v>0</v>
      </c>
      <c r="AE4" s="275" t="s">
        <v>2890</v>
      </c>
      <c r="AF4" s="275"/>
      <c r="AG4" s="275"/>
      <c r="AH4" s="275"/>
      <c r="AI4" s="275"/>
      <c r="AJ4" s="2290"/>
      <c r="AK4" s="2290"/>
      <c r="AL4" s="2290"/>
      <c r="AM4" s="2290"/>
      <c r="AN4" s="275"/>
      <c r="AO4" s="277"/>
    </row>
    <row r="5" spans="1:41" ht="36.75" customHeight="1" thickBot="1">
      <c r="A5" s="2301" t="s">
        <v>740</v>
      </c>
      <c r="B5" s="2302"/>
      <c r="C5" s="2302"/>
      <c r="D5" s="2302"/>
      <c r="E5" s="2302"/>
      <c r="F5" s="2302"/>
      <c r="G5" s="2303"/>
      <c r="H5" s="2304" t="str">
        <f>cst_wskakunin_BUILD__address</f>
        <v>埼玉県さいたま市浦和区仲町</v>
      </c>
      <c r="I5" s="2305"/>
      <c r="J5" s="2305"/>
      <c r="K5" s="2305"/>
      <c r="L5" s="2305"/>
      <c r="M5" s="2305"/>
      <c r="N5" s="2305"/>
      <c r="O5" s="2305"/>
      <c r="P5" s="2305"/>
      <c r="Q5" s="2305"/>
      <c r="R5" s="2305"/>
      <c r="S5" s="2305"/>
      <c r="T5" s="2305"/>
      <c r="U5" s="2305"/>
      <c r="V5" s="2305"/>
      <c r="W5" s="2305"/>
      <c r="X5" s="2305"/>
      <c r="Y5" s="2305"/>
      <c r="Z5" s="2305"/>
      <c r="AA5" s="2305"/>
      <c r="AB5" s="2305"/>
      <c r="AC5" s="2305"/>
      <c r="AD5" s="2305"/>
      <c r="AE5" s="2305"/>
      <c r="AF5" s="2305"/>
      <c r="AG5" s="2305"/>
      <c r="AH5" s="2305"/>
      <c r="AI5" s="2305"/>
      <c r="AJ5" s="2305"/>
      <c r="AK5" s="2305"/>
      <c r="AL5" s="2305"/>
      <c r="AM5" s="2305"/>
      <c r="AN5" s="2305"/>
      <c r="AO5" s="2306"/>
    </row>
    <row r="6" spans="1:41" ht="21" customHeight="1" thickBot="1">
      <c r="A6" s="2307" t="s">
        <v>2891</v>
      </c>
      <c r="B6" s="2308"/>
      <c r="C6" s="2308"/>
      <c r="D6" s="2308"/>
      <c r="E6" s="2308"/>
      <c r="F6" s="2308"/>
      <c r="G6" s="2308"/>
      <c r="H6" s="2308" t="s">
        <v>2892</v>
      </c>
      <c r="I6" s="2308"/>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08" t="s">
        <v>2893</v>
      </c>
      <c r="AI6" s="2308"/>
      <c r="AJ6" s="2308"/>
      <c r="AK6" s="2308"/>
      <c r="AL6" s="2308"/>
      <c r="AM6" s="2308"/>
      <c r="AN6" s="2308"/>
      <c r="AO6" s="2309"/>
    </row>
    <row r="7" spans="1:41" ht="23.25" customHeight="1">
      <c r="A7" s="2310" t="s">
        <v>2894</v>
      </c>
      <c r="B7" s="2311"/>
      <c r="C7" s="2311"/>
      <c r="D7" s="2311"/>
      <c r="E7" s="2311"/>
      <c r="F7" s="2311"/>
      <c r="G7" s="2311"/>
      <c r="H7" s="278" t="str">
        <f>cst_wskakunin_KUIKI_TOSI</f>
        <v>□</v>
      </c>
      <c r="I7" s="279" t="s">
        <v>2895</v>
      </c>
      <c r="J7" s="279"/>
      <c r="K7" s="279"/>
      <c r="L7" s="279"/>
      <c r="M7" s="279"/>
      <c r="N7" s="280" t="str">
        <f>cst_wskakunin_KUIKI_SIGAIKA</f>
        <v>□</v>
      </c>
      <c r="O7" s="279" t="s">
        <v>466</v>
      </c>
      <c r="P7" s="279"/>
      <c r="Q7" s="279"/>
      <c r="R7" s="279"/>
      <c r="S7" s="280" t="str">
        <f>cst_wskakunin_KUIKI_TYOSEI</f>
        <v>□</v>
      </c>
      <c r="T7" s="279" t="s">
        <v>467</v>
      </c>
      <c r="U7" s="279"/>
      <c r="V7" s="279"/>
      <c r="W7" s="279"/>
      <c r="X7" s="279"/>
      <c r="Y7" s="280" t="str">
        <f>cst_wskakunin_KUIKI_HISETTEI</f>
        <v>□</v>
      </c>
      <c r="Z7" s="279" t="s">
        <v>2896</v>
      </c>
      <c r="AA7" s="279"/>
      <c r="AB7" s="279"/>
      <c r="AC7" s="279"/>
      <c r="AD7" s="279"/>
      <c r="AE7" s="279"/>
      <c r="AF7" s="279"/>
      <c r="AG7" s="281"/>
      <c r="AH7" s="282" t="s">
        <v>139</v>
      </c>
      <c r="AI7" s="2312" t="s">
        <v>2897</v>
      </c>
      <c r="AJ7" s="2312"/>
      <c r="AK7" s="2312"/>
      <c r="AL7" s="2312"/>
      <c r="AM7" s="2312"/>
      <c r="AN7" s="2312"/>
      <c r="AO7" s="2313"/>
    </row>
    <row r="8" spans="1:41" ht="23.25" customHeight="1">
      <c r="A8" s="2291"/>
      <c r="B8" s="2292"/>
      <c r="C8" s="2292"/>
      <c r="D8" s="2292"/>
      <c r="E8" s="2292"/>
      <c r="F8" s="2292"/>
      <c r="G8" s="2292"/>
      <c r="H8" s="283" t="str">
        <f>cst_wskakunin_KUIKI_JYUN_TOSHI</f>
        <v>□</v>
      </c>
      <c r="I8" s="284" t="s">
        <v>463</v>
      </c>
      <c r="J8" s="284"/>
      <c r="K8" s="284"/>
      <c r="L8" s="284"/>
      <c r="M8" s="284"/>
      <c r="N8" s="284"/>
      <c r="O8" s="284"/>
      <c r="P8" s="285" t="str">
        <f>cst_wskakunin_KUIKI_KUIKIGAI</f>
        <v>□</v>
      </c>
      <c r="Q8" s="284" t="s">
        <v>2361</v>
      </c>
      <c r="R8" s="284"/>
      <c r="S8" s="284"/>
      <c r="T8" s="284"/>
      <c r="U8" s="284"/>
      <c r="V8" s="284"/>
      <c r="W8" s="284"/>
      <c r="X8" s="284"/>
      <c r="Y8" s="284"/>
      <c r="Z8" s="284"/>
      <c r="AA8" s="284"/>
      <c r="AB8" s="284"/>
      <c r="AC8" s="284"/>
      <c r="AD8" s="284"/>
      <c r="AE8" s="284"/>
      <c r="AF8" s="284"/>
      <c r="AG8" s="286"/>
      <c r="AH8" s="287"/>
      <c r="AI8" s="2293" t="s">
        <v>2898</v>
      </c>
      <c r="AJ8" s="2293"/>
      <c r="AK8" s="2294"/>
      <c r="AL8" s="2294"/>
      <c r="AM8" s="2294"/>
      <c r="AN8" s="2294"/>
      <c r="AO8" s="2295"/>
    </row>
    <row r="9" spans="1:41" ht="23.25" customHeight="1">
      <c r="A9" s="2291" t="s">
        <v>231</v>
      </c>
      <c r="B9" s="2292"/>
      <c r="C9" s="2292"/>
      <c r="D9" s="2292"/>
      <c r="E9" s="2292"/>
      <c r="F9" s="2292"/>
      <c r="G9" s="2292"/>
      <c r="H9" s="288" t="str">
        <f>IF(cst_wskakunin_YOUTO_TIIKI_A="第一種低層住居専用地域","■","□")</f>
        <v>□</v>
      </c>
      <c r="I9" s="289" t="s">
        <v>218</v>
      </c>
      <c r="J9" s="289"/>
      <c r="K9" s="289"/>
      <c r="L9" s="289"/>
      <c r="M9" s="289"/>
      <c r="N9" s="289"/>
      <c r="O9" s="289"/>
      <c r="P9" s="288" t="str">
        <f>IF(cst_wskakunin_YOUTO_TIIKI_A="第二種低層住居専用地域","■","□")</f>
        <v>□</v>
      </c>
      <c r="Q9" s="289" t="s">
        <v>219</v>
      </c>
      <c r="R9" s="289"/>
      <c r="S9" s="289"/>
      <c r="T9" s="289"/>
      <c r="U9" s="289"/>
      <c r="V9" s="289"/>
      <c r="W9" s="289"/>
      <c r="X9" s="288" t="str">
        <f>IF(cst_wskakunin_YOUTO_TIIKI_A="第一種中高層住居専用地域","■","□")</f>
        <v>□</v>
      </c>
      <c r="Y9" s="289" t="s">
        <v>220</v>
      </c>
      <c r="Z9" s="289"/>
      <c r="AA9" s="289"/>
      <c r="AB9" s="289"/>
      <c r="AC9" s="289"/>
      <c r="AD9" s="289"/>
      <c r="AE9" s="289"/>
      <c r="AF9" s="289"/>
      <c r="AG9" s="290"/>
      <c r="AH9" s="287"/>
      <c r="AI9" s="2293" t="s">
        <v>2899</v>
      </c>
      <c r="AJ9" s="2293"/>
      <c r="AK9" s="2294"/>
      <c r="AL9" s="2294"/>
      <c r="AM9" s="2294"/>
      <c r="AN9" s="2294"/>
      <c r="AO9" s="2295"/>
    </row>
    <row r="10" spans="1:41" ht="23.25" customHeight="1">
      <c r="A10" s="2291"/>
      <c r="B10" s="2292"/>
      <c r="C10" s="2292"/>
      <c r="D10" s="2292"/>
      <c r="E10" s="2292"/>
      <c r="F10" s="2292"/>
      <c r="G10" s="2292"/>
      <c r="H10" s="291" t="str">
        <f>IF(cst_wskakunin_YOUTO_TIIKI_A="第二種中高層住居専用地域","■","□")</f>
        <v>□</v>
      </c>
      <c r="I10" s="2296" t="s">
        <v>221</v>
      </c>
      <c r="J10" s="2296"/>
      <c r="K10" s="2296"/>
      <c r="L10" s="2296"/>
      <c r="M10" s="2296"/>
      <c r="N10" s="2296"/>
      <c r="O10" s="2296"/>
      <c r="P10" s="292" t="str">
        <f>IF(cst_wskakunin_YOUTO_TIIKI_A="第一種住居地域","■","□")</f>
        <v>□</v>
      </c>
      <c r="Q10" s="271" t="s">
        <v>222</v>
      </c>
      <c r="X10" s="292" t="str">
        <f>IF(cst_wskakunin_YOUTO_TIIKI_A="第二種住居地域","■","□")</f>
        <v>□</v>
      </c>
      <c r="Y10" s="271" t="s">
        <v>223</v>
      </c>
      <c r="AG10" s="293"/>
      <c r="AH10" s="287"/>
      <c r="AI10" s="2297"/>
      <c r="AJ10" s="2297"/>
      <c r="AK10" s="294" t="s">
        <v>477</v>
      </c>
      <c r="AL10" s="295"/>
      <c r="AM10" s="294" t="s">
        <v>5</v>
      </c>
      <c r="AN10" s="295"/>
      <c r="AO10" s="296" t="s">
        <v>478</v>
      </c>
    </row>
    <row r="11" spans="1:41" ht="23.25" customHeight="1">
      <c r="A11" s="2291"/>
      <c r="B11" s="2292"/>
      <c r="C11" s="2292"/>
      <c r="D11" s="2292"/>
      <c r="E11" s="2292"/>
      <c r="F11" s="2292"/>
      <c r="G11" s="2292"/>
      <c r="H11" s="291" t="str">
        <f>IF(cst_wskakunin_YOUTO_TIIKI_A="準住居地域","■","□")</f>
        <v>□</v>
      </c>
      <c r="I11" s="271" t="s">
        <v>224</v>
      </c>
      <c r="P11" s="292" t="str">
        <f>IF(cst_wskakunin_YOUTO_TIIKI_A="田園住居地域","■","□")</f>
        <v>□</v>
      </c>
      <c r="Q11" s="271" t="s">
        <v>2900</v>
      </c>
      <c r="X11" s="292" t="str">
        <f>IF(cst_wskakunin_YOUTO_TIIKI_A="近隣商業地域","■","□")</f>
        <v>□</v>
      </c>
      <c r="Y11" s="271" t="s">
        <v>225</v>
      </c>
      <c r="AG11" s="293"/>
      <c r="AH11" s="297" t="s">
        <v>139</v>
      </c>
      <c r="AI11" s="298" t="s">
        <v>2901</v>
      </c>
      <c r="AJ11" s="298"/>
      <c r="AK11" s="298"/>
      <c r="AL11" s="298"/>
      <c r="AM11" s="298"/>
      <c r="AN11" s="298"/>
      <c r="AO11" s="299"/>
    </row>
    <row r="12" spans="1:41" ht="23.25" customHeight="1">
      <c r="A12" s="2291"/>
      <c r="B12" s="2292"/>
      <c r="C12" s="2292"/>
      <c r="D12" s="2292"/>
      <c r="E12" s="2292"/>
      <c r="F12" s="2292"/>
      <c r="G12" s="2292"/>
      <c r="H12" s="291" t="str">
        <f>IF(cst_wskakunin_YOUTO_TIIKI_A="商業地域","■","□")</f>
        <v>□</v>
      </c>
      <c r="I12" s="271" t="s">
        <v>226</v>
      </c>
      <c r="P12" s="300" t="str">
        <f>IF(cst_wskakunin_YOUTO_TIIKI_A="準工業地域","■","□")</f>
        <v>□</v>
      </c>
      <c r="Q12" s="271" t="s">
        <v>227</v>
      </c>
      <c r="X12" s="292" t="str">
        <f>IF(cst_wskakunin_YOUTO_TIIKI_A="工業地域","■","□")</f>
        <v>□</v>
      </c>
      <c r="Y12" s="271" t="s">
        <v>228</v>
      </c>
      <c r="AG12" s="293"/>
      <c r="AH12" s="297" t="s">
        <v>139</v>
      </c>
      <c r="AI12" s="2298" t="s">
        <v>2902</v>
      </c>
      <c r="AJ12" s="2298"/>
      <c r="AK12" s="2298"/>
      <c r="AL12" s="2298"/>
      <c r="AM12" s="2298"/>
      <c r="AN12" s="2298"/>
      <c r="AO12" s="2299"/>
    </row>
    <row r="13" spans="1:41" ht="23.25" customHeight="1">
      <c r="A13" s="2291"/>
      <c r="B13" s="2292"/>
      <c r="C13" s="2292"/>
      <c r="D13" s="2292"/>
      <c r="E13" s="2292"/>
      <c r="F13" s="2292"/>
      <c r="G13" s="2292"/>
      <c r="H13" s="291" t="str">
        <f>IF(cst_wskakunin_YOUTO_TIIKI_A="工業専用地域","■","□")</f>
        <v>□</v>
      </c>
      <c r="I13" s="271" t="s">
        <v>229</v>
      </c>
      <c r="P13" s="301" t="str">
        <f>IF(cst_wskakunin_YOUTO_TIIKI_A="用途地域の指定のない区域","■","□")</f>
        <v>□</v>
      </c>
      <c r="Q13" s="271" t="s">
        <v>2903</v>
      </c>
      <c r="AG13" s="293"/>
      <c r="AH13" s="297" t="s">
        <v>139</v>
      </c>
      <c r="AI13" s="298" t="s">
        <v>8</v>
      </c>
      <c r="AJ13" s="298"/>
      <c r="AK13" s="2297"/>
      <c r="AL13" s="2297"/>
      <c r="AM13" s="2297"/>
      <c r="AN13" s="2297"/>
      <c r="AO13" s="2300"/>
    </row>
    <row r="14" spans="1:41" ht="23.25" customHeight="1">
      <c r="A14" s="2291" t="s">
        <v>2904</v>
      </c>
      <c r="B14" s="2292"/>
      <c r="C14" s="2292"/>
      <c r="D14" s="2292"/>
      <c r="E14" s="2292"/>
      <c r="F14" s="2292"/>
      <c r="G14" s="2292"/>
      <c r="H14" s="367" t="s">
        <v>139</v>
      </c>
      <c r="I14" s="303" t="s">
        <v>497</v>
      </c>
      <c r="J14" s="303" t="s">
        <v>9</v>
      </c>
      <c r="K14" s="2314"/>
      <c r="L14" s="2314"/>
      <c r="M14" s="2314"/>
      <c r="N14" s="2314"/>
      <c r="O14" s="2314"/>
      <c r="P14" s="2314"/>
      <c r="Q14" s="2314"/>
      <c r="R14" s="2314"/>
      <c r="S14" s="2314"/>
      <c r="T14" s="2314"/>
      <c r="U14" s="2314"/>
      <c r="V14" s="2314"/>
      <c r="W14" s="2314"/>
      <c r="X14" s="2314"/>
      <c r="Y14" s="2314"/>
      <c r="Z14" s="2314"/>
      <c r="AA14" s="2314"/>
      <c r="AB14" s="303" t="s">
        <v>10</v>
      </c>
      <c r="AC14" s="303"/>
      <c r="AD14" s="302" t="s">
        <v>139</v>
      </c>
      <c r="AE14" s="303" t="s">
        <v>498</v>
      </c>
      <c r="AF14" s="303"/>
      <c r="AG14" s="304"/>
      <c r="AH14" s="298"/>
      <c r="AI14" s="298"/>
      <c r="AJ14" s="298"/>
      <c r="AK14" s="298"/>
      <c r="AL14" s="298"/>
      <c r="AM14" s="298"/>
      <c r="AN14" s="298"/>
      <c r="AO14" s="299"/>
    </row>
    <row r="15" spans="1:41" ht="23.25" customHeight="1">
      <c r="A15" s="2315" t="s">
        <v>2905</v>
      </c>
      <c r="B15" s="2316"/>
      <c r="C15" s="2316"/>
      <c r="D15" s="2316"/>
      <c r="E15" s="2316"/>
      <c r="F15" s="2316"/>
      <c r="G15" s="2316"/>
      <c r="H15" s="302" t="s">
        <v>139</v>
      </c>
      <c r="I15" s="303" t="s">
        <v>497</v>
      </c>
      <c r="J15" s="303" t="s">
        <v>9</v>
      </c>
      <c r="K15" s="2314" t="s">
        <v>2906</v>
      </c>
      <c r="L15" s="2314"/>
      <c r="M15" s="2314"/>
      <c r="N15" s="2314"/>
      <c r="O15" s="2314"/>
      <c r="P15" s="2314"/>
      <c r="Q15" s="2314"/>
      <c r="R15" s="2314"/>
      <c r="S15" s="2314"/>
      <c r="T15" s="2314"/>
      <c r="U15" s="2314"/>
      <c r="V15" s="2314"/>
      <c r="W15" s="2314"/>
      <c r="X15" s="2314"/>
      <c r="Y15" s="2314"/>
      <c r="Z15" s="2314"/>
      <c r="AA15" s="2314"/>
      <c r="AB15" s="303" t="s">
        <v>10</v>
      </c>
      <c r="AC15" s="303"/>
      <c r="AD15" s="302" t="s">
        <v>139</v>
      </c>
      <c r="AE15" s="303" t="s">
        <v>498</v>
      </c>
      <c r="AF15" s="303"/>
      <c r="AG15" s="304"/>
      <c r="AH15" s="305"/>
      <c r="AI15" s="298"/>
      <c r="AJ15" s="298"/>
      <c r="AK15" s="298"/>
      <c r="AL15" s="298"/>
      <c r="AM15" s="298"/>
      <c r="AN15" s="298"/>
      <c r="AO15" s="299"/>
    </row>
    <row r="16" spans="1:41" ht="23.25" customHeight="1">
      <c r="A16" s="2291" t="s">
        <v>2907</v>
      </c>
      <c r="B16" s="2292"/>
      <c r="C16" s="2292"/>
      <c r="D16" s="2292"/>
      <c r="E16" s="2292"/>
      <c r="F16" s="2292"/>
      <c r="G16" s="2292"/>
      <c r="H16" s="306" t="s">
        <v>139</v>
      </c>
      <c r="I16" s="289" t="s">
        <v>2908</v>
      </c>
      <c r="J16" s="307"/>
      <c r="K16" s="307"/>
      <c r="L16" s="308" t="s">
        <v>9</v>
      </c>
      <c r="M16" s="2317"/>
      <c r="N16" s="2317"/>
      <c r="O16" s="2318"/>
      <c r="P16" s="289" t="s">
        <v>10</v>
      </c>
      <c r="Q16" s="289"/>
      <c r="R16" s="306" t="s">
        <v>139</v>
      </c>
      <c r="S16" s="289" t="s">
        <v>2909</v>
      </c>
      <c r="T16" s="289"/>
      <c r="U16" s="289"/>
      <c r="V16" s="289"/>
      <c r="W16" s="308" t="s">
        <v>9</v>
      </c>
      <c r="X16" s="2317"/>
      <c r="Y16" s="2317"/>
      <c r="Z16" s="2318"/>
      <c r="AA16" s="289" t="s">
        <v>10</v>
      </c>
      <c r="AB16" s="289"/>
      <c r="AC16" s="289"/>
      <c r="AD16" s="289"/>
      <c r="AE16" s="289"/>
      <c r="AF16" s="289"/>
      <c r="AG16" s="290"/>
      <c r="AH16" s="305"/>
      <c r="AI16" s="298"/>
      <c r="AJ16" s="298"/>
      <c r="AK16" s="298"/>
      <c r="AL16" s="298"/>
      <c r="AM16" s="298"/>
      <c r="AN16" s="298"/>
      <c r="AO16" s="299"/>
    </row>
    <row r="17" spans="1:41" ht="23.25" customHeight="1">
      <c r="A17" s="2291"/>
      <c r="B17" s="2292"/>
      <c r="C17" s="2292"/>
      <c r="D17" s="2292"/>
      <c r="E17" s="2292"/>
      <c r="F17" s="2292"/>
      <c r="G17" s="2292"/>
      <c r="H17" s="309" t="s">
        <v>139</v>
      </c>
      <c r="I17" s="284" t="s">
        <v>2910</v>
      </c>
      <c r="J17" s="284"/>
      <c r="K17" s="284"/>
      <c r="L17" s="284"/>
      <c r="M17" s="284"/>
      <c r="N17" s="284"/>
      <c r="O17" s="310" t="s">
        <v>2911</v>
      </c>
      <c r="P17" s="2319"/>
      <c r="Q17" s="2319"/>
      <c r="R17" s="2320"/>
      <c r="S17" s="284" t="s">
        <v>554</v>
      </c>
      <c r="T17" s="2319"/>
      <c r="U17" s="2319"/>
      <c r="V17" s="2320"/>
      <c r="W17" s="2321" t="s">
        <v>2912</v>
      </c>
      <c r="X17" s="2321"/>
      <c r="Y17" s="2319"/>
      <c r="Z17" s="2319"/>
      <c r="AA17" s="2320"/>
      <c r="AB17" s="284" t="s">
        <v>554</v>
      </c>
      <c r="AC17" s="2319"/>
      <c r="AD17" s="2319"/>
      <c r="AE17" s="2320"/>
      <c r="AF17" s="284" t="s">
        <v>10</v>
      </c>
      <c r="AG17" s="286"/>
      <c r="AH17" s="305"/>
      <c r="AI17" s="298"/>
      <c r="AJ17" s="298"/>
      <c r="AK17" s="298"/>
      <c r="AL17" s="298"/>
      <c r="AM17" s="298"/>
      <c r="AN17" s="298"/>
      <c r="AO17" s="299"/>
    </row>
    <row r="18" spans="1:41" ht="23.25" customHeight="1">
      <c r="A18" s="2291" t="s">
        <v>469</v>
      </c>
      <c r="B18" s="2292"/>
      <c r="C18" s="2292"/>
      <c r="D18" s="2292"/>
      <c r="E18" s="2292"/>
      <c r="F18" s="2292"/>
      <c r="G18" s="2292"/>
      <c r="H18" s="311" t="str">
        <f>cst_wskakunin_BOUKA_BOUKA</f>
        <v>□</v>
      </c>
      <c r="I18" s="284" t="s">
        <v>469</v>
      </c>
      <c r="J18" s="284"/>
      <c r="K18" s="284"/>
      <c r="L18" s="292" t="str">
        <f>cst_wskakunin_BOUKA_JYUN_BOUKA</f>
        <v>□</v>
      </c>
      <c r="M18" s="284" t="s">
        <v>470</v>
      </c>
      <c r="N18" s="284"/>
      <c r="O18" s="284"/>
      <c r="P18" s="284"/>
      <c r="Q18" s="292" t="str">
        <f>cst_wskakunin_BOUKA_NASI</f>
        <v>□</v>
      </c>
      <c r="R18" s="284" t="s">
        <v>230</v>
      </c>
      <c r="S18" s="284"/>
      <c r="T18" s="284"/>
      <c r="U18" s="285" t="str">
        <f>cst_wskakunin_BOUKA_22JYO</f>
        <v>□</v>
      </c>
      <c r="V18" s="284" t="s">
        <v>3750</v>
      </c>
      <c r="W18" s="284"/>
      <c r="X18" s="284"/>
      <c r="Y18" s="284"/>
      <c r="Z18" s="284"/>
      <c r="AA18" s="284"/>
      <c r="AB18" s="284"/>
      <c r="AC18" s="284"/>
      <c r="AD18" s="284"/>
      <c r="AE18" s="284"/>
      <c r="AF18" s="284"/>
      <c r="AG18" s="286"/>
      <c r="AH18" s="305"/>
      <c r="AI18" s="298"/>
      <c r="AJ18" s="298"/>
      <c r="AK18" s="298"/>
      <c r="AL18" s="298"/>
      <c r="AM18" s="298"/>
      <c r="AN18" s="298"/>
      <c r="AO18" s="299"/>
    </row>
    <row r="19" spans="1:41" ht="23.25" customHeight="1">
      <c r="A19" s="2322" t="s">
        <v>2913</v>
      </c>
      <c r="B19" s="2327"/>
      <c r="C19" s="2327"/>
      <c r="D19" s="2327"/>
      <c r="E19" s="2327"/>
      <c r="F19" s="2327"/>
      <c r="G19" s="2327"/>
      <c r="H19" s="306" t="s">
        <v>139</v>
      </c>
      <c r="I19" s="289" t="s">
        <v>2914</v>
      </c>
      <c r="J19" s="289"/>
      <c r="K19" s="289"/>
      <c r="L19" s="289"/>
      <c r="M19" s="312"/>
      <c r="N19" s="289" t="s">
        <v>2915</v>
      </c>
      <c r="O19" s="289"/>
      <c r="P19" s="289"/>
      <c r="Q19" s="289"/>
      <c r="R19" s="289"/>
      <c r="S19" s="2330"/>
      <c r="T19" s="2330"/>
      <c r="U19" s="2330"/>
      <c r="V19" s="2330"/>
      <c r="W19" s="2330"/>
      <c r="X19" s="289" t="s">
        <v>7</v>
      </c>
      <c r="Y19" s="289"/>
      <c r="Z19" s="289"/>
      <c r="AA19" s="313" t="s">
        <v>2542</v>
      </c>
      <c r="AB19" s="312"/>
      <c r="AC19" s="289" t="s">
        <v>477</v>
      </c>
      <c r="AD19" s="312"/>
      <c r="AE19" s="289" t="s">
        <v>5</v>
      </c>
      <c r="AF19" s="312"/>
      <c r="AG19" s="290" t="s">
        <v>478</v>
      </c>
      <c r="AH19" s="305"/>
      <c r="AI19" s="298"/>
      <c r="AJ19" s="298"/>
      <c r="AK19" s="298"/>
      <c r="AL19" s="298"/>
      <c r="AM19" s="298"/>
      <c r="AN19" s="298"/>
      <c r="AO19" s="299"/>
    </row>
    <row r="20" spans="1:41" ht="23.25" customHeight="1">
      <c r="A20" s="2328"/>
      <c r="B20" s="2329"/>
      <c r="C20" s="2329"/>
      <c r="D20" s="2329"/>
      <c r="E20" s="2329"/>
      <c r="F20" s="2329"/>
      <c r="G20" s="2329"/>
      <c r="H20" s="314" t="s">
        <v>139</v>
      </c>
      <c r="I20" s="284" t="s">
        <v>2916</v>
      </c>
      <c r="J20" s="284"/>
      <c r="K20" s="284"/>
      <c r="L20" s="284"/>
      <c r="M20" s="310" t="s">
        <v>11</v>
      </c>
      <c r="N20" s="315" t="s">
        <v>139</v>
      </c>
      <c r="O20" s="284" t="s">
        <v>2917</v>
      </c>
      <c r="P20" s="284"/>
      <c r="Q20" s="284"/>
      <c r="R20" s="284"/>
      <c r="S20" s="284"/>
      <c r="T20" s="284"/>
      <c r="U20" s="284"/>
      <c r="V20" s="284"/>
      <c r="W20" s="284"/>
      <c r="X20" s="284"/>
      <c r="Y20" s="284"/>
      <c r="Z20" s="284"/>
      <c r="AA20" s="284"/>
      <c r="AB20" s="284"/>
      <c r="AC20" s="284"/>
      <c r="AD20" s="284"/>
      <c r="AE20" s="284"/>
      <c r="AF20" s="284"/>
      <c r="AG20" s="286"/>
      <c r="AH20" s="305"/>
      <c r="AI20" s="298"/>
      <c r="AJ20" s="298"/>
      <c r="AK20" s="298"/>
      <c r="AL20" s="298"/>
      <c r="AM20" s="298"/>
      <c r="AN20" s="298"/>
      <c r="AO20" s="299"/>
    </row>
    <row r="21" spans="1:41" ht="23.25" customHeight="1">
      <c r="A21" s="2331" t="s">
        <v>2918</v>
      </c>
      <c r="B21" s="2332"/>
      <c r="C21" s="2332"/>
      <c r="D21" s="2332"/>
      <c r="E21" s="2332"/>
      <c r="F21" s="2332"/>
      <c r="G21" s="2332"/>
      <c r="H21" s="306" t="s">
        <v>139</v>
      </c>
      <c r="I21" s="2333" t="s">
        <v>2919</v>
      </c>
      <c r="J21" s="2333"/>
      <c r="K21" s="2333"/>
      <c r="L21" s="2333"/>
      <c r="M21" s="2333"/>
      <c r="N21" s="2333"/>
      <c r="O21" s="2333"/>
      <c r="P21" s="2333"/>
      <c r="Q21" s="2333"/>
      <c r="R21" s="2333"/>
      <c r="S21" s="2333"/>
      <c r="T21" s="2330"/>
      <c r="U21" s="2330"/>
      <c r="V21" s="2330"/>
      <c r="W21" s="2330"/>
      <c r="X21" s="2330"/>
      <c r="Y21" s="289" t="s">
        <v>7</v>
      </c>
      <c r="Z21" s="289"/>
      <c r="AA21" s="313" t="s">
        <v>2542</v>
      </c>
      <c r="AB21" s="312"/>
      <c r="AC21" s="289" t="s">
        <v>477</v>
      </c>
      <c r="AD21" s="312"/>
      <c r="AE21" s="289" t="s">
        <v>5</v>
      </c>
      <c r="AF21" s="312"/>
      <c r="AG21" s="290" t="s">
        <v>478</v>
      </c>
      <c r="AH21" s="305"/>
      <c r="AI21" s="298"/>
      <c r="AJ21" s="298"/>
      <c r="AK21" s="298"/>
      <c r="AL21" s="298"/>
      <c r="AM21" s="298"/>
      <c r="AN21" s="298"/>
      <c r="AO21" s="299"/>
    </row>
    <row r="22" spans="1:41" ht="23.25" customHeight="1">
      <c r="A22" s="2331"/>
      <c r="B22" s="2332"/>
      <c r="C22" s="2332"/>
      <c r="D22" s="2332"/>
      <c r="E22" s="2332"/>
      <c r="F22" s="2332"/>
      <c r="G22" s="2332"/>
      <c r="H22" s="314" t="s">
        <v>139</v>
      </c>
      <c r="I22" s="284" t="s">
        <v>2920</v>
      </c>
      <c r="J22" s="284"/>
      <c r="K22" s="284"/>
      <c r="L22" s="284"/>
      <c r="M22" s="284"/>
      <c r="N22" s="284"/>
      <c r="O22" s="284"/>
      <c r="P22" s="284"/>
      <c r="Q22" s="284"/>
      <c r="R22" s="284"/>
      <c r="S22" s="284"/>
      <c r="T22" s="316"/>
      <c r="U22" s="2334"/>
      <c r="V22" s="2334"/>
      <c r="W22" s="2334"/>
      <c r="X22" s="2334"/>
      <c r="Y22" s="2334"/>
      <c r="Z22" s="2334"/>
      <c r="AA22" s="2334"/>
      <c r="AB22" s="2334"/>
      <c r="AC22" s="2334"/>
      <c r="AD22" s="2334"/>
      <c r="AE22" s="2334"/>
      <c r="AF22" s="2334"/>
      <c r="AG22" s="286" t="s">
        <v>10</v>
      </c>
      <c r="AH22" s="305"/>
      <c r="AI22" s="298"/>
      <c r="AJ22" s="298"/>
      <c r="AK22" s="298"/>
      <c r="AL22" s="298"/>
      <c r="AM22" s="298"/>
      <c r="AN22" s="298"/>
      <c r="AO22" s="299"/>
    </row>
    <row r="23" spans="1:41" ht="23.25" customHeight="1">
      <c r="A23" s="2322" t="s">
        <v>2921</v>
      </c>
      <c r="B23" s="2292"/>
      <c r="C23" s="2292"/>
      <c r="D23" s="2292"/>
      <c r="E23" s="2292"/>
      <c r="F23" s="2292"/>
      <c r="G23" s="2292"/>
      <c r="H23" s="306" t="s">
        <v>139</v>
      </c>
      <c r="I23" s="289" t="s">
        <v>2922</v>
      </c>
      <c r="J23" s="289"/>
      <c r="K23" s="289"/>
      <c r="L23" s="289"/>
      <c r="M23" s="313" t="s">
        <v>9</v>
      </c>
      <c r="N23" s="2323"/>
      <c r="O23" s="2323"/>
      <c r="P23" s="2323"/>
      <c r="Q23" s="2323"/>
      <c r="R23" s="2323"/>
      <c r="S23" s="2323"/>
      <c r="T23" s="2323"/>
      <c r="U23" s="2323"/>
      <c r="V23" s="2323"/>
      <c r="W23" s="2323"/>
      <c r="X23" s="2323"/>
      <c r="Y23" s="289" t="s">
        <v>10</v>
      </c>
      <c r="Z23" s="289" t="s">
        <v>2923</v>
      </c>
      <c r="AA23" s="317"/>
      <c r="AB23" s="317"/>
      <c r="AC23" s="317"/>
      <c r="AD23" s="317"/>
      <c r="AE23" s="317"/>
      <c r="AF23" s="317"/>
      <c r="AG23" s="290"/>
      <c r="AH23" s="305"/>
      <c r="AI23" s="298"/>
      <c r="AJ23" s="298"/>
      <c r="AK23" s="298"/>
      <c r="AL23" s="298"/>
      <c r="AM23" s="298"/>
      <c r="AN23" s="298"/>
      <c r="AO23" s="299"/>
    </row>
    <row r="24" spans="1:41" ht="23.25" customHeight="1">
      <c r="A24" s="2291"/>
      <c r="B24" s="2292"/>
      <c r="C24" s="2292"/>
      <c r="D24" s="2292"/>
      <c r="E24" s="2292"/>
      <c r="F24" s="2292"/>
      <c r="G24" s="2292"/>
      <c r="H24" s="314" t="s">
        <v>139</v>
      </c>
      <c r="I24" s="271" t="s">
        <v>2924</v>
      </c>
      <c r="M24" s="318" t="s">
        <v>9</v>
      </c>
      <c r="N24" s="2324"/>
      <c r="O24" s="2324"/>
      <c r="P24" s="2324"/>
      <c r="Q24" s="2324"/>
      <c r="R24" s="2324"/>
      <c r="S24" s="2324"/>
      <c r="T24" s="2324"/>
      <c r="U24" s="2324"/>
      <c r="V24" s="2324"/>
      <c r="W24" s="2324"/>
      <c r="X24" s="2324"/>
      <c r="Y24" s="271" t="s">
        <v>10</v>
      </c>
      <c r="Z24" s="271" t="s">
        <v>2923</v>
      </c>
      <c r="AA24" s="319"/>
      <c r="AB24" s="319"/>
      <c r="AC24" s="319"/>
      <c r="AD24" s="319"/>
      <c r="AE24" s="319"/>
      <c r="AF24" s="319"/>
      <c r="AG24" s="293"/>
      <c r="AH24" s="305"/>
      <c r="AI24" s="298"/>
      <c r="AJ24" s="298"/>
      <c r="AK24" s="298"/>
      <c r="AL24" s="298"/>
      <c r="AM24" s="298"/>
      <c r="AN24" s="298"/>
      <c r="AO24" s="299"/>
    </row>
    <row r="25" spans="1:41" ht="23.25" customHeight="1">
      <c r="A25" s="2291"/>
      <c r="B25" s="2292"/>
      <c r="C25" s="2292"/>
      <c r="D25" s="2292"/>
      <c r="E25" s="2292"/>
      <c r="F25" s="2292"/>
      <c r="G25" s="2292"/>
      <c r="H25" s="320" t="s">
        <v>139</v>
      </c>
      <c r="I25" s="271" t="s">
        <v>8</v>
      </c>
      <c r="M25" s="318" t="s">
        <v>9</v>
      </c>
      <c r="N25" s="2324"/>
      <c r="O25" s="2324"/>
      <c r="P25" s="2324"/>
      <c r="Q25" s="2324"/>
      <c r="R25" s="2324"/>
      <c r="S25" s="2324"/>
      <c r="T25" s="2324"/>
      <c r="U25" s="2324"/>
      <c r="V25" s="2324"/>
      <c r="W25" s="2324"/>
      <c r="X25" s="2324"/>
      <c r="Y25" s="271" t="s">
        <v>10</v>
      </c>
      <c r="Z25" s="271" t="s">
        <v>2923</v>
      </c>
      <c r="AA25" s="319"/>
      <c r="AB25" s="319"/>
      <c r="AC25" s="319"/>
      <c r="AD25" s="319"/>
      <c r="AE25" s="319"/>
      <c r="AF25" s="319"/>
      <c r="AG25" s="293"/>
      <c r="AH25" s="305"/>
      <c r="AI25" s="298"/>
      <c r="AJ25" s="298"/>
      <c r="AK25" s="298"/>
      <c r="AL25" s="298"/>
      <c r="AM25" s="298"/>
      <c r="AN25" s="298"/>
      <c r="AO25" s="299"/>
    </row>
    <row r="26" spans="1:41" ht="23.25" customHeight="1">
      <c r="A26" s="2291"/>
      <c r="B26" s="2292"/>
      <c r="C26" s="2292"/>
      <c r="D26" s="2292"/>
      <c r="E26" s="2292"/>
      <c r="F26" s="2292"/>
      <c r="G26" s="2292"/>
      <c r="H26" s="309" t="s">
        <v>139</v>
      </c>
      <c r="I26" s="284" t="s">
        <v>2925</v>
      </c>
      <c r="J26" s="284"/>
      <c r="K26" s="284"/>
      <c r="L26" s="284"/>
      <c r="M26" s="284"/>
      <c r="N26" s="284"/>
      <c r="O26" s="315" t="s">
        <v>139</v>
      </c>
      <c r="P26" s="284" t="s">
        <v>2926</v>
      </c>
      <c r="Q26" s="284"/>
      <c r="R26" s="284"/>
      <c r="S26" s="284"/>
      <c r="T26" s="284"/>
      <c r="U26" s="2325"/>
      <c r="V26" s="2325"/>
      <c r="W26" s="2325"/>
      <c r="X26" s="2325"/>
      <c r="Y26" s="284" t="s">
        <v>10</v>
      </c>
      <c r="Z26" s="2326" t="s">
        <v>2927</v>
      </c>
      <c r="AA26" s="2326"/>
      <c r="AB26" s="321"/>
      <c r="AC26" s="284" t="s">
        <v>477</v>
      </c>
      <c r="AD26" s="321"/>
      <c r="AE26" s="284" t="s">
        <v>5</v>
      </c>
      <c r="AF26" s="321"/>
      <c r="AG26" s="286" t="s">
        <v>478</v>
      </c>
      <c r="AH26" s="322"/>
      <c r="AI26" s="323"/>
      <c r="AJ26" s="323"/>
      <c r="AK26" s="323"/>
      <c r="AL26" s="323"/>
      <c r="AM26" s="323"/>
      <c r="AN26" s="323"/>
      <c r="AO26" s="324"/>
    </row>
    <row r="27" spans="1:41" ht="18.600000000000001" customHeight="1">
      <c r="A27" s="2291" t="s">
        <v>2928</v>
      </c>
      <c r="B27" s="2292"/>
      <c r="C27" s="2292"/>
      <c r="D27" s="2292"/>
      <c r="E27" s="2292"/>
      <c r="F27" s="2292"/>
      <c r="G27" s="2292"/>
      <c r="H27" s="325"/>
      <c r="AG27" s="293"/>
      <c r="AH27" s="306" t="s">
        <v>139</v>
      </c>
      <c r="AI27" s="326" t="s">
        <v>2929</v>
      </c>
      <c r="AJ27" s="326"/>
      <c r="AK27" s="326"/>
      <c r="AL27" s="326"/>
      <c r="AM27" s="326"/>
      <c r="AN27" s="326"/>
      <c r="AO27" s="327"/>
    </row>
    <row r="28" spans="1:41" ht="18.600000000000001" customHeight="1">
      <c r="A28" s="2291"/>
      <c r="B28" s="2292"/>
      <c r="C28" s="2292"/>
      <c r="D28" s="2292"/>
      <c r="E28" s="2292"/>
      <c r="F28" s="2292"/>
      <c r="G28" s="2292"/>
      <c r="H28" s="328"/>
      <c r="AG28" s="293"/>
      <c r="AH28" s="298"/>
      <c r="AI28" s="298" t="s">
        <v>2898</v>
      </c>
      <c r="AJ28" s="294"/>
      <c r="AK28" s="2335"/>
      <c r="AL28" s="2335"/>
      <c r="AM28" s="2335"/>
      <c r="AN28" s="2335"/>
      <c r="AO28" s="2336"/>
    </row>
    <row r="29" spans="1:41" ht="18.600000000000001" customHeight="1">
      <c r="A29" s="2291"/>
      <c r="B29" s="2292"/>
      <c r="C29" s="2292"/>
      <c r="D29" s="2292"/>
      <c r="E29" s="2292"/>
      <c r="F29" s="2292"/>
      <c r="G29" s="2292"/>
      <c r="H29" s="320" t="s">
        <v>139</v>
      </c>
      <c r="I29" s="271" t="s">
        <v>497</v>
      </c>
      <c r="O29" s="314" t="s">
        <v>139</v>
      </c>
      <c r="P29" s="271" t="s">
        <v>498</v>
      </c>
      <c r="Q29" s="318" t="s">
        <v>9</v>
      </c>
      <c r="R29" s="314" t="s">
        <v>139</v>
      </c>
      <c r="S29" s="271" t="s">
        <v>2930</v>
      </c>
      <c r="V29" s="314" t="s">
        <v>139</v>
      </c>
      <c r="W29" s="271" t="s">
        <v>2931</v>
      </c>
      <c r="Z29" s="314" t="s">
        <v>139</v>
      </c>
      <c r="AA29" s="271" t="s">
        <v>2932</v>
      </c>
      <c r="AG29" s="293"/>
      <c r="AH29" s="298"/>
      <c r="AI29" s="298" t="s">
        <v>2899</v>
      </c>
      <c r="AJ29" s="294"/>
      <c r="AK29" s="2335"/>
      <c r="AL29" s="2335"/>
      <c r="AM29" s="2335"/>
      <c r="AN29" s="2335"/>
      <c r="AO29" s="2336"/>
    </row>
    <row r="30" spans="1:41" ht="18.600000000000001" customHeight="1">
      <c r="A30" s="2291"/>
      <c r="B30" s="2292"/>
      <c r="C30" s="2292"/>
      <c r="D30" s="2292"/>
      <c r="E30" s="2292"/>
      <c r="F30" s="2292"/>
      <c r="G30" s="2292"/>
      <c r="H30" s="329"/>
      <c r="AG30" s="293"/>
      <c r="AH30" s="298"/>
      <c r="AI30" s="2297"/>
      <c r="AJ30" s="2297"/>
      <c r="AK30" s="294" t="s">
        <v>477</v>
      </c>
      <c r="AL30" s="295"/>
      <c r="AM30" s="294" t="s">
        <v>5</v>
      </c>
      <c r="AN30" s="295"/>
      <c r="AO30" s="296" t="s">
        <v>478</v>
      </c>
    </row>
    <row r="31" spans="1:41" ht="18.600000000000001" customHeight="1">
      <c r="A31" s="2291"/>
      <c r="B31" s="2292"/>
      <c r="C31" s="2292"/>
      <c r="D31" s="2292"/>
      <c r="E31" s="2292"/>
      <c r="F31" s="2292"/>
      <c r="G31" s="2292"/>
      <c r="H31" s="330"/>
      <c r="I31" s="284"/>
      <c r="J31" s="284"/>
      <c r="K31" s="284"/>
      <c r="L31" s="284"/>
      <c r="M31" s="284"/>
      <c r="N31" s="284"/>
      <c r="O31" s="284"/>
      <c r="P31" s="284"/>
      <c r="Q31" s="284"/>
      <c r="R31" s="284"/>
      <c r="S31" s="284"/>
      <c r="T31" s="284"/>
      <c r="U31" s="284"/>
      <c r="V31" s="284"/>
      <c r="W31" s="284"/>
      <c r="X31" s="284"/>
      <c r="Y31" s="331"/>
      <c r="Z31" s="284"/>
      <c r="AA31" s="284"/>
      <c r="AB31" s="284"/>
      <c r="AC31" s="284"/>
      <c r="AD31" s="284"/>
      <c r="AE31" s="284"/>
      <c r="AF31" s="284"/>
      <c r="AG31" s="286"/>
      <c r="AH31" s="314" t="s">
        <v>139</v>
      </c>
      <c r="AI31" s="298" t="s">
        <v>8</v>
      </c>
      <c r="AJ31" s="323"/>
      <c r="AK31" s="2337"/>
      <c r="AL31" s="2337"/>
      <c r="AM31" s="2337"/>
      <c r="AN31" s="2337"/>
      <c r="AO31" s="2338"/>
    </row>
    <row r="32" spans="1:41" ht="21.75" customHeight="1">
      <c r="A32" s="2322" t="s">
        <v>2933</v>
      </c>
      <c r="B32" s="2292"/>
      <c r="C32" s="2292"/>
      <c r="D32" s="2292"/>
      <c r="E32" s="2292"/>
      <c r="F32" s="2292"/>
      <c r="G32" s="2339"/>
      <c r="H32" s="332" t="s">
        <v>139</v>
      </c>
      <c r="I32" s="2343" t="s">
        <v>2934</v>
      </c>
      <c r="J32" s="2343"/>
      <c r="K32" s="289">
        <v>1</v>
      </c>
      <c r="L32" s="289" t="s">
        <v>2935</v>
      </c>
      <c r="M32" s="289" t="s">
        <v>9</v>
      </c>
      <c r="N32" s="2330"/>
      <c r="O32" s="2330"/>
      <c r="P32" s="289" t="s">
        <v>10</v>
      </c>
      <c r="Q32" s="289" t="s">
        <v>7</v>
      </c>
      <c r="R32" s="289" t="s">
        <v>2936</v>
      </c>
      <c r="S32" s="289"/>
      <c r="T32" s="2330"/>
      <c r="U32" s="2330"/>
      <c r="V32" s="2330"/>
      <c r="W32" s="2330"/>
      <c r="X32" s="2330"/>
      <c r="Y32" s="2330"/>
      <c r="Z32" s="289" t="s">
        <v>2937</v>
      </c>
      <c r="AA32" s="289"/>
      <c r="AB32" s="289"/>
      <c r="AC32" s="289"/>
      <c r="AD32" s="289"/>
      <c r="AE32" s="289"/>
      <c r="AF32" s="289"/>
      <c r="AG32" s="290"/>
      <c r="AH32" s="306" t="s">
        <v>139</v>
      </c>
      <c r="AI32" s="326" t="s">
        <v>2938</v>
      </c>
      <c r="AJ32" s="326"/>
      <c r="AK32" s="326"/>
      <c r="AL32" s="326"/>
      <c r="AM32" s="326"/>
      <c r="AN32" s="326"/>
      <c r="AO32" s="327"/>
    </row>
    <row r="33" spans="1:41" ht="21.75" customHeight="1">
      <c r="A33" s="2291"/>
      <c r="B33" s="2292"/>
      <c r="C33" s="2292"/>
      <c r="D33" s="2292"/>
      <c r="E33" s="2292"/>
      <c r="F33" s="2292"/>
      <c r="G33" s="2339"/>
      <c r="H33" s="320" t="s">
        <v>139</v>
      </c>
      <c r="I33" s="2344" t="s">
        <v>2934</v>
      </c>
      <c r="J33" s="2344"/>
      <c r="K33" s="271">
        <v>1</v>
      </c>
      <c r="L33" s="271" t="s">
        <v>2935</v>
      </c>
      <c r="M33" s="271" t="s">
        <v>9</v>
      </c>
      <c r="N33" s="2345"/>
      <c r="O33" s="2345"/>
      <c r="P33" s="271" t="s">
        <v>10</v>
      </c>
      <c r="Q33" s="271" t="s">
        <v>7</v>
      </c>
      <c r="R33" s="271" t="s">
        <v>2936</v>
      </c>
      <c r="T33" s="2345"/>
      <c r="U33" s="2345"/>
      <c r="V33" s="2345"/>
      <c r="W33" s="2345"/>
      <c r="X33" s="2345"/>
      <c r="Y33" s="2345"/>
      <c r="Z33" s="271" t="s">
        <v>2937</v>
      </c>
      <c r="AG33" s="293"/>
      <c r="AI33" s="298" t="s">
        <v>2898</v>
      </c>
      <c r="AJ33" s="294"/>
      <c r="AK33" s="2294"/>
      <c r="AL33" s="2294"/>
      <c r="AM33" s="2294"/>
      <c r="AN33" s="2294"/>
      <c r="AO33" s="2295"/>
    </row>
    <row r="34" spans="1:41" ht="21.75" customHeight="1">
      <c r="A34" s="2291"/>
      <c r="B34" s="2292"/>
      <c r="C34" s="2292"/>
      <c r="D34" s="2292"/>
      <c r="E34" s="2292"/>
      <c r="F34" s="2292"/>
      <c r="G34" s="2339"/>
      <c r="H34" s="320" t="s">
        <v>139</v>
      </c>
      <c r="I34" s="2344" t="s">
        <v>2934</v>
      </c>
      <c r="J34" s="2344"/>
      <c r="K34" s="271">
        <v>1</v>
      </c>
      <c r="L34" s="271" t="s">
        <v>2935</v>
      </c>
      <c r="M34" s="271" t="s">
        <v>9</v>
      </c>
      <c r="N34" s="2345"/>
      <c r="O34" s="2345"/>
      <c r="P34" s="271" t="s">
        <v>10</v>
      </c>
      <c r="Q34" s="271" t="s">
        <v>7</v>
      </c>
      <c r="R34" s="271" t="s">
        <v>2936</v>
      </c>
      <c r="T34" s="2345"/>
      <c r="U34" s="2345"/>
      <c r="V34" s="2345"/>
      <c r="W34" s="2345"/>
      <c r="X34" s="2345"/>
      <c r="Y34" s="2345"/>
      <c r="Z34" s="271" t="s">
        <v>2937</v>
      </c>
      <c r="AG34" s="293"/>
      <c r="AI34" s="298" t="s">
        <v>2899</v>
      </c>
      <c r="AJ34" s="294"/>
      <c r="AK34" s="2294"/>
      <c r="AL34" s="2294"/>
      <c r="AM34" s="2294"/>
      <c r="AN34" s="2294"/>
      <c r="AO34" s="2295"/>
    </row>
    <row r="35" spans="1:41" ht="21.75" customHeight="1">
      <c r="A35" s="2291"/>
      <c r="B35" s="2292"/>
      <c r="C35" s="2292"/>
      <c r="D35" s="2292"/>
      <c r="E35" s="2292"/>
      <c r="F35" s="2292"/>
      <c r="G35" s="2339"/>
      <c r="H35" s="320" t="s">
        <v>139</v>
      </c>
      <c r="I35" s="2344" t="s">
        <v>2934</v>
      </c>
      <c r="J35" s="2344"/>
      <c r="K35" s="333"/>
      <c r="L35" s="271" t="s">
        <v>2935</v>
      </c>
      <c r="M35" s="271" t="s">
        <v>9</v>
      </c>
      <c r="N35" s="2345"/>
      <c r="O35" s="2345"/>
      <c r="P35" s="271" t="s">
        <v>10</v>
      </c>
      <c r="Q35" s="271" t="s">
        <v>7</v>
      </c>
      <c r="R35" s="271" t="s">
        <v>2936</v>
      </c>
      <c r="T35" s="2345"/>
      <c r="U35" s="2345"/>
      <c r="V35" s="2345"/>
      <c r="W35" s="2345"/>
      <c r="X35" s="2345"/>
      <c r="Y35" s="2345"/>
      <c r="Z35" s="271" t="s">
        <v>2937</v>
      </c>
      <c r="AG35" s="293"/>
      <c r="AI35" s="2297"/>
      <c r="AJ35" s="2297"/>
      <c r="AK35" s="294" t="s">
        <v>477</v>
      </c>
      <c r="AL35" s="295"/>
      <c r="AM35" s="294" t="s">
        <v>5</v>
      </c>
      <c r="AN35" s="295"/>
      <c r="AO35" s="296" t="s">
        <v>478</v>
      </c>
    </row>
    <row r="36" spans="1:41" ht="21.75" customHeight="1">
      <c r="A36" s="2291"/>
      <c r="B36" s="2292"/>
      <c r="C36" s="2292"/>
      <c r="D36" s="2292"/>
      <c r="E36" s="2292"/>
      <c r="F36" s="2292"/>
      <c r="G36" s="2339"/>
      <c r="H36" s="320" t="s">
        <v>139</v>
      </c>
      <c r="I36" s="2298" t="s">
        <v>2939</v>
      </c>
      <c r="J36" s="2298"/>
      <c r="K36" s="2298"/>
      <c r="L36" s="2298"/>
      <c r="M36" s="271" t="s">
        <v>2936</v>
      </c>
      <c r="O36" s="2345"/>
      <c r="P36" s="2345"/>
      <c r="Q36" s="2345"/>
      <c r="R36" s="271" t="s">
        <v>674</v>
      </c>
      <c r="S36" s="271" t="s">
        <v>2940</v>
      </c>
      <c r="V36" s="2345"/>
      <c r="W36" s="2345"/>
      <c r="X36" s="271" t="s">
        <v>7</v>
      </c>
      <c r="Y36" s="2346" t="s">
        <v>2927</v>
      </c>
      <c r="Z36" s="2346"/>
      <c r="AA36" s="272"/>
      <c r="AB36" s="271" t="s">
        <v>477</v>
      </c>
      <c r="AC36" s="272"/>
      <c r="AD36" s="271" t="s">
        <v>5</v>
      </c>
      <c r="AE36" s="272"/>
      <c r="AF36" s="271" t="s">
        <v>2941</v>
      </c>
      <c r="AG36" s="293"/>
      <c r="AH36" s="297" t="s">
        <v>139</v>
      </c>
      <c r="AI36" s="298" t="s">
        <v>8</v>
      </c>
      <c r="AJ36" s="294"/>
      <c r="AK36" s="2335"/>
      <c r="AL36" s="2335"/>
      <c r="AM36" s="2335"/>
      <c r="AN36" s="2335"/>
      <c r="AO36" s="2336"/>
    </row>
    <row r="37" spans="1:41" ht="21.75" customHeight="1">
      <c r="A37" s="2291"/>
      <c r="B37" s="2292"/>
      <c r="C37" s="2292"/>
      <c r="D37" s="2292"/>
      <c r="E37" s="2292"/>
      <c r="F37" s="2292"/>
      <c r="G37" s="2339"/>
      <c r="H37" s="320" t="s">
        <v>139</v>
      </c>
      <c r="I37" s="2298" t="s">
        <v>2942</v>
      </c>
      <c r="J37" s="2298"/>
      <c r="K37" s="2298"/>
      <c r="L37" s="2298"/>
      <c r="M37" s="271" t="s">
        <v>2936</v>
      </c>
      <c r="O37" s="2345"/>
      <c r="P37" s="2345"/>
      <c r="Q37" s="2345"/>
      <c r="R37" s="271" t="s">
        <v>674</v>
      </c>
      <c r="S37" s="271" t="s">
        <v>2940</v>
      </c>
      <c r="V37" s="2345"/>
      <c r="W37" s="2345"/>
      <c r="X37" s="271" t="s">
        <v>7</v>
      </c>
      <c r="Y37" s="2346" t="s">
        <v>2927</v>
      </c>
      <c r="Z37" s="2346"/>
      <c r="AA37" s="272"/>
      <c r="AB37" s="271" t="s">
        <v>477</v>
      </c>
      <c r="AC37" s="272"/>
      <c r="AD37" s="271" t="s">
        <v>5</v>
      </c>
      <c r="AE37" s="272"/>
      <c r="AF37" s="271" t="s">
        <v>2941</v>
      </c>
      <c r="AG37" s="293"/>
      <c r="AH37" s="305"/>
      <c r="AI37" s="298"/>
      <c r="AJ37" s="298"/>
      <c r="AK37" s="298"/>
      <c r="AL37" s="298"/>
      <c r="AM37" s="298"/>
      <c r="AN37" s="298"/>
      <c r="AO37" s="299"/>
    </row>
    <row r="38" spans="1:41" ht="21.75" customHeight="1">
      <c r="A38" s="2291"/>
      <c r="B38" s="2292"/>
      <c r="C38" s="2292"/>
      <c r="D38" s="2292"/>
      <c r="E38" s="2292"/>
      <c r="F38" s="2292"/>
      <c r="G38" s="2339"/>
      <c r="H38" s="320" t="s">
        <v>139</v>
      </c>
      <c r="I38" s="298" t="s">
        <v>2943</v>
      </c>
      <c r="J38" s="298"/>
      <c r="K38" s="298"/>
      <c r="L38" s="271" t="s">
        <v>2936</v>
      </c>
      <c r="N38" s="2345"/>
      <c r="O38" s="2345"/>
      <c r="P38" s="2345"/>
      <c r="Q38" s="2345"/>
      <c r="R38" s="271" t="s">
        <v>2944</v>
      </c>
      <c r="Y38" s="318"/>
      <c r="AC38" s="2346"/>
      <c r="AD38" s="2346"/>
      <c r="AE38" s="2346"/>
      <c r="AG38" s="293"/>
      <c r="AH38" s="305"/>
      <c r="AI38" s="298"/>
      <c r="AJ38" s="298"/>
      <c r="AK38" s="298"/>
      <c r="AL38" s="298"/>
      <c r="AM38" s="298"/>
      <c r="AN38" s="298"/>
      <c r="AO38" s="299"/>
    </row>
    <row r="39" spans="1:41" ht="21.75" customHeight="1">
      <c r="A39" s="2291"/>
      <c r="B39" s="2292"/>
      <c r="C39" s="2292"/>
      <c r="D39" s="2292"/>
      <c r="E39" s="2292"/>
      <c r="F39" s="2292"/>
      <c r="G39" s="2339"/>
      <c r="H39" s="334" t="s">
        <v>139</v>
      </c>
      <c r="I39" s="298" t="s">
        <v>2943</v>
      </c>
      <c r="J39" s="298"/>
      <c r="K39" s="298"/>
      <c r="L39" s="271" t="s">
        <v>2936</v>
      </c>
      <c r="N39" s="2347"/>
      <c r="O39" s="2347"/>
      <c r="P39" s="2347"/>
      <c r="Q39" s="2347"/>
      <c r="R39" s="271" t="s">
        <v>2944</v>
      </c>
      <c r="Y39" s="318"/>
      <c r="AC39" s="2348"/>
      <c r="AD39" s="2348"/>
      <c r="AE39" s="2348"/>
      <c r="AG39" s="293"/>
      <c r="AH39" s="305"/>
      <c r="AI39" s="298"/>
      <c r="AJ39" s="298"/>
      <c r="AK39" s="298"/>
      <c r="AL39" s="298"/>
      <c r="AM39" s="298"/>
      <c r="AN39" s="298"/>
      <c r="AO39" s="299"/>
    </row>
    <row r="40" spans="1:41" ht="21.75" customHeight="1">
      <c r="A40" s="2291"/>
      <c r="B40" s="2292"/>
      <c r="C40" s="2292"/>
      <c r="D40" s="2292"/>
      <c r="E40" s="2292"/>
      <c r="F40" s="2292"/>
      <c r="G40" s="2339"/>
      <c r="H40" s="335" t="s">
        <v>139</v>
      </c>
      <c r="I40" s="336" t="s">
        <v>2945</v>
      </c>
      <c r="J40" s="336"/>
      <c r="K40" s="336"/>
      <c r="L40" s="336"/>
      <c r="M40" s="336"/>
      <c r="N40" s="336"/>
      <c r="O40" s="336" t="s">
        <v>9</v>
      </c>
      <c r="P40" s="2349"/>
      <c r="Q40" s="2349"/>
      <c r="R40" s="2349"/>
      <c r="S40" s="2349"/>
      <c r="T40" s="2349"/>
      <c r="U40" s="2349"/>
      <c r="V40" s="2349"/>
      <c r="W40" s="2349"/>
      <c r="X40" s="2349"/>
      <c r="Y40" s="2349"/>
      <c r="Z40" s="2349"/>
      <c r="AA40" s="2349"/>
      <c r="AB40" s="2349"/>
      <c r="AC40" s="2349"/>
      <c r="AD40" s="2349"/>
      <c r="AE40" s="2349"/>
      <c r="AF40" s="336" t="s">
        <v>10</v>
      </c>
      <c r="AG40" s="337"/>
      <c r="AH40" s="305"/>
      <c r="AI40" s="338"/>
      <c r="AJ40" s="338"/>
      <c r="AK40" s="338"/>
      <c r="AL40" s="338"/>
      <c r="AM40" s="338"/>
      <c r="AN40" s="338"/>
      <c r="AO40" s="339"/>
    </row>
    <row r="41" spans="1:41" ht="21.75" customHeight="1">
      <c r="A41" s="2291"/>
      <c r="B41" s="2292"/>
      <c r="C41" s="2292"/>
      <c r="D41" s="2292"/>
      <c r="E41" s="2292"/>
      <c r="F41" s="2292"/>
      <c r="G41" s="2339"/>
      <c r="H41" s="325"/>
      <c r="P41" s="333"/>
      <c r="Q41" s="333"/>
      <c r="R41" s="333"/>
      <c r="S41" s="333"/>
      <c r="T41" s="333"/>
      <c r="U41" s="333"/>
      <c r="V41" s="333"/>
      <c r="W41" s="333"/>
      <c r="X41" s="333"/>
      <c r="Y41" s="333"/>
      <c r="Z41" s="333"/>
      <c r="AA41" s="333"/>
      <c r="AB41" s="333"/>
      <c r="AC41" s="333"/>
      <c r="AD41" s="333"/>
      <c r="AE41" s="333"/>
      <c r="AG41" s="293"/>
      <c r="AH41" s="340" t="s">
        <v>139</v>
      </c>
      <c r="AI41" s="341" t="s">
        <v>2946</v>
      </c>
      <c r="AJ41" s="341"/>
      <c r="AK41" s="341"/>
      <c r="AL41" s="341"/>
      <c r="AM41" s="341"/>
      <c r="AN41" s="341"/>
      <c r="AO41" s="342"/>
    </row>
    <row r="42" spans="1:41" ht="21.75" customHeight="1">
      <c r="A42" s="2291"/>
      <c r="B42" s="2292"/>
      <c r="C42" s="2292"/>
      <c r="D42" s="2292"/>
      <c r="E42" s="2292"/>
      <c r="F42" s="2292"/>
      <c r="G42" s="2339"/>
      <c r="H42" s="2350" t="s">
        <v>139</v>
      </c>
      <c r="I42" s="343" t="s">
        <v>2947</v>
      </c>
      <c r="AG42" s="293"/>
      <c r="AI42" s="298" t="s">
        <v>2898</v>
      </c>
      <c r="AJ42" s="294"/>
      <c r="AK42" s="295"/>
      <c r="AL42" s="295"/>
      <c r="AM42" s="295"/>
      <c r="AN42" s="295"/>
      <c r="AO42" s="344"/>
    </row>
    <row r="43" spans="1:41" ht="21.75" customHeight="1">
      <c r="A43" s="2291"/>
      <c r="B43" s="2292"/>
      <c r="C43" s="2292"/>
      <c r="D43" s="2292"/>
      <c r="E43" s="2292"/>
      <c r="F43" s="2292"/>
      <c r="G43" s="2339"/>
      <c r="H43" s="2350"/>
      <c r="I43" s="271" t="s">
        <v>2948</v>
      </c>
      <c r="L43" s="2324"/>
      <c r="M43" s="2324"/>
      <c r="N43" s="2324"/>
      <c r="O43" s="2324"/>
      <c r="P43" s="2324"/>
      <c r="Q43" s="2324"/>
      <c r="R43" s="2324"/>
      <c r="S43" s="271" t="s">
        <v>7</v>
      </c>
      <c r="U43" s="2346" t="s">
        <v>2927</v>
      </c>
      <c r="V43" s="2346"/>
      <c r="W43" s="272"/>
      <c r="X43" s="271" t="s">
        <v>477</v>
      </c>
      <c r="Y43" s="272"/>
      <c r="Z43" s="271" t="s">
        <v>5</v>
      </c>
      <c r="AA43" s="272"/>
      <c r="AB43" s="271" t="s">
        <v>2941</v>
      </c>
      <c r="AG43" s="293"/>
      <c r="AI43" s="298" t="s">
        <v>2899</v>
      </c>
      <c r="AJ43" s="294"/>
      <c r="AK43" s="295"/>
      <c r="AL43" s="295"/>
      <c r="AM43" s="295"/>
      <c r="AN43" s="295"/>
      <c r="AO43" s="344"/>
    </row>
    <row r="44" spans="1:41" ht="21.75" customHeight="1" thickBot="1">
      <c r="A44" s="2340"/>
      <c r="B44" s="2341"/>
      <c r="C44" s="2341"/>
      <c r="D44" s="2341"/>
      <c r="E44" s="2341"/>
      <c r="F44" s="2341"/>
      <c r="G44" s="2342"/>
      <c r="H44" s="329"/>
      <c r="AG44" s="293"/>
      <c r="AI44" s="2297"/>
      <c r="AJ44" s="2297"/>
      <c r="AK44" s="294" t="s">
        <v>477</v>
      </c>
      <c r="AL44" s="295"/>
      <c r="AM44" s="294" t="s">
        <v>5</v>
      </c>
      <c r="AN44" s="295"/>
      <c r="AO44" s="296" t="s">
        <v>478</v>
      </c>
    </row>
    <row r="45" spans="1:41" ht="21.75" customHeight="1">
      <c r="A45" s="2351" t="s">
        <v>2949</v>
      </c>
      <c r="B45" s="2352"/>
      <c r="C45" s="2352"/>
      <c r="D45" s="2352"/>
      <c r="E45" s="2352"/>
      <c r="F45" s="2352"/>
      <c r="G45" s="2353"/>
      <c r="H45" s="345" t="s">
        <v>2950</v>
      </c>
      <c r="I45" s="279"/>
      <c r="J45" s="279"/>
      <c r="K45" s="279" t="s">
        <v>2951</v>
      </c>
      <c r="L45" s="279"/>
      <c r="M45" s="2360"/>
      <c r="N45" s="2360"/>
      <c r="O45" s="2360"/>
      <c r="P45" s="2360"/>
      <c r="Q45" s="2360"/>
      <c r="R45" s="2360"/>
      <c r="S45" s="2360"/>
      <c r="T45" s="2360"/>
      <c r="U45" s="2360"/>
      <c r="V45" s="2360"/>
      <c r="W45" s="279" t="s">
        <v>2952</v>
      </c>
      <c r="X45" s="279"/>
      <c r="Y45" s="2360"/>
      <c r="Z45" s="2360"/>
      <c r="AA45" s="2360"/>
      <c r="AB45" s="2360"/>
      <c r="AC45" s="2360"/>
      <c r="AD45" s="2360"/>
      <c r="AE45" s="2360"/>
      <c r="AF45" s="279" t="s">
        <v>2953</v>
      </c>
      <c r="AG45" s="279"/>
      <c r="AH45" s="2360"/>
      <c r="AI45" s="2360"/>
      <c r="AJ45" s="2360"/>
      <c r="AK45" s="2360"/>
      <c r="AL45" s="2360"/>
      <c r="AM45" s="2360"/>
      <c r="AN45" s="2360"/>
      <c r="AO45" s="346"/>
    </row>
    <row r="46" spans="1:41" ht="21.75" customHeight="1">
      <c r="A46" s="2354"/>
      <c r="B46" s="2355"/>
      <c r="C46" s="2355"/>
      <c r="D46" s="2355"/>
      <c r="E46" s="2355"/>
      <c r="F46" s="2355"/>
      <c r="G46" s="2356"/>
      <c r="H46" s="347" t="s">
        <v>2954</v>
      </c>
      <c r="I46" s="348"/>
      <c r="J46" s="348"/>
      <c r="K46" s="348" t="s">
        <v>2951</v>
      </c>
      <c r="L46" s="348"/>
      <c r="M46" s="2361"/>
      <c r="N46" s="2361"/>
      <c r="O46" s="2361"/>
      <c r="P46" s="2361"/>
      <c r="Q46" s="2361"/>
      <c r="R46" s="2361"/>
      <c r="S46" s="2361"/>
      <c r="T46" s="2361"/>
      <c r="U46" s="2361"/>
      <c r="V46" s="2361"/>
      <c r="W46" s="348" t="s">
        <v>2952</v>
      </c>
      <c r="X46" s="348"/>
      <c r="Y46" s="2361"/>
      <c r="Z46" s="2361"/>
      <c r="AA46" s="2361"/>
      <c r="AB46" s="2361"/>
      <c r="AC46" s="2361"/>
      <c r="AD46" s="2361"/>
      <c r="AE46" s="2361"/>
      <c r="AF46" s="348" t="s">
        <v>2953</v>
      </c>
      <c r="AG46" s="348"/>
      <c r="AH46" s="2361"/>
      <c r="AI46" s="2361"/>
      <c r="AJ46" s="2361"/>
      <c r="AK46" s="2361"/>
      <c r="AL46" s="2361"/>
      <c r="AM46" s="2361"/>
      <c r="AN46" s="2361"/>
      <c r="AO46" s="349"/>
    </row>
    <row r="47" spans="1:41" ht="21.75" customHeight="1">
      <c r="A47" s="2354"/>
      <c r="B47" s="2355"/>
      <c r="C47" s="2355"/>
      <c r="D47" s="2355"/>
      <c r="E47" s="2355"/>
      <c r="F47" s="2355"/>
      <c r="G47" s="2356"/>
      <c r="H47" s="347" t="s">
        <v>2955</v>
      </c>
      <c r="I47" s="348"/>
      <c r="J47" s="348"/>
      <c r="K47" s="348" t="s">
        <v>2951</v>
      </c>
      <c r="L47" s="348"/>
      <c r="M47" s="2361"/>
      <c r="N47" s="2361"/>
      <c r="O47" s="2361"/>
      <c r="P47" s="2361"/>
      <c r="Q47" s="2361"/>
      <c r="R47" s="2361"/>
      <c r="S47" s="2361"/>
      <c r="T47" s="2361"/>
      <c r="U47" s="2361"/>
      <c r="V47" s="2361"/>
      <c r="W47" s="348" t="s">
        <v>2952</v>
      </c>
      <c r="X47" s="348"/>
      <c r="Y47" s="2361"/>
      <c r="Z47" s="2361"/>
      <c r="AA47" s="2361"/>
      <c r="AB47" s="2361"/>
      <c r="AC47" s="2361"/>
      <c r="AD47" s="2361"/>
      <c r="AE47" s="2361"/>
      <c r="AF47" s="348" t="s">
        <v>2953</v>
      </c>
      <c r="AG47" s="348"/>
      <c r="AH47" s="2361"/>
      <c r="AI47" s="2361"/>
      <c r="AJ47" s="2361"/>
      <c r="AK47" s="2361"/>
      <c r="AL47" s="2361"/>
      <c r="AM47" s="2361"/>
      <c r="AN47" s="2361"/>
      <c r="AO47" s="349"/>
    </row>
    <row r="48" spans="1:41" ht="21.75" customHeight="1" thickBot="1">
      <c r="A48" s="2357"/>
      <c r="B48" s="2358"/>
      <c r="C48" s="2358"/>
      <c r="D48" s="2358"/>
      <c r="E48" s="2358"/>
      <c r="F48" s="2358"/>
      <c r="G48" s="2359"/>
      <c r="H48" s="350" t="s">
        <v>2956</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2"/>
    </row>
    <row r="49" spans="1:41" ht="21.75" customHeight="1">
      <c r="A49" s="2372" t="s">
        <v>2957</v>
      </c>
      <c r="B49" s="2373"/>
      <c r="C49" s="2373"/>
      <c r="D49" s="2373"/>
      <c r="E49" s="2373"/>
      <c r="F49" s="2373"/>
      <c r="G49" s="2374"/>
      <c r="H49" s="271" t="s">
        <v>2958</v>
      </c>
      <c r="AO49" s="353"/>
    </row>
    <row r="50" spans="1:41" ht="21.75" customHeight="1">
      <c r="A50" s="2375"/>
      <c r="B50" s="2376"/>
      <c r="C50" s="2376"/>
      <c r="D50" s="2376"/>
      <c r="E50" s="2376"/>
      <c r="F50" s="2376"/>
      <c r="G50" s="2377"/>
      <c r="H50" s="354" t="s">
        <v>2959</v>
      </c>
      <c r="I50" s="355"/>
      <c r="J50" s="355"/>
      <c r="K50" s="355"/>
      <c r="L50" s="355"/>
      <c r="M50" s="355" t="s">
        <v>2960</v>
      </c>
      <c r="N50" s="355"/>
      <c r="O50" s="2381"/>
      <c r="P50" s="2381"/>
      <c r="Q50" s="2381"/>
      <c r="R50" s="2381"/>
      <c r="S50" s="2381"/>
      <c r="T50" s="2381"/>
      <c r="U50" s="2381"/>
      <c r="V50" s="2381"/>
      <c r="W50" s="2381"/>
      <c r="X50" s="2381"/>
      <c r="Y50" s="2381"/>
      <c r="Z50" s="2381"/>
      <c r="AA50" s="2381"/>
      <c r="AB50" s="2381"/>
      <c r="AC50" s="355" t="s">
        <v>2951</v>
      </c>
      <c r="AD50" s="355"/>
      <c r="AE50" s="2381"/>
      <c r="AF50" s="2381"/>
      <c r="AG50" s="2381"/>
      <c r="AH50" s="2381"/>
      <c r="AI50" s="2381"/>
      <c r="AJ50" s="2381"/>
      <c r="AK50" s="2381"/>
      <c r="AL50" s="2381"/>
      <c r="AM50" s="2381"/>
      <c r="AN50" s="2381"/>
      <c r="AO50" s="2382"/>
    </row>
    <row r="51" spans="1:41" ht="21.75" customHeight="1" thickBot="1">
      <c r="A51" s="2378"/>
      <c r="B51" s="2379"/>
      <c r="C51" s="2379"/>
      <c r="D51" s="2379"/>
      <c r="E51" s="2379"/>
      <c r="F51" s="2379"/>
      <c r="G51" s="2380"/>
      <c r="H51" s="351" t="s">
        <v>2961</v>
      </c>
      <c r="I51" s="351"/>
      <c r="J51" s="351"/>
      <c r="K51" s="351"/>
      <c r="L51" s="351"/>
      <c r="M51" s="351" t="s">
        <v>2960</v>
      </c>
      <c r="N51" s="351"/>
      <c r="O51" s="2383"/>
      <c r="P51" s="2383"/>
      <c r="Q51" s="2383"/>
      <c r="R51" s="2383"/>
      <c r="S51" s="2383"/>
      <c r="T51" s="2383"/>
      <c r="U51" s="2383"/>
      <c r="V51" s="2383"/>
      <c r="W51" s="2383"/>
      <c r="X51" s="2383"/>
      <c r="Y51" s="2383"/>
      <c r="Z51" s="2383"/>
      <c r="AA51" s="2383"/>
      <c r="AB51" s="2383"/>
      <c r="AC51" s="351" t="s">
        <v>2951</v>
      </c>
      <c r="AD51" s="351"/>
      <c r="AE51" s="2383"/>
      <c r="AF51" s="2383"/>
      <c r="AG51" s="2383"/>
      <c r="AH51" s="2383"/>
      <c r="AI51" s="2383"/>
      <c r="AJ51" s="2383"/>
      <c r="AK51" s="2383"/>
      <c r="AL51" s="2383"/>
      <c r="AM51" s="2383"/>
      <c r="AN51" s="2383"/>
      <c r="AO51" s="2384"/>
    </row>
    <row r="53" spans="1:41" ht="30.75" customHeight="1">
      <c r="A53" s="2362" t="s">
        <v>2962</v>
      </c>
      <c r="B53" s="2362"/>
      <c r="C53" s="2362"/>
      <c r="D53" s="2362"/>
      <c r="E53" s="2362"/>
      <c r="F53" s="2362"/>
      <c r="G53" s="2362"/>
      <c r="H53" s="2362"/>
      <c r="I53" s="2362"/>
      <c r="J53" s="2362"/>
      <c r="K53" s="2362"/>
      <c r="L53" s="2362"/>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row>
    <row r="54" spans="1:41" ht="12.75" customHeight="1"/>
    <row r="55" spans="1:41" ht="34.5" customHeight="1">
      <c r="A55" s="356" t="s">
        <v>2963</v>
      </c>
      <c r="D55" s="357"/>
      <c r="E55" s="357"/>
      <c r="F55" s="357"/>
      <c r="G55" s="357"/>
      <c r="H55" s="357"/>
      <c r="I55" s="357"/>
      <c r="J55" s="357"/>
      <c r="K55" s="357"/>
      <c r="L55" s="357"/>
      <c r="M55" s="357"/>
      <c r="N55" s="357"/>
      <c r="O55" s="357"/>
      <c r="P55" s="357"/>
      <c r="Q55" s="357"/>
      <c r="R55" s="357"/>
      <c r="S55" s="357"/>
      <c r="T55" s="357"/>
    </row>
    <row r="56" spans="1:41" ht="12.75" customHeight="1">
      <c r="C56" s="357"/>
      <c r="D56" s="357"/>
      <c r="E56" s="357"/>
      <c r="F56" s="357"/>
      <c r="G56" s="357"/>
      <c r="H56" s="357"/>
      <c r="I56" s="357"/>
      <c r="J56" s="357"/>
      <c r="K56" s="357"/>
      <c r="L56" s="357"/>
      <c r="M56" s="357"/>
      <c r="N56" s="357"/>
      <c r="O56" s="357"/>
      <c r="P56" s="357"/>
      <c r="Q56" s="357"/>
      <c r="R56" s="357"/>
      <c r="S56" s="357"/>
      <c r="T56" s="357"/>
    </row>
    <row r="57" spans="1:41" ht="45.75" customHeight="1">
      <c r="A57" s="2363" t="s">
        <v>2964</v>
      </c>
      <c r="B57" s="2364"/>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2364"/>
      <c r="AM57" s="2364"/>
      <c r="AN57" s="2364"/>
      <c r="AO57" s="2365"/>
    </row>
    <row r="58" spans="1:41" ht="45.75" customHeight="1">
      <c r="A58" s="358"/>
      <c r="B58" s="359" t="s">
        <v>139</v>
      </c>
      <c r="C58" s="2366" t="s">
        <v>2965</v>
      </c>
      <c r="D58" s="2367"/>
      <c r="E58" s="2367"/>
      <c r="F58" s="2367"/>
      <c r="G58" s="2367"/>
      <c r="H58" s="2367"/>
      <c r="I58" s="2367"/>
      <c r="J58" s="2367"/>
      <c r="K58" s="2367"/>
      <c r="L58" s="2367"/>
      <c r="M58" s="2367"/>
      <c r="N58" s="2367"/>
      <c r="O58" s="2367"/>
      <c r="P58" s="2367"/>
      <c r="Q58" s="2367"/>
      <c r="R58" s="2367"/>
      <c r="S58" s="2367"/>
      <c r="T58" s="2367"/>
      <c r="U58" s="289"/>
      <c r="V58" s="359" t="s">
        <v>139</v>
      </c>
      <c r="W58" s="2368" t="s">
        <v>2966</v>
      </c>
      <c r="X58" s="2369"/>
      <c r="Y58" s="2369"/>
      <c r="Z58" s="2369"/>
      <c r="AA58" s="2369"/>
      <c r="AB58" s="2369"/>
      <c r="AC58" s="2369"/>
      <c r="AD58" s="2369"/>
      <c r="AE58" s="2369"/>
      <c r="AF58" s="2369"/>
      <c r="AG58" s="2369"/>
      <c r="AH58" s="2369"/>
      <c r="AI58" s="2369"/>
      <c r="AJ58" s="2369"/>
      <c r="AK58" s="2369"/>
      <c r="AL58" s="2369"/>
      <c r="AM58" s="2369"/>
      <c r="AN58" s="2369"/>
      <c r="AO58" s="290"/>
    </row>
    <row r="59" spans="1:41" ht="45.75" customHeight="1">
      <c r="A59" s="329"/>
      <c r="B59" s="360" t="s">
        <v>139</v>
      </c>
      <c r="C59" s="2370" t="s">
        <v>2967</v>
      </c>
      <c r="D59" s="2371"/>
      <c r="E59" s="2371"/>
      <c r="F59" s="2371"/>
      <c r="G59" s="2371"/>
      <c r="H59" s="2371"/>
      <c r="I59" s="2371"/>
      <c r="J59" s="2371"/>
      <c r="K59" s="2371"/>
      <c r="L59" s="2371"/>
      <c r="M59" s="2371"/>
      <c r="N59" s="2371"/>
      <c r="O59" s="2371"/>
      <c r="P59" s="2371"/>
      <c r="Q59" s="2371"/>
      <c r="R59" s="2371"/>
      <c r="S59" s="2371"/>
      <c r="T59" s="2371"/>
      <c r="V59" s="360" t="s">
        <v>139</v>
      </c>
      <c r="W59" s="2370" t="s">
        <v>2968</v>
      </c>
      <c r="X59" s="2371"/>
      <c r="Y59" s="2371"/>
      <c r="Z59" s="2371"/>
      <c r="AA59" s="2371"/>
      <c r="AB59" s="2371"/>
      <c r="AC59" s="2371"/>
      <c r="AD59" s="2371"/>
      <c r="AE59" s="2371"/>
      <c r="AF59" s="2371"/>
      <c r="AG59" s="2371"/>
      <c r="AH59" s="2371"/>
      <c r="AI59" s="2371"/>
      <c r="AJ59" s="2371"/>
      <c r="AK59" s="2371"/>
      <c r="AL59" s="2371"/>
      <c r="AM59" s="2371"/>
      <c r="AN59" s="2371"/>
      <c r="AO59" s="293"/>
    </row>
    <row r="60" spans="1:41" ht="45.75" customHeight="1">
      <c r="A60" s="329"/>
      <c r="B60" s="360" t="s">
        <v>139</v>
      </c>
      <c r="C60" s="2370" t="s">
        <v>2969</v>
      </c>
      <c r="D60" s="2371"/>
      <c r="E60" s="2371"/>
      <c r="F60" s="2371"/>
      <c r="G60" s="2371"/>
      <c r="H60" s="2371"/>
      <c r="I60" s="2371"/>
      <c r="J60" s="2371"/>
      <c r="K60" s="2371"/>
      <c r="L60" s="2371"/>
      <c r="M60" s="2371"/>
      <c r="N60" s="2371"/>
      <c r="O60" s="2371"/>
      <c r="P60" s="2371"/>
      <c r="Q60" s="2371"/>
      <c r="R60" s="2371"/>
      <c r="S60" s="2371"/>
      <c r="T60" s="2371"/>
      <c r="V60" s="360" t="s">
        <v>139</v>
      </c>
      <c r="W60" s="2370" t="s">
        <v>2970</v>
      </c>
      <c r="X60" s="2371"/>
      <c r="Y60" s="2371"/>
      <c r="Z60" s="2371"/>
      <c r="AA60" s="2371"/>
      <c r="AB60" s="2371"/>
      <c r="AC60" s="2371"/>
      <c r="AD60" s="2371"/>
      <c r="AE60" s="2371"/>
      <c r="AF60" s="2371"/>
      <c r="AG60" s="2371"/>
      <c r="AH60" s="2371"/>
      <c r="AI60" s="2371"/>
      <c r="AJ60" s="2371"/>
      <c r="AK60" s="2371"/>
      <c r="AL60" s="2371"/>
      <c r="AM60" s="2371"/>
      <c r="AN60" s="2371"/>
      <c r="AO60" s="293"/>
    </row>
    <row r="61" spans="1:41" ht="45.75" customHeight="1">
      <c r="A61" s="329"/>
      <c r="B61" s="360" t="s">
        <v>139</v>
      </c>
      <c r="C61" s="2370" t="s">
        <v>2971</v>
      </c>
      <c r="D61" s="2371"/>
      <c r="E61" s="2371"/>
      <c r="F61" s="2371"/>
      <c r="G61" s="2371"/>
      <c r="H61" s="2371"/>
      <c r="I61" s="2371"/>
      <c r="J61" s="2371"/>
      <c r="K61" s="2371"/>
      <c r="L61" s="2371"/>
      <c r="M61" s="2371"/>
      <c r="N61" s="2371"/>
      <c r="O61" s="2371"/>
      <c r="P61" s="2371"/>
      <c r="Q61" s="2371"/>
      <c r="R61" s="2371"/>
      <c r="S61" s="2371"/>
      <c r="T61" s="2371"/>
      <c r="V61" s="360" t="s">
        <v>139</v>
      </c>
      <c r="W61" s="2370" t="s">
        <v>2972</v>
      </c>
      <c r="X61" s="2371"/>
      <c r="Y61" s="2371"/>
      <c r="Z61" s="2371"/>
      <c r="AA61" s="2371"/>
      <c r="AB61" s="2371"/>
      <c r="AC61" s="2371"/>
      <c r="AD61" s="2371"/>
      <c r="AE61" s="2371"/>
      <c r="AF61" s="2371"/>
      <c r="AG61" s="2371"/>
      <c r="AH61" s="2371"/>
      <c r="AI61" s="2371"/>
      <c r="AJ61" s="2371"/>
      <c r="AK61" s="2371"/>
      <c r="AL61" s="2371"/>
      <c r="AM61" s="2371"/>
      <c r="AN61" s="2371"/>
      <c r="AO61" s="293"/>
    </row>
    <row r="62" spans="1:41" ht="45.75" customHeight="1">
      <c r="A62" s="329"/>
      <c r="B62" s="360" t="s">
        <v>139</v>
      </c>
      <c r="C62" s="2370" t="s">
        <v>2973</v>
      </c>
      <c r="D62" s="2371"/>
      <c r="E62" s="2371"/>
      <c r="F62" s="2371"/>
      <c r="G62" s="2371"/>
      <c r="H62" s="2371"/>
      <c r="I62" s="2371"/>
      <c r="J62" s="2371"/>
      <c r="K62" s="2371"/>
      <c r="L62" s="2371"/>
      <c r="M62" s="2371"/>
      <c r="N62" s="2371"/>
      <c r="O62" s="2371"/>
      <c r="P62" s="2371"/>
      <c r="Q62" s="2371"/>
      <c r="R62" s="2371"/>
      <c r="S62" s="2371"/>
      <c r="T62" s="2371"/>
      <c r="V62" s="360" t="s">
        <v>139</v>
      </c>
      <c r="W62" s="2392" t="s">
        <v>2974</v>
      </c>
      <c r="X62" s="2371"/>
      <c r="Y62" s="2371"/>
      <c r="Z62" s="2371"/>
      <c r="AA62" s="2371"/>
      <c r="AB62" s="2371"/>
      <c r="AC62" s="2371"/>
      <c r="AD62" s="2371"/>
      <c r="AE62" s="2371"/>
      <c r="AF62" s="2371"/>
      <c r="AG62" s="2371"/>
      <c r="AH62" s="2371"/>
      <c r="AI62" s="2371"/>
      <c r="AJ62" s="2371"/>
      <c r="AK62" s="2371"/>
      <c r="AL62" s="2371"/>
      <c r="AM62" s="2371"/>
      <c r="AN62" s="2371"/>
      <c r="AO62" s="293"/>
    </row>
    <row r="63" spans="1:41" ht="45.75" customHeight="1">
      <c r="A63" s="330"/>
      <c r="B63" s="361" t="s">
        <v>139</v>
      </c>
      <c r="C63" s="2385" t="s">
        <v>2975</v>
      </c>
      <c r="D63" s="2386"/>
      <c r="E63" s="2386"/>
      <c r="F63" s="2386"/>
      <c r="G63" s="2386"/>
      <c r="H63" s="2386"/>
      <c r="I63" s="2386"/>
      <c r="J63" s="2386"/>
      <c r="K63" s="2386"/>
      <c r="L63" s="2386"/>
      <c r="M63" s="2386"/>
      <c r="N63" s="2386"/>
      <c r="O63" s="2386"/>
      <c r="P63" s="2386"/>
      <c r="Q63" s="2386"/>
      <c r="R63" s="2386"/>
      <c r="S63" s="2386"/>
      <c r="T63" s="2386"/>
      <c r="U63" s="284"/>
      <c r="V63" s="361" t="s">
        <v>139</v>
      </c>
      <c r="W63" s="362" t="s">
        <v>8</v>
      </c>
      <c r="X63" s="363"/>
      <c r="Y63" s="363"/>
      <c r="Z63" s="364" t="s">
        <v>9</v>
      </c>
      <c r="AA63" s="2387"/>
      <c r="AB63" s="2387"/>
      <c r="AC63" s="2387"/>
      <c r="AD63" s="2387"/>
      <c r="AE63" s="2387"/>
      <c r="AF63" s="2387"/>
      <c r="AG63" s="2387"/>
      <c r="AH63" s="2387"/>
      <c r="AI63" s="2387"/>
      <c r="AJ63" s="2387"/>
      <c r="AK63" s="2387"/>
      <c r="AL63" s="2387"/>
      <c r="AM63" s="2387"/>
      <c r="AN63" s="363" t="s">
        <v>10</v>
      </c>
      <c r="AO63" s="286"/>
    </row>
    <row r="64" spans="1:41" ht="45.75" customHeight="1">
      <c r="A64" s="330"/>
      <c r="B64" s="361" t="s">
        <v>139</v>
      </c>
      <c r="C64" s="2388" t="s">
        <v>2976</v>
      </c>
      <c r="D64" s="2389"/>
      <c r="E64" s="2389"/>
      <c r="F64" s="2389"/>
      <c r="G64" s="2389"/>
      <c r="H64" s="2389"/>
      <c r="I64" s="2389"/>
      <c r="J64" s="2389"/>
      <c r="K64" s="2389"/>
      <c r="L64" s="2389"/>
      <c r="M64" s="2389"/>
      <c r="N64" s="2389"/>
      <c r="O64" s="2389"/>
      <c r="P64" s="2389"/>
      <c r="Q64" s="2389"/>
      <c r="R64" s="2389"/>
      <c r="S64" s="2389"/>
      <c r="T64" s="2389"/>
      <c r="U64" s="284"/>
      <c r="V64" s="284"/>
      <c r="W64" s="284"/>
      <c r="X64" s="365"/>
      <c r="Y64" s="365"/>
      <c r="Z64" s="365"/>
      <c r="AA64" s="365"/>
      <c r="AB64" s="365"/>
      <c r="AC64" s="365"/>
      <c r="AD64" s="365"/>
      <c r="AE64" s="365"/>
      <c r="AF64" s="365"/>
      <c r="AG64" s="365"/>
      <c r="AH64" s="365"/>
      <c r="AI64" s="365"/>
      <c r="AJ64" s="365"/>
      <c r="AK64" s="365"/>
      <c r="AL64" s="365"/>
      <c r="AM64" s="365"/>
      <c r="AN64" s="365"/>
      <c r="AO64" s="286"/>
    </row>
    <row r="65" spans="19:41" ht="15" customHeight="1"/>
    <row r="66" spans="19:41" ht="41.25" customHeight="1">
      <c r="S66" s="284"/>
      <c r="T66" s="284"/>
      <c r="U66" s="284"/>
      <c r="V66" s="362"/>
      <c r="W66" s="366" t="s">
        <v>2977</v>
      </c>
      <c r="X66" s="2390"/>
      <c r="Y66" s="2387"/>
      <c r="Z66" s="2387"/>
      <c r="AA66" s="2387"/>
      <c r="AB66" s="2387"/>
      <c r="AC66" s="2387"/>
      <c r="AD66" s="2387"/>
      <c r="AE66" s="2387"/>
      <c r="AF66" s="2387"/>
      <c r="AG66" s="2387"/>
      <c r="AH66" s="2387"/>
      <c r="AI66" s="2387"/>
      <c r="AJ66" s="2387"/>
      <c r="AK66" s="2387"/>
      <c r="AL66" s="2387"/>
      <c r="AM66" s="2387"/>
      <c r="AN66" s="2391"/>
      <c r="AO66" s="2391"/>
    </row>
  </sheetData>
  <mergeCells count="120">
    <mergeCell ref="C63:T63"/>
    <mergeCell ref="AA63:AM63"/>
    <mergeCell ref="C64:T64"/>
    <mergeCell ref="X66:AO66"/>
    <mergeCell ref="C60:T60"/>
    <mergeCell ref="W60:AN60"/>
    <mergeCell ref="C61:T61"/>
    <mergeCell ref="W61:AN61"/>
    <mergeCell ref="C62:T62"/>
    <mergeCell ref="W62:AN62"/>
    <mergeCell ref="A53:AO53"/>
    <mergeCell ref="A57:AO57"/>
    <mergeCell ref="C58:T58"/>
    <mergeCell ref="W58:AN58"/>
    <mergeCell ref="C59:T59"/>
    <mergeCell ref="W59:AN59"/>
    <mergeCell ref="AH47:AN47"/>
    <mergeCell ref="A49:G51"/>
    <mergeCell ref="O50:AB50"/>
    <mergeCell ref="AE50:AO50"/>
    <mergeCell ref="O51:AB51"/>
    <mergeCell ref="AE51:AO51"/>
    <mergeCell ref="AK33:AO33"/>
    <mergeCell ref="I34:J34"/>
    <mergeCell ref="N34:O34"/>
    <mergeCell ref="T34:Y34"/>
    <mergeCell ref="AK34:AO34"/>
    <mergeCell ref="AI44:AJ44"/>
    <mergeCell ref="A45:G48"/>
    <mergeCell ref="M45:V45"/>
    <mergeCell ref="Y45:AE45"/>
    <mergeCell ref="AH45:AN45"/>
    <mergeCell ref="M46:V46"/>
    <mergeCell ref="Y46:AE46"/>
    <mergeCell ref="AH46:AN46"/>
    <mergeCell ref="M47:V47"/>
    <mergeCell ref="Y47:AE47"/>
    <mergeCell ref="L43:R43"/>
    <mergeCell ref="U43:V43"/>
    <mergeCell ref="AK36:AO36"/>
    <mergeCell ref="I37:L37"/>
    <mergeCell ref="O37:Q37"/>
    <mergeCell ref="V37:W37"/>
    <mergeCell ref="Y37:Z37"/>
    <mergeCell ref="N38:Q38"/>
    <mergeCell ref="AC38:AE38"/>
    <mergeCell ref="A27:G31"/>
    <mergeCell ref="AK28:AO28"/>
    <mergeCell ref="AK29:AO29"/>
    <mergeCell ref="AI30:AJ30"/>
    <mergeCell ref="AK31:AO31"/>
    <mergeCell ref="A32:G44"/>
    <mergeCell ref="I32:J32"/>
    <mergeCell ref="N32:O32"/>
    <mergeCell ref="T32:Y32"/>
    <mergeCell ref="I33:J33"/>
    <mergeCell ref="I35:J35"/>
    <mergeCell ref="N35:O35"/>
    <mergeCell ref="T35:Y35"/>
    <mergeCell ref="AI35:AJ35"/>
    <mergeCell ref="I36:L36"/>
    <mergeCell ref="O36:Q36"/>
    <mergeCell ref="V36:W36"/>
    <mergeCell ref="Y36:Z36"/>
    <mergeCell ref="N33:O33"/>
    <mergeCell ref="T33:Y33"/>
    <mergeCell ref="N39:Q39"/>
    <mergeCell ref="AC39:AE39"/>
    <mergeCell ref="P40:AE40"/>
    <mergeCell ref="H42:H43"/>
    <mergeCell ref="A23:G26"/>
    <mergeCell ref="N23:X23"/>
    <mergeCell ref="N24:X24"/>
    <mergeCell ref="N25:X25"/>
    <mergeCell ref="U26:X26"/>
    <mergeCell ref="Z26:AA26"/>
    <mergeCell ref="Y17:AA17"/>
    <mergeCell ref="AC17:AE17"/>
    <mergeCell ref="A18:G18"/>
    <mergeCell ref="A19:G20"/>
    <mergeCell ref="S19:W19"/>
    <mergeCell ref="A21:G22"/>
    <mergeCell ref="I21:S21"/>
    <mergeCell ref="T21:X21"/>
    <mergeCell ref="U22:AF22"/>
    <mergeCell ref="A14:G14"/>
    <mergeCell ref="K14:AA14"/>
    <mergeCell ref="A15:G15"/>
    <mergeCell ref="K15:AA15"/>
    <mergeCell ref="A16:G17"/>
    <mergeCell ref="M16:O16"/>
    <mergeCell ref="X16:Z16"/>
    <mergeCell ref="P17:R17"/>
    <mergeCell ref="T17:V17"/>
    <mergeCell ref="W17:X17"/>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AO1"/>
    <mergeCell ref="A2:AO2"/>
    <mergeCell ref="A3:G3"/>
    <mergeCell ref="H3:I3"/>
    <mergeCell ref="A4:G4"/>
    <mergeCell ref="J4:V4"/>
    <mergeCell ref="W4:Y4"/>
    <mergeCell ref="AA4:AC4"/>
    <mergeCell ref="AJ4:AM4"/>
  </mergeCells>
  <phoneticPr fontId="136"/>
  <dataValidations count="1">
    <dataValidation type="list" allowBlank="1" showInputMessage="1" showErrorMessage="1" sqref="B58:B64 H14:H17 H19:H26 H29 H32:H40 H42 N20 O26 O29 P12:P13 R16 R29 V29 V58:V63 Z29 AD14:AD15 AH7 AH11:AH13 AH27 AH31:AH32 AH36 AH41" xr:uid="{00000000-0002-0000-0800-000000000000}">
      <formula1>"□,■"</formula1>
    </dataValidation>
  </dataValidations>
  <pageMargins left="0.78740157480314965" right="0.19685039370078741" top="0.51181102362204722" bottom="0.31496062992125984" header="0.51181102362204722" footer="0.31496062992125984"/>
  <pageSetup paperSize="9" scale="73" fitToHeight="2" orientation="portrait"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61" customWidth="1"/>
    <col min="2" max="17" width="2.625" style="1761" customWidth="1"/>
    <col min="18" max="18" width="2.125" style="1761" customWidth="1"/>
    <col min="19" max="25" width="2.625" style="1761" customWidth="1"/>
    <col min="26" max="27" width="1.625" style="1761" customWidth="1"/>
    <col min="28" max="51" width="2.625" style="1761" customWidth="1"/>
    <col min="52" max="256" width="11" style="1761" customWidth="1"/>
    <col min="257" max="257" width="2.5" style="1761" customWidth="1"/>
    <col min="258" max="273" width="2.625" style="1761" customWidth="1"/>
    <col min="274" max="274" width="2.125" style="1761" customWidth="1"/>
    <col min="275" max="281" width="2.625" style="1761" customWidth="1"/>
    <col min="282" max="283" width="1.625" style="1761" customWidth="1"/>
    <col min="284" max="307" width="2.625" style="1761" customWidth="1"/>
    <col min="308" max="512" width="11" style="1761" customWidth="1"/>
    <col min="513" max="513" width="2.5" style="1761" customWidth="1"/>
    <col min="514" max="529" width="2.625" style="1761" customWidth="1"/>
    <col min="530" max="530" width="2.125" style="1761" customWidth="1"/>
    <col min="531" max="537" width="2.625" style="1761" customWidth="1"/>
    <col min="538" max="539" width="1.625" style="1761" customWidth="1"/>
    <col min="540" max="563" width="2.625" style="1761" customWidth="1"/>
    <col min="564" max="768" width="11" style="1761" customWidth="1"/>
    <col min="769" max="769" width="2.5" style="1761" customWidth="1"/>
    <col min="770" max="785" width="2.625" style="1761" customWidth="1"/>
    <col min="786" max="786" width="2.125" style="1761" customWidth="1"/>
    <col min="787" max="793" width="2.625" style="1761" customWidth="1"/>
    <col min="794" max="795" width="1.625" style="1761" customWidth="1"/>
    <col min="796" max="819" width="2.625" style="1761" customWidth="1"/>
    <col min="820" max="1024" width="11" style="1761" customWidth="1"/>
    <col min="1025" max="1025" width="2.5" style="1761" customWidth="1"/>
    <col min="1026" max="1041" width="2.625" style="1761" customWidth="1"/>
    <col min="1042" max="1042" width="2.125" style="1761" customWidth="1"/>
    <col min="1043" max="1049" width="2.625" style="1761" customWidth="1"/>
    <col min="1050" max="1051" width="1.625" style="1761" customWidth="1"/>
    <col min="1052" max="1075" width="2.625" style="1761" customWidth="1"/>
    <col min="1076" max="1280" width="11" style="1761" customWidth="1"/>
    <col min="1281" max="1281" width="2.5" style="1761" customWidth="1"/>
    <col min="1282" max="1297" width="2.625" style="1761" customWidth="1"/>
    <col min="1298" max="1298" width="2.125" style="1761" customWidth="1"/>
    <col min="1299" max="1305" width="2.625" style="1761" customWidth="1"/>
    <col min="1306" max="1307" width="1.625" style="1761" customWidth="1"/>
    <col min="1308" max="1331" width="2.625" style="1761" customWidth="1"/>
    <col min="1332" max="1536" width="11" style="1761" customWidth="1"/>
    <col min="1537" max="1537" width="2.5" style="1761" customWidth="1"/>
    <col min="1538" max="1553" width="2.625" style="1761" customWidth="1"/>
    <col min="1554" max="1554" width="2.125" style="1761" customWidth="1"/>
    <col min="1555" max="1561" width="2.625" style="1761" customWidth="1"/>
    <col min="1562" max="1563" width="1.625" style="1761" customWidth="1"/>
    <col min="1564" max="1587" width="2.625" style="1761" customWidth="1"/>
    <col min="1588" max="1792" width="11" style="1761" customWidth="1"/>
    <col min="1793" max="1793" width="2.5" style="1761" customWidth="1"/>
    <col min="1794" max="1809" width="2.625" style="1761" customWidth="1"/>
    <col min="1810" max="1810" width="2.125" style="1761" customWidth="1"/>
    <col min="1811" max="1817" width="2.625" style="1761" customWidth="1"/>
    <col min="1818" max="1819" width="1.625" style="1761" customWidth="1"/>
    <col min="1820" max="1843" width="2.625" style="1761" customWidth="1"/>
    <col min="1844" max="2048" width="11" style="1761" customWidth="1"/>
    <col min="2049" max="2049" width="2.5" style="1761" customWidth="1"/>
    <col min="2050" max="2065" width="2.625" style="1761" customWidth="1"/>
    <col min="2066" max="2066" width="2.125" style="1761" customWidth="1"/>
    <col min="2067" max="2073" width="2.625" style="1761" customWidth="1"/>
    <col min="2074" max="2075" width="1.625" style="1761" customWidth="1"/>
    <col min="2076" max="2099" width="2.625" style="1761" customWidth="1"/>
    <col min="2100" max="2304" width="11" style="1761" customWidth="1"/>
    <col min="2305" max="2305" width="2.5" style="1761" customWidth="1"/>
    <col min="2306" max="2321" width="2.625" style="1761" customWidth="1"/>
    <col min="2322" max="2322" width="2.125" style="1761" customWidth="1"/>
    <col min="2323" max="2329" width="2.625" style="1761" customWidth="1"/>
    <col min="2330" max="2331" width="1.625" style="1761" customWidth="1"/>
    <col min="2332" max="2355" width="2.625" style="1761" customWidth="1"/>
    <col min="2356" max="2560" width="11" style="1761" customWidth="1"/>
    <col min="2561" max="2561" width="2.5" style="1761" customWidth="1"/>
    <col min="2562" max="2577" width="2.625" style="1761" customWidth="1"/>
    <col min="2578" max="2578" width="2.125" style="1761" customWidth="1"/>
    <col min="2579" max="2585" width="2.625" style="1761" customWidth="1"/>
    <col min="2586" max="2587" width="1.625" style="1761" customWidth="1"/>
    <col min="2588" max="2611" width="2.625" style="1761" customWidth="1"/>
    <col min="2612" max="2816" width="11" style="1761" customWidth="1"/>
    <col min="2817" max="2817" width="2.5" style="1761" customWidth="1"/>
    <col min="2818" max="2833" width="2.625" style="1761" customWidth="1"/>
    <col min="2834" max="2834" width="2.125" style="1761" customWidth="1"/>
    <col min="2835" max="2841" width="2.625" style="1761" customWidth="1"/>
    <col min="2842" max="2843" width="1.625" style="1761" customWidth="1"/>
    <col min="2844" max="2867" width="2.625" style="1761" customWidth="1"/>
    <col min="2868" max="3072" width="11" style="1761" customWidth="1"/>
    <col min="3073" max="3073" width="2.5" style="1761" customWidth="1"/>
    <col min="3074" max="3089" width="2.625" style="1761" customWidth="1"/>
    <col min="3090" max="3090" width="2.125" style="1761" customWidth="1"/>
    <col min="3091" max="3097" width="2.625" style="1761" customWidth="1"/>
    <col min="3098" max="3099" width="1.625" style="1761" customWidth="1"/>
    <col min="3100" max="3123" width="2.625" style="1761" customWidth="1"/>
    <col min="3124" max="3328" width="11" style="1761" customWidth="1"/>
    <col min="3329" max="3329" width="2.5" style="1761" customWidth="1"/>
    <col min="3330" max="3345" width="2.625" style="1761" customWidth="1"/>
    <col min="3346" max="3346" width="2.125" style="1761" customWidth="1"/>
    <col min="3347" max="3353" width="2.625" style="1761" customWidth="1"/>
    <col min="3354" max="3355" width="1.625" style="1761" customWidth="1"/>
    <col min="3356" max="3379" width="2.625" style="1761" customWidth="1"/>
    <col min="3380" max="3584" width="11" style="1761" customWidth="1"/>
    <col min="3585" max="3585" width="2.5" style="1761" customWidth="1"/>
    <col min="3586" max="3601" width="2.625" style="1761" customWidth="1"/>
    <col min="3602" max="3602" width="2.125" style="1761" customWidth="1"/>
    <col min="3603" max="3609" width="2.625" style="1761" customWidth="1"/>
    <col min="3610" max="3611" width="1.625" style="1761" customWidth="1"/>
    <col min="3612" max="3635" width="2.625" style="1761" customWidth="1"/>
    <col min="3636" max="3840" width="11" style="1761" customWidth="1"/>
    <col min="3841" max="3841" width="2.5" style="1761" customWidth="1"/>
    <col min="3842" max="3857" width="2.625" style="1761" customWidth="1"/>
    <col min="3858" max="3858" width="2.125" style="1761" customWidth="1"/>
    <col min="3859" max="3865" width="2.625" style="1761" customWidth="1"/>
    <col min="3866" max="3867" width="1.625" style="1761" customWidth="1"/>
    <col min="3868" max="3891" width="2.625" style="1761" customWidth="1"/>
    <col min="3892" max="4096" width="11" style="1761" customWidth="1"/>
    <col min="4097" max="4097" width="2.5" style="1761" customWidth="1"/>
    <col min="4098" max="4113" width="2.625" style="1761" customWidth="1"/>
    <col min="4114" max="4114" width="2.125" style="1761" customWidth="1"/>
    <col min="4115" max="4121" width="2.625" style="1761" customWidth="1"/>
    <col min="4122" max="4123" width="1.625" style="1761" customWidth="1"/>
    <col min="4124" max="4147" width="2.625" style="1761" customWidth="1"/>
    <col min="4148" max="4352" width="11" style="1761" customWidth="1"/>
    <col min="4353" max="4353" width="2.5" style="1761" customWidth="1"/>
    <col min="4354" max="4369" width="2.625" style="1761" customWidth="1"/>
    <col min="4370" max="4370" width="2.125" style="1761" customWidth="1"/>
    <col min="4371" max="4377" width="2.625" style="1761" customWidth="1"/>
    <col min="4378" max="4379" width="1.625" style="1761" customWidth="1"/>
    <col min="4380" max="4403" width="2.625" style="1761" customWidth="1"/>
    <col min="4404" max="4608" width="11" style="1761" customWidth="1"/>
    <col min="4609" max="4609" width="2.5" style="1761" customWidth="1"/>
    <col min="4610" max="4625" width="2.625" style="1761" customWidth="1"/>
    <col min="4626" max="4626" width="2.125" style="1761" customWidth="1"/>
    <col min="4627" max="4633" width="2.625" style="1761" customWidth="1"/>
    <col min="4634" max="4635" width="1.625" style="1761" customWidth="1"/>
    <col min="4636" max="4659" width="2.625" style="1761" customWidth="1"/>
    <col min="4660" max="4864" width="11" style="1761" customWidth="1"/>
    <col min="4865" max="4865" width="2.5" style="1761" customWidth="1"/>
    <col min="4866" max="4881" width="2.625" style="1761" customWidth="1"/>
    <col min="4882" max="4882" width="2.125" style="1761" customWidth="1"/>
    <col min="4883" max="4889" width="2.625" style="1761" customWidth="1"/>
    <col min="4890" max="4891" width="1.625" style="1761" customWidth="1"/>
    <col min="4892" max="4915" width="2.625" style="1761" customWidth="1"/>
    <col min="4916" max="5120" width="11" style="1761" customWidth="1"/>
    <col min="5121" max="5121" width="2.5" style="1761" customWidth="1"/>
    <col min="5122" max="5137" width="2.625" style="1761" customWidth="1"/>
    <col min="5138" max="5138" width="2.125" style="1761" customWidth="1"/>
    <col min="5139" max="5145" width="2.625" style="1761" customWidth="1"/>
    <col min="5146" max="5147" width="1.625" style="1761" customWidth="1"/>
    <col min="5148" max="5171" width="2.625" style="1761" customWidth="1"/>
    <col min="5172" max="5376" width="11" style="1761" customWidth="1"/>
    <col min="5377" max="5377" width="2.5" style="1761" customWidth="1"/>
    <col min="5378" max="5393" width="2.625" style="1761" customWidth="1"/>
    <col min="5394" max="5394" width="2.125" style="1761" customWidth="1"/>
    <col min="5395" max="5401" width="2.625" style="1761" customWidth="1"/>
    <col min="5402" max="5403" width="1.625" style="1761" customWidth="1"/>
    <col min="5404" max="5427" width="2.625" style="1761" customWidth="1"/>
    <col min="5428" max="5632" width="11" style="1761" customWidth="1"/>
    <col min="5633" max="5633" width="2.5" style="1761" customWidth="1"/>
    <col min="5634" max="5649" width="2.625" style="1761" customWidth="1"/>
    <col min="5650" max="5650" width="2.125" style="1761" customWidth="1"/>
    <col min="5651" max="5657" width="2.625" style="1761" customWidth="1"/>
    <col min="5658" max="5659" width="1.625" style="1761" customWidth="1"/>
    <col min="5660" max="5683" width="2.625" style="1761" customWidth="1"/>
    <col min="5684" max="5888" width="11" style="1761" customWidth="1"/>
    <col min="5889" max="5889" width="2.5" style="1761" customWidth="1"/>
    <col min="5890" max="5905" width="2.625" style="1761" customWidth="1"/>
    <col min="5906" max="5906" width="2.125" style="1761" customWidth="1"/>
    <col min="5907" max="5913" width="2.625" style="1761" customWidth="1"/>
    <col min="5914" max="5915" width="1.625" style="1761" customWidth="1"/>
    <col min="5916" max="5939" width="2.625" style="1761" customWidth="1"/>
    <col min="5940" max="6144" width="11" style="1761" customWidth="1"/>
    <col min="6145" max="6145" width="2.5" style="1761" customWidth="1"/>
    <col min="6146" max="6161" width="2.625" style="1761" customWidth="1"/>
    <col min="6162" max="6162" width="2.125" style="1761" customWidth="1"/>
    <col min="6163" max="6169" width="2.625" style="1761" customWidth="1"/>
    <col min="6170" max="6171" width="1.625" style="1761" customWidth="1"/>
    <col min="6172" max="6195" width="2.625" style="1761" customWidth="1"/>
    <col min="6196" max="6400" width="11" style="1761" customWidth="1"/>
    <col min="6401" max="6401" width="2.5" style="1761" customWidth="1"/>
    <col min="6402" max="6417" width="2.625" style="1761" customWidth="1"/>
    <col min="6418" max="6418" width="2.125" style="1761" customWidth="1"/>
    <col min="6419" max="6425" width="2.625" style="1761" customWidth="1"/>
    <col min="6426" max="6427" width="1.625" style="1761" customWidth="1"/>
    <col min="6428" max="6451" width="2.625" style="1761" customWidth="1"/>
    <col min="6452" max="6656" width="11" style="1761" customWidth="1"/>
    <col min="6657" max="6657" width="2.5" style="1761" customWidth="1"/>
    <col min="6658" max="6673" width="2.625" style="1761" customWidth="1"/>
    <col min="6674" max="6674" width="2.125" style="1761" customWidth="1"/>
    <col min="6675" max="6681" width="2.625" style="1761" customWidth="1"/>
    <col min="6682" max="6683" width="1.625" style="1761" customWidth="1"/>
    <col min="6684" max="6707" width="2.625" style="1761" customWidth="1"/>
    <col min="6708" max="6912" width="11" style="1761" customWidth="1"/>
    <col min="6913" max="6913" width="2.5" style="1761" customWidth="1"/>
    <col min="6914" max="6929" width="2.625" style="1761" customWidth="1"/>
    <col min="6930" max="6930" width="2.125" style="1761" customWidth="1"/>
    <col min="6931" max="6937" width="2.625" style="1761" customWidth="1"/>
    <col min="6938" max="6939" width="1.625" style="1761" customWidth="1"/>
    <col min="6940" max="6963" width="2.625" style="1761" customWidth="1"/>
    <col min="6964" max="7168" width="11" style="1761" customWidth="1"/>
    <col min="7169" max="7169" width="2.5" style="1761" customWidth="1"/>
    <col min="7170" max="7185" width="2.625" style="1761" customWidth="1"/>
    <col min="7186" max="7186" width="2.125" style="1761" customWidth="1"/>
    <col min="7187" max="7193" width="2.625" style="1761" customWidth="1"/>
    <col min="7194" max="7195" width="1.625" style="1761" customWidth="1"/>
    <col min="7196" max="7219" width="2.625" style="1761" customWidth="1"/>
    <col min="7220" max="7424" width="11" style="1761" customWidth="1"/>
    <col min="7425" max="7425" width="2.5" style="1761" customWidth="1"/>
    <col min="7426" max="7441" width="2.625" style="1761" customWidth="1"/>
    <col min="7442" max="7442" width="2.125" style="1761" customWidth="1"/>
    <col min="7443" max="7449" width="2.625" style="1761" customWidth="1"/>
    <col min="7450" max="7451" width="1.625" style="1761" customWidth="1"/>
    <col min="7452" max="7475" width="2.625" style="1761" customWidth="1"/>
    <col min="7476" max="7680" width="11" style="1761" customWidth="1"/>
    <col min="7681" max="7681" width="2.5" style="1761" customWidth="1"/>
    <col min="7682" max="7697" width="2.625" style="1761" customWidth="1"/>
    <col min="7698" max="7698" width="2.125" style="1761" customWidth="1"/>
    <col min="7699" max="7705" width="2.625" style="1761" customWidth="1"/>
    <col min="7706" max="7707" width="1.625" style="1761" customWidth="1"/>
    <col min="7708" max="7731" width="2.625" style="1761" customWidth="1"/>
    <col min="7732" max="7936" width="11" style="1761" customWidth="1"/>
    <col min="7937" max="7937" width="2.5" style="1761" customWidth="1"/>
    <col min="7938" max="7953" width="2.625" style="1761" customWidth="1"/>
    <col min="7954" max="7954" width="2.125" style="1761" customWidth="1"/>
    <col min="7955" max="7961" width="2.625" style="1761" customWidth="1"/>
    <col min="7962" max="7963" width="1.625" style="1761" customWidth="1"/>
    <col min="7964" max="7987" width="2.625" style="1761" customWidth="1"/>
    <col min="7988" max="8192" width="11" style="1761" customWidth="1"/>
    <col min="8193" max="8193" width="2.5" style="1761" customWidth="1"/>
    <col min="8194" max="8209" width="2.625" style="1761" customWidth="1"/>
    <col min="8210" max="8210" width="2.125" style="1761" customWidth="1"/>
    <col min="8211" max="8217" width="2.625" style="1761" customWidth="1"/>
    <col min="8218" max="8219" width="1.625" style="1761" customWidth="1"/>
    <col min="8220" max="8243" width="2.625" style="1761" customWidth="1"/>
    <col min="8244" max="8448" width="11" style="1761" customWidth="1"/>
    <col min="8449" max="8449" width="2.5" style="1761" customWidth="1"/>
    <col min="8450" max="8465" width="2.625" style="1761" customWidth="1"/>
    <col min="8466" max="8466" width="2.125" style="1761" customWidth="1"/>
    <col min="8467" max="8473" width="2.625" style="1761" customWidth="1"/>
    <col min="8474" max="8475" width="1.625" style="1761" customWidth="1"/>
    <col min="8476" max="8499" width="2.625" style="1761" customWidth="1"/>
    <col min="8500" max="8704" width="11" style="1761" customWidth="1"/>
    <col min="8705" max="8705" width="2.5" style="1761" customWidth="1"/>
    <col min="8706" max="8721" width="2.625" style="1761" customWidth="1"/>
    <col min="8722" max="8722" width="2.125" style="1761" customWidth="1"/>
    <col min="8723" max="8729" width="2.625" style="1761" customWidth="1"/>
    <col min="8730" max="8731" width="1.625" style="1761" customWidth="1"/>
    <col min="8732" max="8755" width="2.625" style="1761" customWidth="1"/>
    <col min="8756" max="8960" width="11" style="1761" customWidth="1"/>
    <col min="8961" max="8961" width="2.5" style="1761" customWidth="1"/>
    <col min="8962" max="8977" width="2.625" style="1761" customWidth="1"/>
    <col min="8978" max="8978" width="2.125" style="1761" customWidth="1"/>
    <col min="8979" max="8985" width="2.625" style="1761" customWidth="1"/>
    <col min="8986" max="8987" width="1.625" style="1761" customWidth="1"/>
    <col min="8988" max="9011" width="2.625" style="1761" customWidth="1"/>
    <col min="9012" max="9216" width="11" style="1761" customWidth="1"/>
    <col min="9217" max="9217" width="2.5" style="1761" customWidth="1"/>
    <col min="9218" max="9233" width="2.625" style="1761" customWidth="1"/>
    <col min="9234" max="9234" width="2.125" style="1761" customWidth="1"/>
    <col min="9235" max="9241" width="2.625" style="1761" customWidth="1"/>
    <col min="9242" max="9243" width="1.625" style="1761" customWidth="1"/>
    <col min="9244" max="9267" width="2.625" style="1761" customWidth="1"/>
    <col min="9268" max="9472" width="11" style="1761" customWidth="1"/>
    <col min="9473" max="9473" width="2.5" style="1761" customWidth="1"/>
    <col min="9474" max="9489" width="2.625" style="1761" customWidth="1"/>
    <col min="9490" max="9490" width="2.125" style="1761" customWidth="1"/>
    <col min="9491" max="9497" width="2.625" style="1761" customWidth="1"/>
    <col min="9498" max="9499" width="1.625" style="1761" customWidth="1"/>
    <col min="9500" max="9523" width="2.625" style="1761" customWidth="1"/>
    <col min="9524" max="9728" width="11" style="1761" customWidth="1"/>
    <col min="9729" max="9729" width="2.5" style="1761" customWidth="1"/>
    <col min="9730" max="9745" width="2.625" style="1761" customWidth="1"/>
    <col min="9746" max="9746" width="2.125" style="1761" customWidth="1"/>
    <col min="9747" max="9753" width="2.625" style="1761" customWidth="1"/>
    <col min="9754" max="9755" width="1.625" style="1761" customWidth="1"/>
    <col min="9756" max="9779" width="2.625" style="1761" customWidth="1"/>
    <col min="9780" max="9984" width="11" style="1761" customWidth="1"/>
    <col min="9985" max="9985" width="2.5" style="1761" customWidth="1"/>
    <col min="9986" max="10001" width="2.625" style="1761" customWidth="1"/>
    <col min="10002" max="10002" width="2.125" style="1761" customWidth="1"/>
    <col min="10003" max="10009" width="2.625" style="1761" customWidth="1"/>
    <col min="10010" max="10011" width="1.625" style="1761" customWidth="1"/>
    <col min="10012" max="10035" width="2.625" style="1761" customWidth="1"/>
    <col min="10036" max="10240" width="11" style="1761" customWidth="1"/>
    <col min="10241" max="10241" width="2.5" style="1761" customWidth="1"/>
    <col min="10242" max="10257" width="2.625" style="1761" customWidth="1"/>
    <col min="10258" max="10258" width="2.125" style="1761" customWidth="1"/>
    <col min="10259" max="10265" width="2.625" style="1761" customWidth="1"/>
    <col min="10266" max="10267" width="1.625" style="1761" customWidth="1"/>
    <col min="10268" max="10291" width="2.625" style="1761" customWidth="1"/>
    <col min="10292" max="10496" width="11" style="1761" customWidth="1"/>
    <col min="10497" max="10497" width="2.5" style="1761" customWidth="1"/>
    <col min="10498" max="10513" width="2.625" style="1761" customWidth="1"/>
    <col min="10514" max="10514" width="2.125" style="1761" customWidth="1"/>
    <col min="10515" max="10521" width="2.625" style="1761" customWidth="1"/>
    <col min="10522" max="10523" width="1.625" style="1761" customWidth="1"/>
    <col min="10524" max="10547" width="2.625" style="1761" customWidth="1"/>
    <col min="10548" max="10752" width="11" style="1761" customWidth="1"/>
    <col min="10753" max="10753" width="2.5" style="1761" customWidth="1"/>
    <col min="10754" max="10769" width="2.625" style="1761" customWidth="1"/>
    <col min="10770" max="10770" width="2.125" style="1761" customWidth="1"/>
    <col min="10771" max="10777" width="2.625" style="1761" customWidth="1"/>
    <col min="10778" max="10779" width="1.625" style="1761" customWidth="1"/>
    <col min="10780" max="10803" width="2.625" style="1761" customWidth="1"/>
    <col min="10804" max="11008" width="11" style="1761" customWidth="1"/>
    <col min="11009" max="11009" width="2.5" style="1761" customWidth="1"/>
    <col min="11010" max="11025" width="2.625" style="1761" customWidth="1"/>
    <col min="11026" max="11026" width="2.125" style="1761" customWidth="1"/>
    <col min="11027" max="11033" width="2.625" style="1761" customWidth="1"/>
    <col min="11034" max="11035" width="1.625" style="1761" customWidth="1"/>
    <col min="11036" max="11059" width="2.625" style="1761" customWidth="1"/>
    <col min="11060" max="11264" width="11" style="1761" customWidth="1"/>
    <col min="11265" max="11265" width="2.5" style="1761" customWidth="1"/>
    <col min="11266" max="11281" width="2.625" style="1761" customWidth="1"/>
    <col min="11282" max="11282" width="2.125" style="1761" customWidth="1"/>
    <col min="11283" max="11289" width="2.625" style="1761" customWidth="1"/>
    <col min="11290" max="11291" width="1.625" style="1761" customWidth="1"/>
    <col min="11292" max="11315" width="2.625" style="1761" customWidth="1"/>
    <col min="11316" max="11520" width="11" style="1761" customWidth="1"/>
    <col min="11521" max="11521" width="2.5" style="1761" customWidth="1"/>
    <col min="11522" max="11537" width="2.625" style="1761" customWidth="1"/>
    <col min="11538" max="11538" width="2.125" style="1761" customWidth="1"/>
    <col min="11539" max="11545" width="2.625" style="1761" customWidth="1"/>
    <col min="11546" max="11547" width="1.625" style="1761" customWidth="1"/>
    <col min="11548" max="11571" width="2.625" style="1761" customWidth="1"/>
    <col min="11572" max="11776" width="11" style="1761" customWidth="1"/>
    <col min="11777" max="11777" width="2.5" style="1761" customWidth="1"/>
    <col min="11778" max="11793" width="2.625" style="1761" customWidth="1"/>
    <col min="11794" max="11794" width="2.125" style="1761" customWidth="1"/>
    <col min="11795" max="11801" width="2.625" style="1761" customWidth="1"/>
    <col min="11802" max="11803" width="1.625" style="1761" customWidth="1"/>
    <col min="11804" max="11827" width="2.625" style="1761" customWidth="1"/>
    <col min="11828" max="12032" width="11" style="1761" customWidth="1"/>
    <col min="12033" max="12033" width="2.5" style="1761" customWidth="1"/>
    <col min="12034" max="12049" width="2.625" style="1761" customWidth="1"/>
    <col min="12050" max="12050" width="2.125" style="1761" customWidth="1"/>
    <col min="12051" max="12057" width="2.625" style="1761" customWidth="1"/>
    <col min="12058" max="12059" width="1.625" style="1761" customWidth="1"/>
    <col min="12060" max="12083" width="2.625" style="1761" customWidth="1"/>
    <col min="12084" max="12288" width="11" style="1761" customWidth="1"/>
    <col min="12289" max="12289" width="2.5" style="1761" customWidth="1"/>
    <col min="12290" max="12305" width="2.625" style="1761" customWidth="1"/>
    <col min="12306" max="12306" width="2.125" style="1761" customWidth="1"/>
    <col min="12307" max="12313" width="2.625" style="1761" customWidth="1"/>
    <col min="12314" max="12315" width="1.625" style="1761" customWidth="1"/>
    <col min="12316" max="12339" width="2.625" style="1761" customWidth="1"/>
    <col min="12340" max="12544" width="11" style="1761" customWidth="1"/>
    <col min="12545" max="12545" width="2.5" style="1761" customWidth="1"/>
    <col min="12546" max="12561" width="2.625" style="1761" customWidth="1"/>
    <col min="12562" max="12562" width="2.125" style="1761" customWidth="1"/>
    <col min="12563" max="12569" width="2.625" style="1761" customWidth="1"/>
    <col min="12570" max="12571" width="1.625" style="1761" customWidth="1"/>
    <col min="12572" max="12595" width="2.625" style="1761" customWidth="1"/>
    <col min="12596" max="12800" width="11" style="1761" customWidth="1"/>
    <col min="12801" max="12801" width="2.5" style="1761" customWidth="1"/>
    <col min="12802" max="12817" width="2.625" style="1761" customWidth="1"/>
    <col min="12818" max="12818" width="2.125" style="1761" customWidth="1"/>
    <col min="12819" max="12825" width="2.625" style="1761" customWidth="1"/>
    <col min="12826" max="12827" width="1.625" style="1761" customWidth="1"/>
    <col min="12828" max="12851" width="2.625" style="1761" customWidth="1"/>
    <col min="12852" max="13056" width="11" style="1761" customWidth="1"/>
    <col min="13057" max="13057" width="2.5" style="1761" customWidth="1"/>
    <col min="13058" max="13073" width="2.625" style="1761" customWidth="1"/>
    <col min="13074" max="13074" width="2.125" style="1761" customWidth="1"/>
    <col min="13075" max="13081" width="2.625" style="1761" customWidth="1"/>
    <col min="13082" max="13083" width="1.625" style="1761" customWidth="1"/>
    <col min="13084" max="13107" width="2.625" style="1761" customWidth="1"/>
    <col min="13108" max="13312" width="11" style="1761" customWidth="1"/>
    <col min="13313" max="13313" width="2.5" style="1761" customWidth="1"/>
    <col min="13314" max="13329" width="2.625" style="1761" customWidth="1"/>
    <col min="13330" max="13330" width="2.125" style="1761" customWidth="1"/>
    <col min="13331" max="13337" width="2.625" style="1761" customWidth="1"/>
    <col min="13338" max="13339" width="1.625" style="1761" customWidth="1"/>
    <col min="13340" max="13363" width="2.625" style="1761" customWidth="1"/>
    <col min="13364" max="13568" width="11" style="1761" customWidth="1"/>
    <col min="13569" max="13569" width="2.5" style="1761" customWidth="1"/>
    <col min="13570" max="13585" width="2.625" style="1761" customWidth="1"/>
    <col min="13586" max="13586" width="2.125" style="1761" customWidth="1"/>
    <col min="13587" max="13593" width="2.625" style="1761" customWidth="1"/>
    <col min="13594" max="13595" width="1.625" style="1761" customWidth="1"/>
    <col min="13596" max="13619" width="2.625" style="1761" customWidth="1"/>
    <col min="13620" max="13824" width="11" style="1761" customWidth="1"/>
    <col min="13825" max="13825" width="2.5" style="1761" customWidth="1"/>
    <col min="13826" max="13841" width="2.625" style="1761" customWidth="1"/>
    <col min="13842" max="13842" width="2.125" style="1761" customWidth="1"/>
    <col min="13843" max="13849" width="2.625" style="1761" customWidth="1"/>
    <col min="13850" max="13851" width="1.625" style="1761" customWidth="1"/>
    <col min="13852" max="13875" width="2.625" style="1761" customWidth="1"/>
    <col min="13876" max="14080" width="11" style="1761" customWidth="1"/>
    <col min="14081" max="14081" width="2.5" style="1761" customWidth="1"/>
    <col min="14082" max="14097" width="2.625" style="1761" customWidth="1"/>
    <col min="14098" max="14098" width="2.125" style="1761" customWidth="1"/>
    <col min="14099" max="14105" width="2.625" style="1761" customWidth="1"/>
    <col min="14106" max="14107" width="1.625" style="1761" customWidth="1"/>
    <col min="14108" max="14131" width="2.625" style="1761" customWidth="1"/>
    <col min="14132" max="14336" width="11" style="1761" customWidth="1"/>
    <col min="14337" max="14337" width="2.5" style="1761" customWidth="1"/>
    <col min="14338" max="14353" width="2.625" style="1761" customWidth="1"/>
    <col min="14354" max="14354" width="2.125" style="1761" customWidth="1"/>
    <col min="14355" max="14361" width="2.625" style="1761" customWidth="1"/>
    <col min="14362" max="14363" width="1.625" style="1761" customWidth="1"/>
    <col min="14364" max="14387" width="2.625" style="1761" customWidth="1"/>
    <col min="14388" max="14592" width="11" style="1761" customWidth="1"/>
    <col min="14593" max="14593" width="2.5" style="1761" customWidth="1"/>
    <col min="14594" max="14609" width="2.625" style="1761" customWidth="1"/>
    <col min="14610" max="14610" width="2.125" style="1761" customWidth="1"/>
    <col min="14611" max="14617" width="2.625" style="1761" customWidth="1"/>
    <col min="14618" max="14619" width="1.625" style="1761" customWidth="1"/>
    <col min="14620" max="14643" width="2.625" style="1761" customWidth="1"/>
    <col min="14644" max="14848" width="11" style="1761" customWidth="1"/>
    <col min="14849" max="14849" width="2.5" style="1761" customWidth="1"/>
    <col min="14850" max="14865" width="2.625" style="1761" customWidth="1"/>
    <col min="14866" max="14866" width="2.125" style="1761" customWidth="1"/>
    <col min="14867" max="14873" width="2.625" style="1761" customWidth="1"/>
    <col min="14874" max="14875" width="1.625" style="1761" customWidth="1"/>
    <col min="14876" max="14899" width="2.625" style="1761" customWidth="1"/>
    <col min="14900" max="15104" width="11" style="1761" customWidth="1"/>
    <col min="15105" max="15105" width="2.5" style="1761" customWidth="1"/>
    <col min="15106" max="15121" width="2.625" style="1761" customWidth="1"/>
    <col min="15122" max="15122" width="2.125" style="1761" customWidth="1"/>
    <col min="15123" max="15129" width="2.625" style="1761" customWidth="1"/>
    <col min="15130" max="15131" width="1.625" style="1761" customWidth="1"/>
    <col min="15132" max="15155" width="2.625" style="1761" customWidth="1"/>
    <col min="15156" max="15360" width="11" style="1761" customWidth="1"/>
    <col min="15361" max="15361" width="2.5" style="1761" customWidth="1"/>
    <col min="15362" max="15377" width="2.625" style="1761" customWidth="1"/>
    <col min="15378" max="15378" width="2.125" style="1761" customWidth="1"/>
    <col min="15379" max="15385" width="2.625" style="1761" customWidth="1"/>
    <col min="15386" max="15387" width="1.625" style="1761" customWidth="1"/>
    <col min="15388" max="15411" width="2.625" style="1761" customWidth="1"/>
    <col min="15412" max="15616" width="11" style="1761" customWidth="1"/>
    <col min="15617" max="15617" width="2.5" style="1761" customWidth="1"/>
    <col min="15618" max="15633" width="2.625" style="1761" customWidth="1"/>
    <col min="15634" max="15634" width="2.125" style="1761" customWidth="1"/>
    <col min="15635" max="15641" width="2.625" style="1761" customWidth="1"/>
    <col min="15642" max="15643" width="1.625" style="1761" customWidth="1"/>
    <col min="15644" max="15667" width="2.625" style="1761" customWidth="1"/>
    <col min="15668" max="15872" width="11" style="1761" customWidth="1"/>
    <col min="15873" max="15873" width="2.5" style="1761" customWidth="1"/>
    <col min="15874" max="15889" width="2.625" style="1761" customWidth="1"/>
    <col min="15890" max="15890" width="2.125" style="1761" customWidth="1"/>
    <col min="15891" max="15897" width="2.625" style="1761" customWidth="1"/>
    <col min="15898" max="15899" width="1.625" style="1761" customWidth="1"/>
    <col min="15900" max="15923" width="2.625" style="1761" customWidth="1"/>
    <col min="15924" max="16128" width="11" style="1761" customWidth="1"/>
    <col min="16129" max="16129" width="2.5" style="1761" customWidth="1"/>
    <col min="16130" max="16145" width="2.625" style="1761" customWidth="1"/>
    <col min="16146" max="16146" width="2.125" style="1761" customWidth="1"/>
    <col min="16147" max="16153" width="2.625" style="1761" customWidth="1"/>
    <col min="16154" max="16155" width="1.625" style="1761" customWidth="1"/>
    <col min="16156" max="16179" width="2.625" style="1761" customWidth="1"/>
    <col min="16180" max="16384" width="11" style="1761" customWidth="1"/>
  </cols>
  <sheetData>
    <row r="1" spans="1:41" ht="18" customHeight="1">
      <c r="A1" s="1760" t="s">
        <v>3120</v>
      </c>
      <c r="B1" s="1760"/>
      <c r="C1" s="1760"/>
      <c r="D1" s="1760"/>
      <c r="E1" s="1760"/>
      <c r="F1" s="1760"/>
      <c r="G1" s="1760"/>
      <c r="H1" s="1760"/>
      <c r="I1" s="1760"/>
      <c r="J1" s="1760"/>
      <c r="K1" s="1760"/>
      <c r="L1" s="1760"/>
      <c r="M1" s="1760"/>
      <c r="N1" s="1760"/>
      <c r="O1" s="1760"/>
      <c r="P1" s="1760" t="s">
        <v>5874</v>
      </c>
      <c r="Q1" s="1760"/>
      <c r="S1" s="1760"/>
      <c r="U1" s="1760"/>
      <c r="V1" s="1760"/>
      <c r="W1" s="1760"/>
      <c r="X1" s="1760"/>
      <c r="Y1" s="1760"/>
      <c r="Z1" s="1760"/>
      <c r="AA1" s="1760"/>
      <c r="AB1" s="1760"/>
      <c r="AC1" s="1760"/>
      <c r="AE1" s="1762"/>
      <c r="AF1" s="1762"/>
      <c r="AG1" s="1762"/>
      <c r="AH1" s="1762"/>
      <c r="AI1" s="1763"/>
      <c r="AK1" s="1764"/>
      <c r="AL1" s="1764"/>
      <c r="AM1" s="1764"/>
      <c r="AN1" s="1764"/>
      <c r="AO1" s="1764"/>
    </row>
    <row r="2" spans="1:41" s="1760" customFormat="1" ht="18" customHeight="1">
      <c r="A2" s="1765" t="s">
        <v>4904</v>
      </c>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6"/>
      <c r="AF2" s="1766"/>
      <c r="AG2" s="1766"/>
      <c r="AH2" s="1766"/>
      <c r="AI2" s="1766"/>
    </row>
    <row r="3" spans="1:41" s="1760" customFormat="1" ht="18" customHeight="1">
      <c r="A3" s="1760" t="s">
        <v>4905</v>
      </c>
      <c r="G3" s="1767"/>
      <c r="H3" s="1767"/>
      <c r="I3" s="1768"/>
      <c r="J3" s="1768"/>
      <c r="K3" s="5516"/>
      <c r="L3" s="5516"/>
      <c r="M3" s="5516"/>
      <c r="N3" s="5516"/>
      <c r="O3" s="5516"/>
      <c r="P3" s="5516"/>
      <c r="Q3" s="5516"/>
      <c r="R3" s="5516"/>
      <c r="S3" s="5516"/>
      <c r="T3" s="5516"/>
      <c r="U3" s="5516"/>
      <c r="V3" s="5516"/>
      <c r="W3" s="5516"/>
      <c r="X3" s="5516"/>
      <c r="Y3" s="5516"/>
      <c r="Z3" s="5516"/>
      <c r="AA3" s="5516"/>
      <c r="AB3" s="5516"/>
      <c r="AC3" s="5516"/>
      <c r="AD3" s="5516"/>
      <c r="AE3" s="5516"/>
      <c r="AF3" s="5516"/>
      <c r="AG3" s="5516"/>
      <c r="AH3" s="5516"/>
      <c r="AI3" s="5516"/>
    </row>
    <row r="4" spans="1:41" s="1760" customFormat="1" ht="18" customHeight="1">
      <c r="A4" s="1760" t="s">
        <v>4906</v>
      </c>
      <c r="I4" s="1768"/>
      <c r="J4" s="1768"/>
      <c r="K4" s="5516"/>
      <c r="L4" s="5516"/>
      <c r="M4" s="5516"/>
      <c r="N4" s="5516"/>
      <c r="O4" s="5516"/>
      <c r="P4" s="5516"/>
      <c r="Q4" s="5516"/>
      <c r="R4" s="5516"/>
      <c r="S4" s="5516"/>
      <c r="T4" s="5516"/>
      <c r="U4" s="5516"/>
      <c r="V4" s="5516"/>
      <c r="W4" s="5516"/>
      <c r="X4" s="5516"/>
      <c r="Y4" s="5516"/>
      <c r="Z4" s="5516"/>
      <c r="AA4" s="5516"/>
      <c r="AB4" s="5516"/>
      <c r="AC4" s="5516"/>
      <c r="AD4" s="5516"/>
      <c r="AE4" s="5516"/>
      <c r="AF4" s="5516"/>
      <c r="AG4" s="5516"/>
      <c r="AH4" s="5516"/>
      <c r="AI4" s="5516"/>
    </row>
    <row r="5" spans="1:41" s="1760" customFormat="1" ht="18" customHeight="1">
      <c r="A5" s="1760" t="s">
        <v>4907</v>
      </c>
      <c r="I5" s="1769"/>
      <c r="J5" s="1769"/>
      <c r="K5" s="5516"/>
      <c r="L5" s="5516"/>
      <c r="M5" s="5516"/>
      <c r="N5" s="5516"/>
      <c r="O5" s="5516"/>
      <c r="P5" s="5516"/>
      <c r="Q5" s="5516"/>
      <c r="R5" s="5516"/>
      <c r="S5" s="5516"/>
      <c r="T5" s="5516"/>
      <c r="U5" s="5516"/>
      <c r="V5" s="5516"/>
      <c r="W5" s="5516"/>
      <c r="X5" s="5516"/>
      <c r="Y5" s="5516"/>
      <c r="Z5" s="5516"/>
      <c r="AA5" s="5516"/>
      <c r="AB5" s="5516"/>
      <c r="AC5" s="5516"/>
      <c r="AD5" s="5516"/>
      <c r="AE5" s="5516"/>
      <c r="AF5" s="5516"/>
      <c r="AG5" s="5516"/>
      <c r="AH5" s="5516"/>
      <c r="AI5" s="5516"/>
    </row>
    <row r="6" spans="1:41" s="1760" customFormat="1" ht="18" customHeight="1">
      <c r="A6" s="1760" t="s">
        <v>4908</v>
      </c>
      <c r="I6" s="1768"/>
      <c r="J6" s="1768"/>
      <c r="K6" s="5516"/>
      <c r="L6" s="5516"/>
      <c r="M6" s="5516"/>
      <c r="N6" s="5516"/>
      <c r="O6" s="5516"/>
      <c r="P6" s="5516"/>
      <c r="Q6" s="5516"/>
      <c r="R6" s="5516"/>
      <c r="S6" s="5516"/>
      <c r="T6" s="5516"/>
      <c r="U6" s="5516"/>
      <c r="V6" s="5516"/>
      <c r="W6" s="5516"/>
      <c r="X6" s="5516"/>
      <c r="Y6" s="5516"/>
      <c r="Z6" s="5516"/>
      <c r="AA6" s="5516"/>
      <c r="AB6" s="5516"/>
      <c r="AC6" s="5516"/>
      <c r="AD6" s="5516"/>
      <c r="AE6" s="5516"/>
      <c r="AF6" s="5516"/>
      <c r="AG6" s="5516"/>
      <c r="AH6" s="5516"/>
      <c r="AI6" s="5516"/>
    </row>
    <row r="7" spans="1:41" s="1760" customFormat="1" ht="18" customHeight="1">
      <c r="A7" s="1760" t="s">
        <v>4909</v>
      </c>
      <c r="I7" s="1770"/>
      <c r="J7" s="1770"/>
      <c r="K7" s="5515"/>
      <c r="L7" s="5515"/>
      <c r="M7" s="5515"/>
      <c r="N7" s="5515"/>
      <c r="O7" s="5515"/>
      <c r="P7" s="5515"/>
      <c r="Q7" s="5515"/>
      <c r="R7" s="5515"/>
      <c r="S7" s="5515"/>
      <c r="T7" s="5515"/>
      <c r="U7" s="5515"/>
      <c r="V7" s="5515"/>
      <c r="W7" s="5515"/>
      <c r="X7" s="5515"/>
      <c r="Y7" s="5515"/>
      <c r="Z7" s="5515"/>
      <c r="AA7" s="5515"/>
      <c r="AB7" s="5515"/>
      <c r="AC7" s="5515"/>
      <c r="AD7" s="5515"/>
      <c r="AE7" s="5515"/>
      <c r="AF7" s="5515"/>
      <c r="AG7" s="5515"/>
      <c r="AH7" s="5515"/>
      <c r="AI7" s="5515"/>
    </row>
    <row r="8" spans="1:41" s="1760" customFormat="1" ht="18" customHeight="1">
      <c r="A8" s="1765"/>
      <c r="B8" s="1765"/>
      <c r="C8" s="1765"/>
      <c r="D8" s="1765"/>
      <c r="E8" s="1765"/>
      <c r="F8" s="1765"/>
      <c r="G8" s="1765"/>
      <c r="H8" s="1765"/>
      <c r="I8" s="1765"/>
      <c r="J8" s="1765"/>
      <c r="K8" s="1766"/>
      <c r="L8" s="1766"/>
      <c r="M8" s="1766"/>
      <c r="N8" s="1766"/>
      <c r="O8" s="1766"/>
      <c r="P8" s="1766"/>
      <c r="Q8" s="1766"/>
      <c r="R8" s="1766"/>
      <c r="S8" s="1766"/>
      <c r="T8" s="1766"/>
      <c r="U8" s="1766"/>
      <c r="V8" s="1766"/>
      <c r="W8" s="1766"/>
      <c r="X8" s="1766"/>
      <c r="Y8" s="1766"/>
      <c r="Z8" s="1766"/>
      <c r="AA8" s="1766"/>
      <c r="AB8" s="1766"/>
      <c r="AC8" s="1766"/>
      <c r="AD8" s="1766"/>
      <c r="AE8" s="1766"/>
      <c r="AF8" s="1766"/>
      <c r="AG8" s="1766"/>
      <c r="AH8" s="1766"/>
      <c r="AI8" s="1766"/>
    </row>
    <row r="9" spans="1:41" s="1760" customFormat="1" ht="18" customHeight="1">
      <c r="A9" s="1760" t="s">
        <v>4905</v>
      </c>
      <c r="G9" s="1767"/>
      <c r="H9" s="1767"/>
      <c r="I9" s="1768"/>
      <c r="J9" s="1768"/>
      <c r="K9" s="5516"/>
      <c r="L9" s="5516"/>
      <c r="M9" s="5516"/>
      <c r="N9" s="5516"/>
      <c r="O9" s="5516"/>
      <c r="P9" s="5516"/>
      <c r="Q9" s="5516"/>
      <c r="R9" s="5516"/>
      <c r="S9" s="5516"/>
      <c r="T9" s="5516"/>
      <c r="U9" s="5516"/>
      <c r="V9" s="5516"/>
      <c r="W9" s="5516"/>
      <c r="X9" s="5516"/>
      <c r="Y9" s="5516"/>
      <c r="Z9" s="5516"/>
      <c r="AA9" s="5516"/>
      <c r="AB9" s="5516"/>
      <c r="AC9" s="5516"/>
      <c r="AD9" s="5516"/>
      <c r="AE9" s="5516"/>
      <c r="AF9" s="5516"/>
      <c r="AG9" s="5516"/>
      <c r="AH9" s="5516"/>
      <c r="AI9" s="5516"/>
    </row>
    <row r="10" spans="1:41" s="1760" customFormat="1" ht="18" customHeight="1">
      <c r="A10" s="1760" t="s">
        <v>4906</v>
      </c>
      <c r="I10" s="1768"/>
      <c r="J10" s="1768"/>
      <c r="K10" s="5516"/>
      <c r="L10" s="5516"/>
      <c r="M10" s="5516"/>
      <c r="N10" s="5516"/>
      <c r="O10" s="5516"/>
      <c r="P10" s="5516"/>
      <c r="Q10" s="5516"/>
      <c r="R10" s="5516"/>
      <c r="S10" s="5516"/>
      <c r="T10" s="5516"/>
      <c r="U10" s="5516"/>
      <c r="V10" s="5516"/>
      <c r="W10" s="5516"/>
      <c r="X10" s="5516"/>
      <c r="Y10" s="5516"/>
      <c r="Z10" s="5516"/>
      <c r="AA10" s="5516"/>
      <c r="AB10" s="5516"/>
      <c r="AC10" s="5516"/>
      <c r="AD10" s="5516"/>
      <c r="AE10" s="5516"/>
      <c r="AF10" s="5516"/>
      <c r="AG10" s="5516"/>
      <c r="AH10" s="5516"/>
      <c r="AI10" s="5516"/>
    </row>
    <row r="11" spans="1:41" s="1760" customFormat="1" ht="18" customHeight="1">
      <c r="A11" s="1760" t="s">
        <v>4907</v>
      </c>
      <c r="I11" s="1769"/>
      <c r="J11" s="1769"/>
      <c r="K11" s="5516"/>
      <c r="L11" s="5516"/>
      <c r="M11" s="5516"/>
      <c r="N11" s="5516"/>
      <c r="O11" s="5516"/>
      <c r="P11" s="5516"/>
      <c r="Q11" s="5516"/>
      <c r="R11" s="5516"/>
      <c r="S11" s="5516"/>
      <c r="T11" s="5516"/>
      <c r="U11" s="5516"/>
      <c r="V11" s="5516"/>
      <c r="W11" s="5516"/>
      <c r="X11" s="5516"/>
      <c r="Y11" s="5516"/>
      <c r="Z11" s="5516"/>
      <c r="AA11" s="5516"/>
      <c r="AB11" s="5516"/>
      <c r="AC11" s="5516"/>
      <c r="AD11" s="5516"/>
      <c r="AE11" s="5516"/>
      <c r="AF11" s="5516"/>
      <c r="AG11" s="5516"/>
      <c r="AH11" s="5516"/>
      <c r="AI11" s="5516"/>
    </row>
    <row r="12" spans="1:41" s="1760" customFormat="1" ht="18" customHeight="1">
      <c r="A12" s="1760" t="s">
        <v>4908</v>
      </c>
      <c r="I12" s="1768"/>
      <c r="J12" s="1768"/>
      <c r="K12" s="5516"/>
      <c r="L12" s="5516"/>
      <c r="M12" s="5516"/>
      <c r="N12" s="5516"/>
      <c r="O12" s="5516"/>
      <c r="P12" s="5516"/>
      <c r="Q12" s="5516"/>
      <c r="R12" s="5516"/>
      <c r="S12" s="5516"/>
      <c r="T12" s="5516"/>
      <c r="U12" s="5516"/>
      <c r="V12" s="5516"/>
      <c r="W12" s="5516"/>
      <c r="X12" s="5516"/>
      <c r="Y12" s="5516"/>
      <c r="Z12" s="5516"/>
      <c r="AA12" s="5516"/>
      <c r="AB12" s="5516"/>
      <c r="AC12" s="5516"/>
      <c r="AD12" s="5516"/>
      <c r="AE12" s="5516"/>
      <c r="AF12" s="5516"/>
      <c r="AG12" s="5516"/>
      <c r="AH12" s="5516"/>
      <c r="AI12" s="5516"/>
    </row>
    <row r="13" spans="1:41" s="1760" customFormat="1" ht="18" customHeight="1">
      <c r="A13" s="1760" t="s">
        <v>4909</v>
      </c>
      <c r="I13" s="1770"/>
      <c r="J13" s="1770"/>
      <c r="K13" s="5515"/>
      <c r="L13" s="5515"/>
      <c r="M13" s="5515"/>
      <c r="N13" s="5515"/>
      <c r="O13" s="5515"/>
      <c r="P13" s="5515"/>
      <c r="Q13" s="5515"/>
      <c r="R13" s="5515"/>
      <c r="S13" s="5515"/>
      <c r="T13" s="5515"/>
      <c r="U13" s="5515"/>
      <c r="V13" s="5515"/>
      <c r="W13" s="5515"/>
      <c r="X13" s="5515"/>
      <c r="Y13" s="5515"/>
      <c r="Z13" s="5515"/>
      <c r="AA13" s="5515"/>
      <c r="AB13" s="5515"/>
      <c r="AC13" s="5515"/>
      <c r="AD13" s="5515"/>
      <c r="AE13" s="5515"/>
      <c r="AF13" s="5515"/>
      <c r="AG13" s="5515"/>
      <c r="AH13" s="5515"/>
      <c r="AI13" s="5515"/>
    </row>
    <row r="14" spans="1:41" s="1760" customFormat="1" ht="18" customHeight="1">
      <c r="A14" s="1765"/>
      <c r="B14" s="1765"/>
      <c r="C14" s="1765"/>
      <c r="D14" s="1765"/>
      <c r="E14" s="1765"/>
      <c r="F14" s="1765"/>
      <c r="G14" s="1765"/>
      <c r="H14" s="1765"/>
      <c r="I14" s="1765"/>
      <c r="J14" s="1765"/>
      <c r="K14" s="1766"/>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c r="AH14" s="1766"/>
      <c r="AI14" s="1766"/>
    </row>
    <row r="15" spans="1:41" s="1760" customFormat="1" ht="18" customHeight="1">
      <c r="A15" s="1760" t="s">
        <v>4905</v>
      </c>
      <c r="G15" s="1767"/>
      <c r="H15" s="1767"/>
      <c r="I15" s="1768"/>
      <c r="J15" s="1768"/>
      <c r="K15" s="5516"/>
      <c r="L15" s="5516"/>
      <c r="M15" s="5516"/>
      <c r="N15" s="5516"/>
      <c r="O15" s="5516"/>
      <c r="P15" s="5516"/>
      <c r="Q15" s="5516"/>
      <c r="R15" s="5516"/>
      <c r="S15" s="5516"/>
      <c r="T15" s="5516"/>
      <c r="U15" s="5516"/>
      <c r="V15" s="5516"/>
      <c r="W15" s="5516"/>
      <c r="X15" s="5516"/>
      <c r="Y15" s="5516"/>
      <c r="Z15" s="5516"/>
      <c r="AA15" s="5516"/>
      <c r="AB15" s="5516"/>
      <c r="AC15" s="5516"/>
      <c r="AD15" s="5516"/>
      <c r="AE15" s="5516"/>
      <c r="AF15" s="5516"/>
      <c r="AG15" s="5516"/>
      <c r="AH15" s="5516"/>
      <c r="AI15" s="5516"/>
    </row>
    <row r="16" spans="1:41" s="1760" customFormat="1" ht="18" customHeight="1">
      <c r="A16" s="1760" t="s">
        <v>4906</v>
      </c>
      <c r="I16" s="1768"/>
      <c r="J16" s="1768"/>
      <c r="K16" s="5516"/>
      <c r="L16" s="5516"/>
      <c r="M16" s="5516"/>
      <c r="N16" s="5516"/>
      <c r="O16" s="5516"/>
      <c r="P16" s="5516"/>
      <c r="Q16" s="5516"/>
      <c r="R16" s="5516"/>
      <c r="S16" s="5516"/>
      <c r="T16" s="5516"/>
      <c r="U16" s="5516"/>
      <c r="V16" s="5516"/>
      <c r="W16" s="5516"/>
      <c r="X16" s="5516"/>
      <c r="Y16" s="5516"/>
      <c r="Z16" s="5516"/>
      <c r="AA16" s="5516"/>
      <c r="AB16" s="5516"/>
      <c r="AC16" s="5516"/>
      <c r="AD16" s="5516"/>
      <c r="AE16" s="5516"/>
      <c r="AF16" s="5516"/>
      <c r="AG16" s="5516"/>
      <c r="AH16" s="5516"/>
      <c r="AI16" s="5516"/>
    </row>
    <row r="17" spans="1:35" s="1760" customFormat="1" ht="18" customHeight="1">
      <c r="A17" s="1760" t="s">
        <v>4907</v>
      </c>
      <c r="I17" s="1769"/>
      <c r="J17" s="1769"/>
      <c r="K17" s="5516"/>
      <c r="L17" s="5516"/>
      <c r="M17" s="5516"/>
      <c r="N17" s="5516"/>
      <c r="O17" s="5516"/>
      <c r="P17" s="5516"/>
      <c r="Q17" s="5516"/>
      <c r="R17" s="5516"/>
      <c r="S17" s="5516"/>
      <c r="T17" s="5516"/>
      <c r="U17" s="5516"/>
      <c r="V17" s="5516"/>
      <c r="W17" s="5516"/>
      <c r="X17" s="5516"/>
      <c r="Y17" s="5516"/>
      <c r="Z17" s="5516"/>
      <c r="AA17" s="5516"/>
      <c r="AB17" s="5516"/>
      <c r="AC17" s="5516"/>
      <c r="AD17" s="5516"/>
      <c r="AE17" s="5516"/>
      <c r="AF17" s="5516"/>
      <c r="AG17" s="5516"/>
      <c r="AH17" s="5516"/>
      <c r="AI17" s="5516"/>
    </row>
    <row r="18" spans="1:35" s="1760" customFormat="1" ht="18" customHeight="1">
      <c r="A18" s="1760" t="s">
        <v>4908</v>
      </c>
      <c r="I18" s="1768"/>
      <c r="J18" s="1768"/>
      <c r="K18" s="5516"/>
      <c r="L18" s="5516"/>
      <c r="M18" s="5516"/>
      <c r="N18" s="5516"/>
      <c r="O18" s="5516"/>
      <c r="P18" s="5516"/>
      <c r="Q18" s="5516"/>
      <c r="R18" s="5516"/>
      <c r="S18" s="5516"/>
      <c r="T18" s="5516"/>
      <c r="U18" s="5516"/>
      <c r="V18" s="5516"/>
      <c r="W18" s="5516"/>
      <c r="X18" s="5516"/>
      <c r="Y18" s="5516"/>
      <c r="Z18" s="5516"/>
      <c r="AA18" s="5516"/>
      <c r="AB18" s="5516"/>
      <c r="AC18" s="5516"/>
      <c r="AD18" s="5516"/>
      <c r="AE18" s="5516"/>
      <c r="AF18" s="5516"/>
      <c r="AG18" s="5516"/>
      <c r="AH18" s="5516"/>
      <c r="AI18" s="5516"/>
    </row>
    <row r="19" spans="1:35" s="1760" customFormat="1" ht="18" customHeight="1">
      <c r="A19" s="1760" t="s">
        <v>4909</v>
      </c>
      <c r="I19" s="1770"/>
      <c r="J19" s="1770"/>
      <c r="K19" s="5515"/>
      <c r="L19" s="5515"/>
      <c r="M19" s="5515"/>
      <c r="N19" s="5515"/>
      <c r="O19" s="5515"/>
      <c r="P19" s="5515"/>
      <c r="Q19" s="5515"/>
      <c r="R19" s="5515"/>
      <c r="S19" s="5515"/>
      <c r="T19" s="5515"/>
      <c r="U19" s="5515"/>
      <c r="V19" s="5515"/>
      <c r="W19" s="5515"/>
      <c r="X19" s="5515"/>
      <c r="Y19" s="5515"/>
      <c r="Z19" s="5515"/>
      <c r="AA19" s="5515"/>
      <c r="AB19" s="5515"/>
      <c r="AC19" s="5515"/>
      <c r="AD19" s="5515"/>
      <c r="AE19" s="5515"/>
      <c r="AF19" s="5515"/>
      <c r="AG19" s="5515"/>
      <c r="AH19" s="5515"/>
      <c r="AI19" s="5515"/>
    </row>
    <row r="20" spans="1:35" s="1760" customFormat="1" ht="18" customHeight="1">
      <c r="A20" s="1765"/>
      <c r="B20" s="1765"/>
      <c r="C20" s="1765"/>
      <c r="D20" s="1765"/>
      <c r="E20" s="1765"/>
      <c r="F20" s="1765"/>
      <c r="G20" s="1765"/>
      <c r="H20" s="1765"/>
      <c r="I20" s="1765"/>
      <c r="J20" s="1765"/>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row>
    <row r="21" spans="1:35" s="1760" customFormat="1" ht="18" customHeight="1">
      <c r="A21" s="1760" t="s">
        <v>4905</v>
      </c>
      <c r="G21" s="1767"/>
      <c r="H21" s="1767"/>
      <c r="I21" s="1768"/>
      <c r="J21" s="1768"/>
      <c r="K21" s="5516"/>
      <c r="L21" s="5516"/>
      <c r="M21" s="5516"/>
      <c r="N21" s="5516"/>
      <c r="O21" s="5516"/>
      <c r="P21" s="5516"/>
      <c r="Q21" s="5516"/>
      <c r="R21" s="5516"/>
      <c r="S21" s="5516"/>
      <c r="T21" s="5516"/>
      <c r="U21" s="5516"/>
      <c r="V21" s="5516"/>
      <c r="W21" s="5516"/>
      <c r="X21" s="5516"/>
      <c r="Y21" s="5516"/>
      <c r="Z21" s="5516"/>
      <c r="AA21" s="5516"/>
      <c r="AB21" s="5516"/>
      <c r="AC21" s="5516"/>
      <c r="AD21" s="5516"/>
      <c r="AE21" s="5516"/>
      <c r="AF21" s="5516"/>
      <c r="AG21" s="5516"/>
      <c r="AH21" s="5516"/>
      <c r="AI21" s="5516"/>
    </row>
    <row r="22" spans="1:35" s="1760" customFormat="1" ht="18" customHeight="1">
      <c r="A22" s="1760" t="s">
        <v>4906</v>
      </c>
      <c r="I22" s="1768"/>
      <c r="J22" s="1768"/>
      <c r="K22" s="5516"/>
      <c r="L22" s="5516"/>
      <c r="M22" s="5516"/>
      <c r="N22" s="5516"/>
      <c r="O22" s="5516"/>
      <c r="P22" s="5516"/>
      <c r="Q22" s="5516"/>
      <c r="R22" s="5516"/>
      <c r="S22" s="5516"/>
      <c r="T22" s="5516"/>
      <c r="U22" s="5516"/>
      <c r="V22" s="5516"/>
      <c r="W22" s="5516"/>
      <c r="X22" s="5516"/>
      <c r="Y22" s="5516"/>
      <c r="Z22" s="5516"/>
      <c r="AA22" s="5516"/>
      <c r="AB22" s="5516"/>
      <c r="AC22" s="5516"/>
      <c r="AD22" s="5516"/>
      <c r="AE22" s="5516"/>
      <c r="AF22" s="5516"/>
      <c r="AG22" s="5516"/>
      <c r="AH22" s="5516"/>
      <c r="AI22" s="5516"/>
    </row>
    <row r="23" spans="1:35" s="1760" customFormat="1" ht="18" customHeight="1">
      <c r="A23" s="1760" t="s">
        <v>4907</v>
      </c>
      <c r="I23" s="1769"/>
      <c r="J23" s="1769"/>
      <c r="K23" s="5516"/>
      <c r="L23" s="5516"/>
      <c r="M23" s="5516"/>
      <c r="N23" s="5516"/>
      <c r="O23" s="5516"/>
      <c r="P23" s="5516"/>
      <c r="Q23" s="5516"/>
      <c r="R23" s="5516"/>
      <c r="S23" s="5516"/>
      <c r="T23" s="5516"/>
      <c r="U23" s="5516"/>
      <c r="V23" s="5516"/>
      <c r="W23" s="5516"/>
      <c r="X23" s="5516"/>
      <c r="Y23" s="5516"/>
      <c r="Z23" s="5516"/>
      <c r="AA23" s="5516"/>
      <c r="AB23" s="5516"/>
      <c r="AC23" s="5516"/>
      <c r="AD23" s="5516"/>
      <c r="AE23" s="5516"/>
      <c r="AF23" s="5516"/>
      <c r="AG23" s="5516"/>
      <c r="AH23" s="5516"/>
      <c r="AI23" s="5516"/>
    </row>
    <row r="24" spans="1:35" s="1760" customFormat="1" ht="18" customHeight="1">
      <c r="A24" s="1760" t="s">
        <v>4908</v>
      </c>
      <c r="I24" s="1768"/>
      <c r="J24" s="1768"/>
      <c r="K24" s="5516"/>
      <c r="L24" s="5516"/>
      <c r="M24" s="5516"/>
      <c r="N24" s="5516"/>
      <c r="O24" s="5516"/>
      <c r="P24" s="5516"/>
      <c r="Q24" s="5516"/>
      <c r="R24" s="5516"/>
      <c r="S24" s="5516"/>
      <c r="T24" s="5516"/>
      <c r="U24" s="5516"/>
      <c r="V24" s="5516"/>
      <c r="W24" s="5516"/>
      <c r="X24" s="5516"/>
      <c r="Y24" s="5516"/>
      <c r="Z24" s="5516"/>
      <c r="AA24" s="5516"/>
      <c r="AB24" s="5516"/>
      <c r="AC24" s="5516"/>
      <c r="AD24" s="5516"/>
      <c r="AE24" s="5516"/>
      <c r="AF24" s="5516"/>
      <c r="AG24" s="5516"/>
      <c r="AH24" s="5516"/>
      <c r="AI24" s="5516"/>
    </row>
    <row r="25" spans="1:35" s="1760" customFormat="1" ht="18" customHeight="1">
      <c r="A25" s="1760" t="s">
        <v>4909</v>
      </c>
      <c r="I25" s="1770"/>
      <c r="J25" s="1770"/>
      <c r="K25" s="5515"/>
      <c r="L25" s="5515"/>
      <c r="M25" s="5515"/>
      <c r="N25" s="5515"/>
      <c r="O25" s="5515"/>
      <c r="P25" s="5515"/>
      <c r="Q25" s="5515"/>
      <c r="R25" s="5515"/>
      <c r="S25" s="5515"/>
      <c r="T25" s="5515"/>
      <c r="U25" s="5515"/>
      <c r="V25" s="5515"/>
      <c r="W25" s="5515"/>
      <c r="X25" s="5515"/>
      <c r="Y25" s="5515"/>
      <c r="Z25" s="5515"/>
      <c r="AA25" s="5515"/>
      <c r="AB25" s="5515"/>
      <c r="AC25" s="5515"/>
      <c r="AD25" s="5515"/>
      <c r="AE25" s="5515"/>
      <c r="AF25" s="5515"/>
      <c r="AG25" s="5515"/>
      <c r="AH25" s="5515"/>
      <c r="AI25" s="5515"/>
    </row>
    <row r="26" spans="1:35" s="1760" customFormat="1" ht="18" customHeight="1">
      <c r="A26" s="1765"/>
      <c r="B26" s="1765"/>
      <c r="C26" s="1765"/>
      <c r="D26" s="1765"/>
      <c r="E26" s="1765"/>
      <c r="F26" s="1765"/>
      <c r="G26" s="1765"/>
      <c r="H26" s="1765"/>
      <c r="I26" s="1765"/>
      <c r="J26" s="1765"/>
      <c r="K26" s="1766"/>
      <c r="L26" s="1766"/>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c r="AH26" s="1766"/>
      <c r="AI26" s="1766"/>
    </row>
    <row r="27" spans="1:35" s="1760" customFormat="1" ht="18" customHeight="1">
      <c r="A27" s="1760" t="s">
        <v>4905</v>
      </c>
      <c r="G27" s="1767"/>
      <c r="H27" s="1767"/>
      <c r="I27" s="1768"/>
      <c r="J27" s="1768"/>
      <c r="K27" s="5516"/>
      <c r="L27" s="5516"/>
      <c r="M27" s="5516"/>
      <c r="N27" s="5516"/>
      <c r="O27" s="5516"/>
      <c r="P27" s="5516"/>
      <c r="Q27" s="5516"/>
      <c r="R27" s="5516"/>
      <c r="S27" s="5516"/>
      <c r="T27" s="5516"/>
      <c r="U27" s="5516"/>
      <c r="V27" s="5516"/>
      <c r="W27" s="5516"/>
      <c r="X27" s="5516"/>
      <c r="Y27" s="5516"/>
      <c r="Z27" s="5516"/>
      <c r="AA27" s="5516"/>
      <c r="AB27" s="5516"/>
      <c r="AC27" s="5516"/>
      <c r="AD27" s="5516"/>
      <c r="AE27" s="5516"/>
      <c r="AF27" s="5516"/>
      <c r="AG27" s="5516"/>
      <c r="AH27" s="5516"/>
      <c r="AI27" s="5516"/>
    </row>
    <row r="28" spans="1:35" s="1760" customFormat="1" ht="18" customHeight="1">
      <c r="A28" s="1760" t="s">
        <v>4906</v>
      </c>
      <c r="I28" s="1768"/>
      <c r="J28" s="1768"/>
      <c r="K28" s="5516"/>
      <c r="L28" s="5516"/>
      <c r="M28" s="5516"/>
      <c r="N28" s="5516"/>
      <c r="O28" s="5516"/>
      <c r="P28" s="5516"/>
      <c r="Q28" s="5516"/>
      <c r="R28" s="5516"/>
      <c r="S28" s="5516"/>
      <c r="T28" s="5516"/>
      <c r="U28" s="5516"/>
      <c r="V28" s="5516"/>
      <c r="W28" s="5516"/>
      <c r="X28" s="5516"/>
      <c r="Y28" s="5516"/>
      <c r="Z28" s="5516"/>
      <c r="AA28" s="5516"/>
      <c r="AB28" s="5516"/>
      <c r="AC28" s="5516"/>
      <c r="AD28" s="5516"/>
      <c r="AE28" s="5516"/>
      <c r="AF28" s="5516"/>
      <c r="AG28" s="5516"/>
      <c r="AH28" s="5516"/>
      <c r="AI28" s="5516"/>
    </row>
    <row r="29" spans="1:35" s="1760" customFormat="1" ht="18" customHeight="1">
      <c r="A29" s="1760" t="s">
        <v>4907</v>
      </c>
      <c r="I29" s="1769"/>
      <c r="J29" s="1769"/>
      <c r="K29" s="5516"/>
      <c r="L29" s="5516"/>
      <c r="M29" s="5516"/>
      <c r="N29" s="5516"/>
      <c r="O29" s="5516"/>
      <c r="P29" s="5516"/>
      <c r="Q29" s="5516"/>
      <c r="R29" s="5516"/>
      <c r="S29" s="5516"/>
      <c r="T29" s="5516"/>
      <c r="U29" s="5516"/>
      <c r="V29" s="5516"/>
      <c r="W29" s="5516"/>
      <c r="X29" s="5516"/>
      <c r="Y29" s="5516"/>
      <c r="Z29" s="5516"/>
      <c r="AA29" s="5516"/>
      <c r="AB29" s="5516"/>
      <c r="AC29" s="5516"/>
      <c r="AD29" s="5516"/>
      <c r="AE29" s="5516"/>
      <c r="AF29" s="5516"/>
      <c r="AG29" s="5516"/>
      <c r="AH29" s="5516"/>
      <c r="AI29" s="5516"/>
    </row>
    <row r="30" spans="1:35" s="1760" customFormat="1" ht="18" customHeight="1">
      <c r="A30" s="1760" t="s">
        <v>4908</v>
      </c>
      <c r="I30" s="1768"/>
      <c r="J30" s="1768"/>
      <c r="K30" s="5516"/>
      <c r="L30" s="5516"/>
      <c r="M30" s="5516"/>
      <c r="N30" s="5516"/>
      <c r="O30" s="5516"/>
      <c r="P30" s="5516"/>
      <c r="Q30" s="5516"/>
      <c r="R30" s="5516"/>
      <c r="S30" s="5516"/>
      <c r="T30" s="5516"/>
      <c r="U30" s="5516"/>
      <c r="V30" s="5516"/>
      <c r="W30" s="5516"/>
      <c r="X30" s="5516"/>
      <c r="Y30" s="5516"/>
      <c r="Z30" s="5516"/>
      <c r="AA30" s="5516"/>
      <c r="AB30" s="5516"/>
      <c r="AC30" s="5516"/>
      <c r="AD30" s="5516"/>
      <c r="AE30" s="5516"/>
      <c r="AF30" s="5516"/>
      <c r="AG30" s="5516"/>
      <c r="AH30" s="5516"/>
      <c r="AI30" s="5516"/>
    </row>
    <row r="31" spans="1:35" s="1760" customFormat="1" ht="18" customHeight="1">
      <c r="A31" s="1771" t="s">
        <v>4909</v>
      </c>
      <c r="B31" s="1771"/>
      <c r="C31" s="1771"/>
      <c r="D31" s="1771"/>
      <c r="E31" s="1771"/>
      <c r="F31" s="1771"/>
      <c r="G31" s="1771"/>
      <c r="H31" s="1771"/>
      <c r="I31" s="1770"/>
      <c r="J31" s="1770"/>
      <c r="K31" s="5515"/>
      <c r="L31" s="5515"/>
      <c r="M31" s="5515"/>
      <c r="N31" s="5515"/>
      <c r="O31" s="5515"/>
      <c r="P31" s="5515"/>
      <c r="Q31" s="5515"/>
      <c r="R31" s="5515"/>
      <c r="S31" s="5515"/>
      <c r="T31" s="5515"/>
      <c r="U31" s="5515"/>
      <c r="V31" s="5515"/>
      <c r="W31" s="5515"/>
      <c r="X31" s="5515"/>
      <c r="Y31" s="5515"/>
      <c r="Z31" s="5515"/>
      <c r="AA31" s="5515"/>
      <c r="AB31" s="5515"/>
      <c r="AC31" s="5515"/>
      <c r="AD31" s="5515"/>
      <c r="AE31" s="5515"/>
      <c r="AF31" s="5515"/>
      <c r="AG31" s="5515"/>
      <c r="AH31" s="5515"/>
      <c r="AI31" s="5515"/>
    </row>
    <row r="40" spans="1:31" ht="18" customHeight="1">
      <c r="A40" s="1760"/>
      <c r="B40" s="1760"/>
      <c r="C40" s="1760"/>
      <c r="D40" s="1760"/>
      <c r="E40" s="1760"/>
      <c r="F40" s="1760"/>
      <c r="G40" s="1760"/>
      <c r="H40" s="1760"/>
      <c r="I40" s="1760"/>
      <c r="J40" s="1760"/>
      <c r="K40" s="1760"/>
      <c r="L40" s="1760"/>
      <c r="M40" s="1760"/>
      <c r="N40" s="1760"/>
      <c r="O40" s="1760"/>
      <c r="P40" s="1760"/>
      <c r="Q40" s="1760"/>
      <c r="R40" s="1760"/>
      <c r="S40" s="1760"/>
      <c r="T40" s="1760"/>
      <c r="U40" s="1760"/>
      <c r="V40" s="1760"/>
      <c r="W40" s="1760"/>
      <c r="X40" s="1760"/>
      <c r="Y40" s="1760"/>
      <c r="Z40" s="1760"/>
      <c r="AA40" s="1760"/>
      <c r="AB40" s="1760"/>
      <c r="AC40" s="1760"/>
      <c r="AD40" s="1760"/>
      <c r="AE40" s="1760"/>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73" customWidth="1"/>
    <col min="2" max="17" width="2.625" style="1773" customWidth="1"/>
    <col min="18" max="18" width="2.125" style="1773" customWidth="1"/>
    <col min="19" max="25" width="2.625" style="1773" customWidth="1"/>
    <col min="26" max="27" width="1.625" style="1773" customWidth="1"/>
    <col min="28" max="51" width="2.625" style="1773" customWidth="1"/>
    <col min="52" max="256" width="11" style="1773" customWidth="1"/>
    <col min="257" max="257" width="2.5" style="1773" customWidth="1"/>
    <col min="258" max="273" width="2.625" style="1773" customWidth="1"/>
    <col min="274" max="274" width="2.125" style="1773" customWidth="1"/>
    <col min="275" max="281" width="2.625" style="1773" customWidth="1"/>
    <col min="282" max="283" width="1.625" style="1773" customWidth="1"/>
    <col min="284" max="307" width="2.625" style="1773" customWidth="1"/>
    <col min="308" max="512" width="11" style="1773" customWidth="1"/>
    <col min="513" max="513" width="2.5" style="1773" customWidth="1"/>
    <col min="514" max="529" width="2.625" style="1773" customWidth="1"/>
    <col min="530" max="530" width="2.125" style="1773" customWidth="1"/>
    <col min="531" max="537" width="2.625" style="1773" customWidth="1"/>
    <col min="538" max="539" width="1.625" style="1773" customWidth="1"/>
    <col min="540" max="563" width="2.625" style="1773" customWidth="1"/>
    <col min="564" max="768" width="11" style="1773" customWidth="1"/>
    <col min="769" max="769" width="2.5" style="1773" customWidth="1"/>
    <col min="770" max="785" width="2.625" style="1773" customWidth="1"/>
    <col min="786" max="786" width="2.125" style="1773" customWidth="1"/>
    <col min="787" max="793" width="2.625" style="1773" customWidth="1"/>
    <col min="794" max="795" width="1.625" style="1773" customWidth="1"/>
    <col min="796" max="819" width="2.625" style="1773" customWidth="1"/>
    <col min="820" max="1024" width="11" style="1773" customWidth="1"/>
    <col min="1025" max="1025" width="2.5" style="1773" customWidth="1"/>
    <col min="1026" max="1041" width="2.625" style="1773" customWidth="1"/>
    <col min="1042" max="1042" width="2.125" style="1773" customWidth="1"/>
    <col min="1043" max="1049" width="2.625" style="1773" customWidth="1"/>
    <col min="1050" max="1051" width="1.625" style="1773" customWidth="1"/>
    <col min="1052" max="1075" width="2.625" style="1773" customWidth="1"/>
    <col min="1076" max="1280" width="11" style="1773" customWidth="1"/>
    <col min="1281" max="1281" width="2.5" style="1773" customWidth="1"/>
    <col min="1282" max="1297" width="2.625" style="1773" customWidth="1"/>
    <col min="1298" max="1298" width="2.125" style="1773" customWidth="1"/>
    <col min="1299" max="1305" width="2.625" style="1773" customWidth="1"/>
    <col min="1306" max="1307" width="1.625" style="1773" customWidth="1"/>
    <col min="1308" max="1331" width="2.625" style="1773" customWidth="1"/>
    <col min="1332" max="1536" width="11" style="1773" customWidth="1"/>
    <col min="1537" max="1537" width="2.5" style="1773" customWidth="1"/>
    <col min="1538" max="1553" width="2.625" style="1773" customWidth="1"/>
    <col min="1554" max="1554" width="2.125" style="1773" customWidth="1"/>
    <col min="1555" max="1561" width="2.625" style="1773" customWidth="1"/>
    <col min="1562" max="1563" width="1.625" style="1773" customWidth="1"/>
    <col min="1564" max="1587" width="2.625" style="1773" customWidth="1"/>
    <col min="1588" max="1792" width="11" style="1773" customWidth="1"/>
    <col min="1793" max="1793" width="2.5" style="1773" customWidth="1"/>
    <col min="1794" max="1809" width="2.625" style="1773" customWidth="1"/>
    <col min="1810" max="1810" width="2.125" style="1773" customWidth="1"/>
    <col min="1811" max="1817" width="2.625" style="1773" customWidth="1"/>
    <col min="1818" max="1819" width="1.625" style="1773" customWidth="1"/>
    <col min="1820" max="1843" width="2.625" style="1773" customWidth="1"/>
    <col min="1844" max="2048" width="11" style="1773" customWidth="1"/>
    <col min="2049" max="2049" width="2.5" style="1773" customWidth="1"/>
    <col min="2050" max="2065" width="2.625" style="1773" customWidth="1"/>
    <col min="2066" max="2066" width="2.125" style="1773" customWidth="1"/>
    <col min="2067" max="2073" width="2.625" style="1773" customWidth="1"/>
    <col min="2074" max="2075" width="1.625" style="1773" customWidth="1"/>
    <col min="2076" max="2099" width="2.625" style="1773" customWidth="1"/>
    <col min="2100" max="2304" width="11" style="1773" customWidth="1"/>
    <col min="2305" max="2305" width="2.5" style="1773" customWidth="1"/>
    <col min="2306" max="2321" width="2.625" style="1773" customWidth="1"/>
    <col min="2322" max="2322" width="2.125" style="1773" customWidth="1"/>
    <col min="2323" max="2329" width="2.625" style="1773" customWidth="1"/>
    <col min="2330" max="2331" width="1.625" style="1773" customWidth="1"/>
    <col min="2332" max="2355" width="2.625" style="1773" customWidth="1"/>
    <col min="2356" max="2560" width="11" style="1773" customWidth="1"/>
    <col min="2561" max="2561" width="2.5" style="1773" customWidth="1"/>
    <col min="2562" max="2577" width="2.625" style="1773" customWidth="1"/>
    <col min="2578" max="2578" width="2.125" style="1773" customWidth="1"/>
    <col min="2579" max="2585" width="2.625" style="1773" customWidth="1"/>
    <col min="2586" max="2587" width="1.625" style="1773" customWidth="1"/>
    <col min="2588" max="2611" width="2.625" style="1773" customWidth="1"/>
    <col min="2612" max="2816" width="11" style="1773" customWidth="1"/>
    <col min="2817" max="2817" width="2.5" style="1773" customWidth="1"/>
    <col min="2818" max="2833" width="2.625" style="1773" customWidth="1"/>
    <col min="2834" max="2834" width="2.125" style="1773" customWidth="1"/>
    <col min="2835" max="2841" width="2.625" style="1773" customWidth="1"/>
    <col min="2842" max="2843" width="1.625" style="1773" customWidth="1"/>
    <col min="2844" max="2867" width="2.625" style="1773" customWidth="1"/>
    <col min="2868" max="3072" width="11" style="1773" customWidth="1"/>
    <col min="3073" max="3073" width="2.5" style="1773" customWidth="1"/>
    <col min="3074" max="3089" width="2.625" style="1773" customWidth="1"/>
    <col min="3090" max="3090" width="2.125" style="1773" customWidth="1"/>
    <col min="3091" max="3097" width="2.625" style="1773" customWidth="1"/>
    <col min="3098" max="3099" width="1.625" style="1773" customWidth="1"/>
    <col min="3100" max="3123" width="2.625" style="1773" customWidth="1"/>
    <col min="3124" max="3328" width="11" style="1773" customWidth="1"/>
    <col min="3329" max="3329" width="2.5" style="1773" customWidth="1"/>
    <col min="3330" max="3345" width="2.625" style="1773" customWidth="1"/>
    <col min="3346" max="3346" width="2.125" style="1773" customWidth="1"/>
    <col min="3347" max="3353" width="2.625" style="1773" customWidth="1"/>
    <col min="3354" max="3355" width="1.625" style="1773" customWidth="1"/>
    <col min="3356" max="3379" width="2.625" style="1773" customWidth="1"/>
    <col min="3380" max="3584" width="11" style="1773" customWidth="1"/>
    <col min="3585" max="3585" width="2.5" style="1773" customWidth="1"/>
    <col min="3586" max="3601" width="2.625" style="1773" customWidth="1"/>
    <col min="3602" max="3602" width="2.125" style="1773" customWidth="1"/>
    <col min="3603" max="3609" width="2.625" style="1773" customWidth="1"/>
    <col min="3610" max="3611" width="1.625" style="1773" customWidth="1"/>
    <col min="3612" max="3635" width="2.625" style="1773" customWidth="1"/>
    <col min="3636" max="3840" width="11" style="1773" customWidth="1"/>
    <col min="3841" max="3841" width="2.5" style="1773" customWidth="1"/>
    <col min="3842" max="3857" width="2.625" style="1773" customWidth="1"/>
    <col min="3858" max="3858" width="2.125" style="1773" customWidth="1"/>
    <col min="3859" max="3865" width="2.625" style="1773" customWidth="1"/>
    <col min="3866" max="3867" width="1.625" style="1773" customWidth="1"/>
    <col min="3868" max="3891" width="2.625" style="1773" customWidth="1"/>
    <col min="3892" max="4096" width="11" style="1773" customWidth="1"/>
    <col min="4097" max="4097" width="2.5" style="1773" customWidth="1"/>
    <col min="4098" max="4113" width="2.625" style="1773" customWidth="1"/>
    <col min="4114" max="4114" width="2.125" style="1773" customWidth="1"/>
    <col min="4115" max="4121" width="2.625" style="1773" customWidth="1"/>
    <col min="4122" max="4123" width="1.625" style="1773" customWidth="1"/>
    <col min="4124" max="4147" width="2.625" style="1773" customWidth="1"/>
    <col min="4148" max="4352" width="11" style="1773" customWidth="1"/>
    <col min="4353" max="4353" width="2.5" style="1773" customWidth="1"/>
    <col min="4354" max="4369" width="2.625" style="1773" customWidth="1"/>
    <col min="4370" max="4370" width="2.125" style="1773" customWidth="1"/>
    <col min="4371" max="4377" width="2.625" style="1773" customWidth="1"/>
    <col min="4378" max="4379" width="1.625" style="1773" customWidth="1"/>
    <col min="4380" max="4403" width="2.625" style="1773" customWidth="1"/>
    <col min="4404" max="4608" width="11" style="1773" customWidth="1"/>
    <col min="4609" max="4609" width="2.5" style="1773" customWidth="1"/>
    <col min="4610" max="4625" width="2.625" style="1773" customWidth="1"/>
    <col min="4626" max="4626" width="2.125" style="1773" customWidth="1"/>
    <col min="4627" max="4633" width="2.625" style="1773" customWidth="1"/>
    <col min="4634" max="4635" width="1.625" style="1773" customWidth="1"/>
    <col min="4636" max="4659" width="2.625" style="1773" customWidth="1"/>
    <col min="4660" max="4864" width="11" style="1773" customWidth="1"/>
    <col min="4865" max="4865" width="2.5" style="1773" customWidth="1"/>
    <col min="4866" max="4881" width="2.625" style="1773" customWidth="1"/>
    <col min="4882" max="4882" width="2.125" style="1773" customWidth="1"/>
    <col min="4883" max="4889" width="2.625" style="1773" customWidth="1"/>
    <col min="4890" max="4891" width="1.625" style="1773" customWidth="1"/>
    <col min="4892" max="4915" width="2.625" style="1773" customWidth="1"/>
    <col min="4916" max="5120" width="11" style="1773" customWidth="1"/>
    <col min="5121" max="5121" width="2.5" style="1773" customWidth="1"/>
    <col min="5122" max="5137" width="2.625" style="1773" customWidth="1"/>
    <col min="5138" max="5138" width="2.125" style="1773" customWidth="1"/>
    <col min="5139" max="5145" width="2.625" style="1773" customWidth="1"/>
    <col min="5146" max="5147" width="1.625" style="1773" customWidth="1"/>
    <col min="5148" max="5171" width="2.625" style="1773" customWidth="1"/>
    <col min="5172" max="5376" width="11" style="1773" customWidth="1"/>
    <col min="5377" max="5377" width="2.5" style="1773" customWidth="1"/>
    <col min="5378" max="5393" width="2.625" style="1773" customWidth="1"/>
    <col min="5394" max="5394" width="2.125" style="1773" customWidth="1"/>
    <col min="5395" max="5401" width="2.625" style="1773" customWidth="1"/>
    <col min="5402" max="5403" width="1.625" style="1773" customWidth="1"/>
    <col min="5404" max="5427" width="2.625" style="1773" customWidth="1"/>
    <col min="5428" max="5632" width="11" style="1773" customWidth="1"/>
    <col min="5633" max="5633" width="2.5" style="1773" customWidth="1"/>
    <col min="5634" max="5649" width="2.625" style="1773" customWidth="1"/>
    <col min="5650" max="5650" width="2.125" style="1773" customWidth="1"/>
    <col min="5651" max="5657" width="2.625" style="1773" customWidth="1"/>
    <col min="5658" max="5659" width="1.625" style="1773" customWidth="1"/>
    <col min="5660" max="5683" width="2.625" style="1773" customWidth="1"/>
    <col min="5684" max="5888" width="11" style="1773" customWidth="1"/>
    <col min="5889" max="5889" width="2.5" style="1773" customWidth="1"/>
    <col min="5890" max="5905" width="2.625" style="1773" customWidth="1"/>
    <col min="5906" max="5906" width="2.125" style="1773" customWidth="1"/>
    <col min="5907" max="5913" width="2.625" style="1773" customWidth="1"/>
    <col min="5914" max="5915" width="1.625" style="1773" customWidth="1"/>
    <col min="5916" max="5939" width="2.625" style="1773" customWidth="1"/>
    <col min="5940" max="6144" width="11" style="1773" customWidth="1"/>
    <col min="6145" max="6145" width="2.5" style="1773" customWidth="1"/>
    <col min="6146" max="6161" width="2.625" style="1773" customWidth="1"/>
    <col min="6162" max="6162" width="2.125" style="1773" customWidth="1"/>
    <col min="6163" max="6169" width="2.625" style="1773" customWidth="1"/>
    <col min="6170" max="6171" width="1.625" style="1773" customWidth="1"/>
    <col min="6172" max="6195" width="2.625" style="1773" customWidth="1"/>
    <col min="6196" max="6400" width="11" style="1773" customWidth="1"/>
    <col min="6401" max="6401" width="2.5" style="1773" customWidth="1"/>
    <col min="6402" max="6417" width="2.625" style="1773" customWidth="1"/>
    <col min="6418" max="6418" width="2.125" style="1773" customWidth="1"/>
    <col min="6419" max="6425" width="2.625" style="1773" customWidth="1"/>
    <col min="6426" max="6427" width="1.625" style="1773" customWidth="1"/>
    <col min="6428" max="6451" width="2.625" style="1773" customWidth="1"/>
    <col min="6452" max="6656" width="11" style="1773" customWidth="1"/>
    <col min="6657" max="6657" width="2.5" style="1773" customWidth="1"/>
    <col min="6658" max="6673" width="2.625" style="1773" customWidth="1"/>
    <col min="6674" max="6674" width="2.125" style="1773" customWidth="1"/>
    <col min="6675" max="6681" width="2.625" style="1773" customWidth="1"/>
    <col min="6682" max="6683" width="1.625" style="1773" customWidth="1"/>
    <col min="6684" max="6707" width="2.625" style="1773" customWidth="1"/>
    <col min="6708" max="6912" width="11" style="1773" customWidth="1"/>
    <col min="6913" max="6913" width="2.5" style="1773" customWidth="1"/>
    <col min="6914" max="6929" width="2.625" style="1773" customWidth="1"/>
    <col min="6930" max="6930" width="2.125" style="1773" customWidth="1"/>
    <col min="6931" max="6937" width="2.625" style="1773" customWidth="1"/>
    <col min="6938" max="6939" width="1.625" style="1773" customWidth="1"/>
    <col min="6940" max="6963" width="2.625" style="1773" customWidth="1"/>
    <col min="6964" max="7168" width="11" style="1773" customWidth="1"/>
    <col min="7169" max="7169" width="2.5" style="1773" customWidth="1"/>
    <col min="7170" max="7185" width="2.625" style="1773" customWidth="1"/>
    <col min="7186" max="7186" width="2.125" style="1773" customWidth="1"/>
    <col min="7187" max="7193" width="2.625" style="1773" customWidth="1"/>
    <col min="7194" max="7195" width="1.625" style="1773" customWidth="1"/>
    <col min="7196" max="7219" width="2.625" style="1773" customWidth="1"/>
    <col min="7220" max="7424" width="11" style="1773" customWidth="1"/>
    <col min="7425" max="7425" width="2.5" style="1773" customWidth="1"/>
    <col min="7426" max="7441" width="2.625" style="1773" customWidth="1"/>
    <col min="7442" max="7442" width="2.125" style="1773" customWidth="1"/>
    <col min="7443" max="7449" width="2.625" style="1773" customWidth="1"/>
    <col min="7450" max="7451" width="1.625" style="1773" customWidth="1"/>
    <col min="7452" max="7475" width="2.625" style="1773" customWidth="1"/>
    <col min="7476" max="7680" width="11" style="1773" customWidth="1"/>
    <col min="7681" max="7681" width="2.5" style="1773" customWidth="1"/>
    <col min="7682" max="7697" width="2.625" style="1773" customWidth="1"/>
    <col min="7698" max="7698" width="2.125" style="1773" customWidth="1"/>
    <col min="7699" max="7705" width="2.625" style="1773" customWidth="1"/>
    <col min="7706" max="7707" width="1.625" style="1773" customWidth="1"/>
    <col min="7708" max="7731" width="2.625" style="1773" customWidth="1"/>
    <col min="7732" max="7936" width="11" style="1773" customWidth="1"/>
    <col min="7937" max="7937" width="2.5" style="1773" customWidth="1"/>
    <col min="7938" max="7953" width="2.625" style="1773" customWidth="1"/>
    <col min="7954" max="7954" width="2.125" style="1773" customWidth="1"/>
    <col min="7955" max="7961" width="2.625" style="1773" customWidth="1"/>
    <col min="7962" max="7963" width="1.625" style="1773" customWidth="1"/>
    <col min="7964" max="7987" width="2.625" style="1773" customWidth="1"/>
    <col min="7988" max="8192" width="11" style="1773" customWidth="1"/>
    <col min="8193" max="8193" width="2.5" style="1773" customWidth="1"/>
    <col min="8194" max="8209" width="2.625" style="1773" customWidth="1"/>
    <col min="8210" max="8210" width="2.125" style="1773" customWidth="1"/>
    <col min="8211" max="8217" width="2.625" style="1773" customWidth="1"/>
    <col min="8218" max="8219" width="1.625" style="1773" customWidth="1"/>
    <col min="8220" max="8243" width="2.625" style="1773" customWidth="1"/>
    <col min="8244" max="8448" width="11" style="1773" customWidth="1"/>
    <col min="8449" max="8449" width="2.5" style="1773" customWidth="1"/>
    <col min="8450" max="8465" width="2.625" style="1773" customWidth="1"/>
    <col min="8466" max="8466" width="2.125" style="1773" customWidth="1"/>
    <col min="8467" max="8473" width="2.625" style="1773" customWidth="1"/>
    <col min="8474" max="8475" width="1.625" style="1773" customWidth="1"/>
    <col min="8476" max="8499" width="2.625" style="1773" customWidth="1"/>
    <col min="8500" max="8704" width="11" style="1773" customWidth="1"/>
    <col min="8705" max="8705" width="2.5" style="1773" customWidth="1"/>
    <col min="8706" max="8721" width="2.625" style="1773" customWidth="1"/>
    <col min="8722" max="8722" width="2.125" style="1773" customWidth="1"/>
    <col min="8723" max="8729" width="2.625" style="1773" customWidth="1"/>
    <col min="8730" max="8731" width="1.625" style="1773" customWidth="1"/>
    <col min="8732" max="8755" width="2.625" style="1773" customWidth="1"/>
    <col min="8756" max="8960" width="11" style="1773" customWidth="1"/>
    <col min="8961" max="8961" width="2.5" style="1773" customWidth="1"/>
    <col min="8962" max="8977" width="2.625" style="1773" customWidth="1"/>
    <col min="8978" max="8978" width="2.125" style="1773" customWidth="1"/>
    <col min="8979" max="8985" width="2.625" style="1773" customWidth="1"/>
    <col min="8986" max="8987" width="1.625" style="1773" customWidth="1"/>
    <col min="8988" max="9011" width="2.625" style="1773" customWidth="1"/>
    <col min="9012" max="9216" width="11" style="1773" customWidth="1"/>
    <col min="9217" max="9217" width="2.5" style="1773" customWidth="1"/>
    <col min="9218" max="9233" width="2.625" style="1773" customWidth="1"/>
    <col min="9234" max="9234" width="2.125" style="1773" customWidth="1"/>
    <col min="9235" max="9241" width="2.625" style="1773" customWidth="1"/>
    <col min="9242" max="9243" width="1.625" style="1773" customWidth="1"/>
    <col min="9244" max="9267" width="2.625" style="1773" customWidth="1"/>
    <col min="9268" max="9472" width="11" style="1773" customWidth="1"/>
    <col min="9473" max="9473" width="2.5" style="1773" customWidth="1"/>
    <col min="9474" max="9489" width="2.625" style="1773" customWidth="1"/>
    <col min="9490" max="9490" width="2.125" style="1773" customWidth="1"/>
    <col min="9491" max="9497" width="2.625" style="1773" customWidth="1"/>
    <col min="9498" max="9499" width="1.625" style="1773" customWidth="1"/>
    <col min="9500" max="9523" width="2.625" style="1773" customWidth="1"/>
    <col min="9524" max="9728" width="11" style="1773" customWidth="1"/>
    <col min="9729" max="9729" width="2.5" style="1773" customWidth="1"/>
    <col min="9730" max="9745" width="2.625" style="1773" customWidth="1"/>
    <col min="9746" max="9746" width="2.125" style="1773" customWidth="1"/>
    <col min="9747" max="9753" width="2.625" style="1773" customWidth="1"/>
    <col min="9754" max="9755" width="1.625" style="1773" customWidth="1"/>
    <col min="9756" max="9779" width="2.625" style="1773" customWidth="1"/>
    <col min="9780" max="9984" width="11" style="1773" customWidth="1"/>
    <col min="9985" max="9985" width="2.5" style="1773" customWidth="1"/>
    <col min="9986" max="10001" width="2.625" style="1773" customWidth="1"/>
    <col min="10002" max="10002" width="2.125" style="1773" customWidth="1"/>
    <col min="10003" max="10009" width="2.625" style="1773" customWidth="1"/>
    <col min="10010" max="10011" width="1.625" style="1773" customWidth="1"/>
    <col min="10012" max="10035" width="2.625" style="1773" customWidth="1"/>
    <col min="10036" max="10240" width="11" style="1773" customWidth="1"/>
    <col min="10241" max="10241" width="2.5" style="1773" customWidth="1"/>
    <col min="10242" max="10257" width="2.625" style="1773" customWidth="1"/>
    <col min="10258" max="10258" width="2.125" style="1773" customWidth="1"/>
    <col min="10259" max="10265" width="2.625" style="1773" customWidth="1"/>
    <col min="10266" max="10267" width="1.625" style="1773" customWidth="1"/>
    <col min="10268" max="10291" width="2.625" style="1773" customWidth="1"/>
    <col min="10292" max="10496" width="11" style="1773" customWidth="1"/>
    <col min="10497" max="10497" width="2.5" style="1773" customWidth="1"/>
    <col min="10498" max="10513" width="2.625" style="1773" customWidth="1"/>
    <col min="10514" max="10514" width="2.125" style="1773" customWidth="1"/>
    <col min="10515" max="10521" width="2.625" style="1773" customWidth="1"/>
    <col min="10522" max="10523" width="1.625" style="1773" customWidth="1"/>
    <col min="10524" max="10547" width="2.625" style="1773" customWidth="1"/>
    <col min="10548" max="10752" width="11" style="1773" customWidth="1"/>
    <col min="10753" max="10753" width="2.5" style="1773" customWidth="1"/>
    <col min="10754" max="10769" width="2.625" style="1773" customWidth="1"/>
    <col min="10770" max="10770" width="2.125" style="1773" customWidth="1"/>
    <col min="10771" max="10777" width="2.625" style="1773" customWidth="1"/>
    <col min="10778" max="10779" width="1.625" style="1773" customWidth="1"/>
    <col min="10780" max="10803" width="2.625" style="1773" customWidth="1"/>
    <col min="10804" max="11008" width="11" style="1773" customWidth="1"/>
    <col min="11009" max="11009" width="2.5" style="1773" customWidth="1"/>
    <col min="11010" max="11025" width="2.625" style="1773" customWidth="1"/>
    <col min="11026" max="11026" width="2.125" style="1773" customWidth="1"/>
    <col min="11027" max="11033" width="2.625" style="1773" customWidth="1"/>
    <col min="11034" max="11035" width="1.625" style="1773" customWidth="1"/>
    <col min="11036" max="11059" width="2.625" style="1773" customWidth="1"/>
    <col min="11060" max="11264" width="11" style="1773" customWidth="1"/>
    <col min="11265" max="11265" width="2.5" style="1773" customWidth="1"/>
    <col min="11266" max="11281" width="2.625" style="1773" customWidth="1"/>
    <col min="11282" max="11282" width="2.125" style="1773" customWidth="1"/>
    <col min="11283" max="11289" width="2.625" style="1773" customWidth="1"/>
    <col min="11290" max="11291" width="1.625" style="1773" customWidth="1"/>
    <col min="11292" max="11315" width="2.625" style="1773" customWidth="1"/>
    <col min="11316" max="11520" width="11" style="1773" customWidth="1"/>
    <col min="11521" max="11521" width="2.5" style="1773" customWidth="1"/>
    <col min="11522" max="11537" width="2.625" style="1773" customWidth="1"/>
    <col min="11538" max="11538" width="2.125" style="1773" customWidth="1"/>
    <col min="11539" max="11545" width="2.625" style="1773" customWidth="1"/>
    <col min="11546" max="11547" width="1.625" style="1773" customWidth="1"/>
    <col min="11548" max="11571" width="2.625" style="1773" customWidth="1"/>
    <col min="11572" max="11776" width="11" style="1773" customWidth="1"/>
    <col min="11777" max="11777" width="2.5" style="1773" customWidth="1"/>
    <col min="11778" max="11793" width="2.625" style="1773" customWidth="1"/>
    <col min="11794" max="11794" width="2.125" style="1773" customWidth="1"/>
    <col min="11795" max="11801" width="2.625" style="1773" customWidth="1"/>
    <col min="11802" max="11803" width="1.625" style="1773" customWidth="1"/>
    <col min="11804" max="11827" width="2.625" style="1773" customWidth="1"/>
    <col min="11828" max="12032" width="11" style="1773" customWidth="1"/>
    <col min="12033" max="12033" width="2.5" style="1773" customWidth="1"/>
    <col min="12034" max="12049" width="2.625" style="1773" customWidth="1"/>
    <col min="12050" max="12050" width="2.125" style="1773" customWidth="1"/>
    <col min="12051" max="12057" width="2.625" style="1773" customWidth="1"/>
    <col min="12058" max="12059" width="1.625" style="1773" customWidth="1"/>
    <col min="12060" max="12083" width="2.625" style="1773" customWidth="1"/>
    <col min="12084" max="12288" width="11" style="1773" customWidth="1"/>
    <col min="12289" max="12289" width="2.5" style="1773" customWidth="1"/>
    <col min="12290" max="12305" width="2.625" style="1773" customWidth="1"/>
    <col min="12306" max="12306" width="2.125" style="1773" customWidth="1"/>
    <col min="12307" max="12313" width="2.625" style="1773" customWidth="1"/>
    <col min="12314" max="12315" width="1.625" style="1773" customWidth="1"/>
    <col min="12316" max="12339" width="2.625" style="1773" customWidth="1"/>
    <col min="12340" max="12544" width="11" style="1773" customWidth="1"/>
    <col min="12545" max="12545" width="2.5" style="1773" customWidth="1"/>
    <col min="12546" max="12561" width="2.625" style="1773" customWidth="1"/>
    <col min="12562" max="12562" width="2.125" style="1773" customWidth="1"/>
    <col min="12563" max="12569" width="2.625" style="1773" customWidth="1"/>
    <col min="12570" max="12571" width="1.625" style="1773" customWidth="1"/>
    <col min="12572" max="12595" width="2.625" style="1773" customWidth="1"/>
    <col min="12596" max="12800" width="11" style="1773" customWidth="1"/>
    <col min="12801" max="12801" width="2.5" style="1773" customWidth="1"/>
    <col min="12802" max="12817" width="2.625" style="1773" customWidth="1"/>
    <col min="12818" max="12818" width="2.125" style="1773" customWidth="1"/>
    <col min="12819" max="12825" width="2.625" style="1773" customWidth="1"/>
    <col min="12826" max="12827" width="1.625" style="1773" customWidth="1"/>
    <col min="12828" max="12851" width="2.625" style="1773" customWidth="1"/>
    <col min="12852" max="13056" width="11" style="1773" customWidth="1"/>
    <col min="13057" max="13057" width="2.5" style="1773" customWidth="1"/>
    <col min="13058" max="13073" width="2.625" style="1773" customWidth="1"/>
    <col min="13074" max="13074" width="2.125" style="1773" customWidth="1"/>
    <col min="13075" max="13081" width="2.625" style="1773" customWidth="1"/>
    <col min="13082" max="13083" width="1.625" style="1773" customWidth="1"/>
    <col min="13084" max="13107" width="2.625" style="1773" customWidth="1"/>
    <col min="13108" max="13312" width="11" style="1773" customWidth="1"/>
    <col min="13313" max="13313" width="2.5" style="1773" customWidth="1"/>
    <col min="13314" max="13329" width="2.625" style="1773" customWidth="1"/>
    <col min="13330" max="13330" width="2.125" style="1773" customWidth="1"/>
    <col min="13331" max="13337" width="2.625" style="1773" customWidth="1"/>
    <col min="13338" max="13339" width="1.625" style="1773" customWidth="1"/>
    <col min="13340" max="13363" width="2.625" style="1773" customWidth="1"/>
    <col min="13364" max="13568" width="11" style="1773" customWidth="1"/>
    <col min="13569" max="13569" width="2.5" style="1773" customWidth="1"/>
    <col min="13570" max="13585" width="2.625" style="1773" customWidth="1"/>
    <col min="13586" max="13586" width="2.125" style="1773" customWidth="1"/>
    <col min="13587" max="13593" width="2.625" style="1773" customWidth="1"/>
    <col min="13594" max="13595" width="1.625" style="1773" customWidth="1"/>
    <col min="13596" max="13619" width="2.625" style="1773" customWidth="1"/>
    <col min="13620" max="13824" width="11" style="1773" customWidth="1"/>
    <col min="13825" max="13825" width="2.5" style="1773" customWidth="1"/>
    <col min="13826" max="13841" width="2.625" style="1773" customWidth="1"/>
    <col min="13842" max="13842" width="2.125" style="1773" customWidth="1"/>
    <col min="13843" max="13849" width="2.625" style="1773" customWidth="1"/>
    <col min="13850" max="13851" width="1.625" style="1773" customWidth="1"/>
    <col min="13852" max="13875" width="2.625" style="1773" customWidth="1"/>
    <col min="13876" max="14080" width="11" style="1773" customWidth="1"/>
    <col min="14081" max="14081" width="2.5" style="1773" customWidth="1"/>
    <col min="14082" max="14097" width="2.625" style="1773" customWidth="1"/>
    <col min="14098" max="14098" width="2.125" style="1773" customWidth="1"/>
    <col min="14099" max="14105" width="2.625" style="1773" customWidth="1"/>
    <col min="14106" max="14107" width="1.625" style="1773" customWidth="1"/>
    <col min="14108" max="14131" width="2.625" style="1773" customWidth="1"/>
    <col min="14132" max="14336" width="11" style="1773" customWidth="1"/>
    <col min="14337" max="14337" width="2.5" style="1773" customWidth="1"/>
    <col min="14338" max="14353" width="2.625" style="1773" customWidth="1"/>
    <col min="14354" max="14354" width="2.125" style="1773" customWidth="1"/>
    <col min="14355" max="14361" width="2.625" style="1773" customWidth="1"/>
    <col min="14362" max="14363" width="1.625" style="1773" customWidth="1"/>
    <col min="14364" max="14387" width="2.625" style="1773" customWidth="1"/>
    <col min="14388" max="14592" width="11" style="1773" customWidth="1"/>
    <col min="14593" max="14593" width="2.5" style="1773" customWidth="1"/>
    <col min="14594" max="14609" width="2.625" style="1773" customWidth="1"/>
    <col min="14610" max="14610" width="2.125" style="1773" customWidth="1"/>
    <col min="14611" max="14617" width="2.625" style="1773" customWidth="1"/>
    <col min="14618" max="14619" width="1.625" style="1773" customWidth="1"/>
    <col min="14620" max="14643" width="2.625" style="1773" customWidth="1"/>
    <col min="14644" max="14848" width="11" style="1773" customWidth="1"/>
    <col min="14849" max="14849" width="2.5" style="1773" customWidth="1"/>
    <col min="14850" max="14865" width="2.625" style="1773" customWidth="1"/>
    <col min="14866" max="14866" width="2.125" style="1773" customWidth="1"/>
    <col min="14867" max="14873" width="2.625" style="1773" customWidth="1"/>
    <col min="14874" max="14875" width="1.625" style="1773" customWidth="1"/>
    <col min="14876" max="14899" width="2.625" style="1773" customWidth="1"/>
    <col min="14900" max="15104" width="11" style="1773" customWidth="1"/>
    <col min="15105" max="15105" width="2.5" style="1773" customWidth="1"/>
    <col min="15106" max="15121" width="2.625" style="1773" customWidth="1"/>
    <col min="15122" max="15122" width="2.125" style="1773" customWidth="1"/>
    <col min="15123" max="15129" width="2.625" style="1773" customWidth="1"/>
    <col min="15130" max="15131" width="1.625" style="1773" customWidth="1"/>
    <col min="15132" max="15155" width="2.625" style="1773" customWidth="1"/>
    <col min="15156" max="15360" width="11" style="1773" customWidth="1"/>
    <col min="15361" max="15361" width="2.5" style="1773" customWidth="1"/>
    <col min="15362" max="15377" width="2.625" style="1773" customWidth="1"/>
    <col min="15378" max="15378" width="2.125" style="1773" customWidth="1"/>
    <col min="15379" max="15385" width="2.625" style="1773" customWidth="1"/>
    <col min="15386" max="15387" width="1.625" style="1773" customWidth="1"/>
    <col min="15388" max="15411" width="2.625" style="1773" customWidth="1"/>
    <col min="15412" max="15616" width="11" style="1773" customWidth="1"/>
    <col min="15617" max="15617" width="2.5" style="1773" customWidth="1"/>
    <col min="15618" max="15633" width="2.625" style="1773" customWidth="1"/>
    <col min="15634" max="15634" width="2.125" style="1773" customWidth="1"/>
    <col min="15635" max="15641" width="2.625" style="1773" customWidth="1"/>
    <col min="15642" max="15643" width="1.625" style="1773" customWidth="1"/>
    <col min="15644" max="15667" width="2.625" style="1773" customWidth="1"/>
    <col min="15668" max="15872" width="11" style="1773" customWidth="1"/>
    <col min="15873" max="15873" width="2.5" style="1773" customWidth="1"/>
    <col min="15874" max="15889" width="2.625" style="1773" customWidth="1"/>
    <col min="15890" max="15890" width="2.125" style="1773" customWidth="1"/>
    <col min="15891" max="15897" width="2.625" style="1773" customWidth="1"/>
    <col min="15898" max="15899" width="1.625" style="1773" customWidth="1"/>
    <col min="15900" max="15923" width="2.625" style="1773" customWidth="1"/>
    <col min="15924" max="16128" width="11" style="1773" customWidth="1"/>
    <col min="16129" max="16129" width="2.5" style="1773" customWidth="1"/>
    <col min="16130" max="16145" width="2.625" style="1773" customWidth="1"/>
    <col min="16146" max="16146" width="2.125" style="1773" customWidth="1"/>
    <col min="16147" max="16153" width="2.625" style="1773" customWidth="1"/>
    <col min="16154" max="16155" width="1.625" style="1773" customWidth="1"/>
    <col min="16156" max="16179" width="2.625" style="1773" customWidth="1"/>
    <col min="16180" max="16384" width="11" style="1773" customWidth="1"/>
  </cols>
  <sheetData>
    <row r="1" spans="1:41" ht="18" customHeight="1">
      <c r="A1" s="1772" t="s">
        <v>5875</v>
      </c>
      <c r="B1" s="1772"/>
      <c r="C1" s="1772"/>
      <c r="D1" s="1772"/>
      <c r="E1" s="1772"/>
      <c r="F1" s="1772"/>
      <c r="G1" s="1772"/>
      <c r="H1" s="1772"/>
      <c r="I1" s="1772"/>
      <c r="J1" s="1772"/>
      <c r="K1" s="1772"/>
      <c r="L1" s="1772"/>
      <c r="M1" s="1772"/>
      <c r="N1" s="1772"/>
      <c r="O1" s="1772"/>
      <c r="P1" s="1772" t="s">
        <v>5874</v>
      </c>
      <c r="Q1" s="1772"/>
      <c r="S1" s="1772"/>
      <c r="U1" s="1772"/>
      <c r="V1" s="1772"/>
      <c r="W1" s="1772"/>
      <c r="X1" s="1772"/>
      <c r="Y1" s="1772"/>
      <c r="Z1" s="1772"/>
      <c r="AA1" s="1772"/>
      <c r="AB1" s="1772"/>
      <c r="AC1" s="1772"/>
      <c r="AE1" s="1774"/>
      <c r="AF1" s="1774"/>
      <c r="AG1" s="1774"/>
      <c r="AH1" s="1774"/>
      <c r="AI1" s="1775"/>
      <c r="AK1" s="1776"/>
      <c r="AL1" s="1776"/>
      <c r="AM1" s="1776"/>
      <c r="AN1" s="1776"/>
      <c r="AO1" s="1776"/>
    </row>
    <row r="2" spans="1:41" s="1772" customFormat="1" ht="18" customHeight="1">
      <c r="A2" s="1777" t="s">
        <v>4910</v>
      </c>
      <c r="B2" s="1777"/>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8"/>
      <c r="AF2" s="1778"/>
      <c r="AG2" s="1778"/>
      <c r="AH2" s="1778"/>
      <c r="AI2" s="1778"/>
    </row>
    <row r="3" spans="1:41" s="1772" customFormat="1" ht="18" customHeight="1">
      <c r="A3" s="1772" t="s">
        <v>4905</v>
      </c>
      <c r="G3" s="1779"/>
      <c r="H3" s="1779"/>
      <c r="I3" s="1780"/>
      <c r="J3" s="1780"/>
      <c r="K3" s="5518"/>
      <c r="L3" s="5518"/>
      <c r="M3" s="5518"/>
      <c r="N3" s="5518"/>
      <c r="O3" s="5518"/>
      <c r="P3" s="5518"/>
      <c r="Q3" s="5518"/>
      <c r="R3" s="5518"/>
      <c r="S3" s="5518"/>
      <c r="T3" s="5518"/>
      <c r="U3" s="5518"/>
      <c r="V3" s="5518"/>
      <c r="W3" s="5518"/>
      <c r="X3" s="5518"/>
      <c r="Y3" s="5518"/>
      <c r="Z3" s="5518"/>
      <c r="AA3" s="5518"/>
      <c r="AB3" s="5518"/>
      <c r="AC3" s="5518"/>
      <c r="AD3" s="5518"/>
      <c r="AE3" s="5518"/>
      <c r="AF3" s="5518"/>
      <c r="AG3" s="5518"/>
      <c r="AH3" s="5518"/>
      <c r="AI3" s="5518"/>
    </row>
    <row r="4" spans="1:41" s="1772" customFormat="1" ht="18" customHeight="1">
      <c r="A4" s="1772" t="s">
        <v>4906</v>
      </c>
      <c r="I4" s="1780"/>
      <c r="J4" s="1780"/>
      <c r="K4" s="5518"/>
      <c r="L4" s="5518"/>
      <c r="M4" s="5518"/>
      <c r="N4" s="5518"/>
      <c r="O4" s="5518"/>
      <c r="P4" s="5518"/>
      <c r="Q4" s="5518"/>
      <c r="R4" s="5518"/>
      <c r="S4" s="5518"/>
      <c r="T4" s="5518"/>
      <c r="U4" s="5518"/>
      <c r="V4" s="5518"/>
      <c r="W4" s="5518"/>
      <c r="X4" s="5518"/>
      <c r="Y4" s="5518"/>
      <c r="Z4" s="5518"/>
      <c r="AA4" s="5518"/>
      <c r="AB4" s="5518"/>
      <c r="AC4" s="5518"/>
      <c r="AD4" s="5518"/>
      <c r="AE4" s="5518"/>
      <c r="AF4" s="5518"/>
      <c r="AG4" s="5518"/>
      <c r="AH4" s="5518"/>
      <c r="AI4" s="5518"/>
    </row>
    <row r="5" spans="1:41" s="1772" customFormat="1" ht="18" customHeight="1">
      <c r="A5" s="1772" t="s">
        <v>4907</v>
      </c>
      <c r="I5" s="1781"/>
      <c r="J5" s="1781"/>
      <c r="K5" s="5518"/>
      <c r="L5" s="5518"/>
      <c r="M5" s="5518"/>
      <c r="N5" s="5518"/>
      <c r="O5" s="5518"/>
      <c r="P5" s="5518"/>
      <c r="Q5" s="5518"/>
      <c r="R5" s="5518"/>
      <c r="S5" s="5518"/>
      <c r="T5" s="5518"/>
      <c r="U5" s="5518"/>
      <c r="V5" s="5518"/>
      <c r="W5" s="5518"/>
      <c r="X5" s="5518"/>
      <c r="Y5" s="5518"/>
      <c r="Z5" s="5518"/>
      <c r="AA5" s="5518"/>
      <c r="AB5" s="5518"/>
      <c r="AC5" s="5518"/>
      <c r="AD5" s="5518"/>
      <c r="AE5" s="5518"/>
      <c r="AF5" s="5518"/>
      <c r="AG5" s="5518"/>
      <c r="AH5" s="5518"/>
      <c r="AI5" s="5518"/>
    </row>
    <row r="6" spans="1:41" s="1772" customFormat="1" ht="18" customHeight="1">
      <c r="A6" s="1772" t="s">
        <v>4908</v>
      </c>
      <c r="I6" s="1780"/>
      <c r="J6" s="1780"/>
      <c r="K6" s="5518"/>
      <c r="L6" s="5518"/>
      <c r="M6" s="5518"/>
      <c r="N6" s="5518"/>
      <c r="O6" s="5518"/>
      <c r="P6" s="5518"/>
      <c r="Q6" s="5518"/>
      <c r="R6" s="5518"/>
      <c r="S6" s="5518"/>
      <c r="T6" s="5518"/>
      <c r="U6" s="5518"/>
      <c r="V6" s="5518"/>
      <c r="W6" s="5518"/>
      <c r="X6" s="5518"/>
      <c r="Y6" s="5518"/>
      <c r="Z6" s="5518"/>
      <c r="AA6" s="5518"/>
      <c r="AB6" s="5518"/>
      <c r="AC6" s="5518"/>
      <c r="AD6" s="5518"/>
      <c r="AE6" s="5518"/>
      <c r="AF6" s="5518"/>
      <c r="AG6" s="5518"/>
      <c r="AH6" s="5518"/>
      <c r="AI6" s="5518"/>
    </row>
    <row r="7" spans="1:41" s="1772" customFormat="1" ht="18" customHeight="1">
      <c r="A7" s="1772" t="s">
        <v>4909</v>
      </c>
      <c r="I7" s="1782"/>
      <c r="J7" s="1782"/>
      <c r="K7" s="5517"/>
      <c r="L7" s="5517"/>
      <c r="M7" s="5517"/>
      <c r="N7" s="5517"/>
      <c r="O7" s="5517"/>
      <c r="P7" s="5517"/>
      <c r="Q7" s="5517"/>
      <c r="R7" s="5517"/>
      <c r="S7" s="5517"/>
      <c r="T7" s="5517"/>
      <c r="U7" s="5517"/>
      <c r="V7" s="5517"/>
      <c r="W7" s="5517"/>
      <c r="X7" s="5517"/>
      <c r="Y7" s="5517"/>
      <c r="Z7" s="5517"/>
      <c r="AA7" s="5517"/>
      <c r="AB7" s="5517"/>
      <c r="AC7" s="5517"/>
      <c r="AD7" s="5517"/>
      <c r="AE7" s="5517"/>
      <c r="AF7" s="5517"/>
      <c r="AG7" s="5517"/>
      <c r="AH7" s="5517"/>
      <c r="AI7" s="5517"/>
    </row>
    <row r="8" spans="1:41" s="1772" customFormat="1" ht="18" customHeight="1">
      <c r="A8" s="1777"/>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78"/>
      <c r="AG8" s="1778"/>
      <c r="AH8" s="1778"/>
      <c r="AI8" s="1778"/>
    </row>
    <row r="9" spans="1:41" s="1772" customFormat="1" ht="18" customHeight="1">
      <c r="A9" s="1772" t="s">
        <v>4905</v>
      </c>
      <c r="G9" s="1779"/>
      <c r="H9" s="1779"/>
      <c r="I9" s="1780"/>
      <c r="J9" s="1780"/>
      <c r="K9" s="5518"/>
      <c r="L9" s="5518"/>
      <c r="M9" s="5518"/>
      <c r="N9" s="5518"/>
      <c r="O9" s="5518"/>
      <c r="P9" s="5518"/>
      <c r="Q9" s="5518"/>
      <c r="R9" s="5518"/>
      <c r="S9" s="5518"/>
      <c r="T9" s="5518"/>
      <c r="U9" s="5518"/>
      <c r="V9" s="5518"/>
      <c r="W9" s="5518"/>
      <c r="X9" s="5518"/>
      <c r="Y9" s="5518"/>
      <c r="Z9" s="5518"/>
      <c r="AA9" s="5518"/>
      <c r="AB9" s="5518"/>
      <c r="AC9" s="5518"/>
      <c r="AD9" s="5518"/>
      <c r="AE9" s="5518"/>
      <c r="AF9" s="5518"/>
      <c r="AG9" s="5518"/>
      <c r="AH9" s="5518"/>
      <c r="AI9" s="5518"/>
    </row>
    <row r="10" spans="1:41" s="1772" customFormat="1" ht="18" customHeight="1">
      <c r="A10" s="1772" t="s">
        <v>4906</v>
      </c>
      <c r="I10" s="1780"/>
      <c r="J10" s="1780"/>
      <c r="K10" s="5518"/>
      <c r="L10" s="5518"/>
      <c r="M10" s="5518"/>
      <c r="N10" s="5518"/>
      <c r="O10" s="5518"/>
      <c r="P10" s="5518"/>
      <c r="Q10" s="5518"/>
      <c r="R10" s="5518"/>
      <c r="S10" s="5518"/>
      <c r="T10" s="5518"/>
      <c r="U10" s="5518"/>
      <c r="V10" s="5518"/>
      <c r="W10" s="5518"/>
      <c r="X10" s="5518"/>
      <c r="Y10" s="5518"/>
      <c r="Z10" s="5518"/>
      <c r="AA10" s="5518"/>
      <c r="AB10" s="5518"/>
      <c r="AC10" s="5518"/>
      <c r="AD10" s="5518"/>
      <c r="AE10" s="5518"/>
      <c r="AF10" s="5518"/>
      <c r="AG10" s="5518"/>
      <c r="AH10" s="5518"/>
      <c r="AI10" s="5518"/>
    </row>
    <row r="11" spans="1:41" s="1772" customFormat="1" ht="18" customHeight="1">
      <c r="A11" s="1772" t="s">
        <v>4907</v>
      </c>
      <c r="I11" s="1781"/>
      <c r="J11" s="1781"/>
      <c r="K11" s="5518"/>
      <c r="L11" s="5518"/>
      <c r="M11" s="5518"/>
      <c r="N11" s="5518"/>
      <c r="O11" s="5518"/>
      <c r="P11" s="5518"/>
      <c r="Q11" s="5518"/>
      <c r="R11" s="5518"/>
      <c r="S11" s="5518"/>
      <c r="T11" s="5518"/>
      <c r="U11" s="5518"/>
      <c r="V11" s="5518"/>
      <c r="W11" s="5518"/>
      <c r="X11" s="5518"/>
      <c r="Y11" s="5518"/>
      <c r="Z11" s="5518"/>
      <c r="AA11" s="5518"/>
      <c r="AB11" s="5518"/>
      <c r="AC11" s="5518"/>
      <c r="AD11" s="5518"/>
      <c r="AE11" s="5518"/>
      <c r="AF11" s="5518"/>
      <c r="AG11" s="5518"/>
      <c r="AH11" s="5518"/>
      <c r="AI11" s="5518"/>
    </row>
    <row r="12" spans="1:41" s="1772" customFormat="1" ht="18" customHeight="1">
      <c r="A12" s="1772" t="s">
        <v>4908</v>
      </c>
      <c r="I12" s="1780"/>
      <c r="J12" s="1780"/>
      <c r="K12" s="5518"/>
      <c r="L12" s="5518"/>
      <c r="M12" s="5518"/>
      <c r="N12" s="5518"/>
      <c r="O12" s="5518"/>
      <c r="P12" s="5518"/>
      <c r="Q12" s="5518"/>
      <c r="R12" s="5518"/>
      <c r="S12" s="5518"/>
      <c r="T12" s="5518"/>
      <c r="U12" s="5518"/>
      <c r="V12" s="5518"/>
      <c r="W12" s="5518"/>
      <c r="X12" s="5518"/>
      <c r="Y12" s="5518"/>
      <c r="Z12" s="5518"/>
      <c r="AA12" s="5518"/>
      <c r="AB12" s="5518"/>
      <c r="AC12" s="5518"/>
      <c r="AD12" s="5518"/>
      <c r="AE12" s="5518"/>
      <c r="AF12" s="5518"/>
      <c r="AG12" s="5518"/>
      <c r="AH12" s="5518"/>
      <c r="AI12" s="5518"/>
    </row>
    <row r="13" spans="1:41" s="1772" customFormat="1" ht="18" customHeight="1">
      <c r="A13" s="1772" t="s">
        <v>4909</v>
      </c>
      <c r="I13" s="1782"/>
      <c r="J13" s="1782"/>
      <c r="K13" s="5517"/>
      <c r="L13" s="5517"/>
      <c r="M13" s="5517"/>
      <c r="N13" s="5517"/>
      <c r="O13" s="5517"/>
      <c r="P13" s="5517"/>
      <c r="Q13" s="5517"/>
      <c r="R13" s="5517"/>
      <c r="S13" s="5517"/>
      <c r="T13" s="5517"/>
      <c r="U13" s="5517"/>
      <c r="V13" s="5517"/>
      <c r="W13" s="5517"/>
      <c r="X13" s="5517"/>
      <c r="Y13" s="5517"/>
      <c r="Z13" s="5517"/>
      <c r="AA13" s="5517"/>
      <c r="AB13" s="5517"/>
      <c r="AC13" s="5517"/>
      <c r="AD13" s="5517"/>
      <c r="AE13" s="5517"/>
      <c r="AF13" s="5517"/>
      <c r="AG13" s="5517"/>
      <c r="AH13" s="5517"/>
      <c r="AI13" s="5517"/>
    </row>
    <row r="14" spans="1:41" s="1772" customFormat="1" ht="18" customHeight="1">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c r="W14" s="1777"/>
      <c r="X14" s="1777"/>
      <c r="Y14" s="1777"/>
      <c r="Z14" s="1777"/>
      <c r="AA14" s="1777"/>
      <c r="AB14" s="1777"/>
      <c r="AC14" s="1777"/>
      <c r="AD14" s="1777"/>
      <c r="AE14" s="1778"/>
      <c r="AF14" s="1778"/>
      <c r="AG14" s="1778"/>
      <c r="AH14" s="1778"/>
      <c r="AI14" s="1778"/>
    </row>
    <row r="15" spans="1:41" s="1772" customFormat="1" ht="18" customHeight="1">
      <c r="A15" s="1772" t="s">
        <v>4905</v>
      </c>
      <c r="G15" s="1779"/>
      <c r="H15" s="1779"/>
      <c r="I15" s="1780"/>
      <c r="J15" s="1780"/>
      <c r="K15" s="5518"/>
      <c r="L15" s="5518"/>
      <c r="M15" s="5518"/>
      <c r="N15" s="5518"/>
      <c r="O15" s="5518"/>
      <c r="P15" s="5518"/>
      <c r="Q15" s="5518"/>
      <c r="R15" s="5518"/>
      <c r="S15" s="5518"/>
      <c r="T15" s="5518"/>
      <c r="U15" s="5518"/>
      <c r="V15" s="5518"/>
      <c r="W15" s="5518"/>
      <c r="X15" s="5518"/>
      <c r="Y15" s="5518"/>
      <c r="Z15" s="5518"/>
      <c r="AA15" s="5518"/>
      <c r="AB15" s="5518"/>
      <c r="AC15" s="5518"/>
      <c r="AD15" s="5518"/>
      <c r="AE15" s="5518"/>
      <c r="AF15" s="5518"/>
      <c r="AG15" s="5518"/>
      <c r="AH15" s="5518"/>
      <c r="AI15" s="5518"/>
    </row>
    <row r="16" spans="1:41" s="1772" customFormat="1" ht="18" customHeight="1">
      <c r="A16" s="1772" t="s">
        <v>4906</v>
      </c>
      <c r="I16" s="1780"/>
      <c r="J16" s="1780"/>
      <c r="K16" s="5518"/>
      <c r="L16" s="5518"/>
      <c r="M16" s="5518"/>
      <c r="N16" s="5518"/>
      <c r="O16" s="5518"/>
      <c r="P16" s="5518"/>
      <c r="Q16" s="5518"/>
      <c r="R16" s="5518"/>
      <c r="S16" s="5518"/>
      <c r="T16" s="5518"/>
      <c r="U16" s="5518"/>
      <c r="V16" s="5518"/>
      <c r="W16" s="5518"/>
      <c r="X16" s="5518"/>
      <c r="Y16" s="5518"/>
      <c r="Z16" s="5518"/>
      <c r="AA16" s="5518"/>
      <c r="AB16" s="5518"/>
      <c r="AC16" s="5518"/>
      <c r="AD16" s="5518"/>
      <c r="AE16" s="5518"/>
      <c r="AF16" s="5518"/>
      <c r="AG16" s="5518"/>
      <c r="AH16" s="5518"/>
      <c r="AI16" s="5518"/>
    </row>
    <row r="17" spans="1:35" s="1772" customFormat="1" ht="18" customHeight="1">
      <c r="A17" s="1772" t="s">
        <v>4907</v>
      </c>
      <c r="I17" s="1781"/>
      <c r="J17" s="1781"/>
      <c r="K17" s="5518"/>
      <c r="L17" s="5518"/>
      <c r="M17" s="5518"/>
      <c r="N17" s="5518"/>
      <c r="O17" s="5518"/>
      <c r="P17" s="5518"/>
      <c r="Q17" s="5518"/>
      <c r="R17" s="5518"/>
      <c r="S17" s="5518"/>
      <c r="T17" s="5518"/>
      <c r="U17" s="5518"/>
      <c r="V17" s="5518"/>
      <c r="W17" s="5518"/>
      <c r="X17" s="5518"/>
      <c r="Y17" s="5518"/>
      <c r="Z17" s="5518"/>
      <c r="AA17" s="5518"/>
      <c r="AB17" s="5518"/>
      <c r="AC17" s="5518"/>
      <c r="AD17" s="5518"/>
      <c r="AE17" s="5518"/>
      <c r="AF17" s="5518"/>
      <c r="AG17" s="5518"/>
      <c r="AH17" s="5518"/>
      <c r="AI17" s="5518"/>
    </row>
    <row r="18" spans="1:35" s="1772" customFormat="1" ht="18" customHeight="1">
      <c r="A18" s="1772" t="s">
        <v>4908</v>
      </c>
      <c r="I18" s="1780"/>
      <c r="J18" s="1780"/>
      <c r="K18" s="5518"/>
      <c r="L18" s="5518"/>
      <c r="M18" s="5518"/>
      <c r="N18" s="5518"/>
      <c r="O18" s="5518"/>
      <c r="P18" s="5518"/>
      <c r="Q18" s="5518"/>
      <c r="R18" s="5518"/>
      <c r="S18" s="5518"/>
      <c r="T18" s="5518"/>
      <c r="U18" s="5518"/>
      <c r="V18" s="5518"/>
      <c r="W18" s="5518"/>
      <c r="X18" s="5518"/>
      <c r="Y18" s="5518"/>
      <c r="Z18" s="5518"/>
      <c r="AA18" s="5518"/>
      <c r="AB18" s="5518"/>
      <c r="AC18" s="5518"/>
      <c r="AD18" s="5518"/>
      <c r="AE18" s="5518"/>
      <c r="AF18" s="5518"/>
      <c r="AG18" s="5518"/>
      <c r="AH18" s="5518"/>
      <c r="AI18" s="5518"/>
    </row>
    <row r="19" spans="1:35" s="1772" customFormat="1" ht="18" customHeight="1">
      <c r="A19" s="1772" t="s">
        <v>4909</v>
      </c>
      <c r="I19" s="1782"/>
      <c r="J19" s="1782"/>
      <c r="K19" s="5517"/>
      <c r="L19" s="5517"/>
      <c r="M19" s="5517"/>
      <c r="N19" s="5517"/>
      <c r="O19" s="5517"/>
      <c r="P19" s="5517"/>
      <c r="Q19" s="5517"/>
      <c r="R19" s="5517"/>
      <c r="S19" s="5517"/>
      <c r="T19" s="5517"/>
      <c r="U19" s="5517"/>
      <c r="V19" s="5517"/>
      <c r="W19" s="5517"/>
      <c r="X19" s="5517"/>
      <c r="Y19" s="5517"/>
      <c r="Z19" s="5517"/>
      <c r="AA19" s="5517"/>
      <c r="AB19" s="5517"/>
      <c r="AC19" s="5517"/>
      <c r="AD19" s="5517"/>
      <c r="AE19" s="5517"/>
      <c r="AF19" s="5517"/>
      <c r="AG19" s="5517"/>
      <c r="AH19" s="5517"/>
      <c r="AI19" s="5517"/>
    </row>
    <row r="20" spans="1:35" s="1772" customFormat="1" ht="18" customHeight="1">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8"/>
      <c r="AF20" s="1778"/>
      <c r="AG20" s="1778"/>
      <c r="AH20" s="1778"/>
      <c r="AI20" s="1778"/>
    </row>
    <row r="21" spans="1:35" s="1772" customFormat="1" ht="18" customHeight="1">
      <c r="A21" s="1772" t="s">
        <v>4905</v>
      </c>
      <c r="G21" s="1779"/>
      <c r="H21" s="1779"/>
      <c r="I21" s="1780"/>
      <c r="J21" s="1780"/>
      <c r="K21" s="5518"/>
      <c r="L21" s="5518"/>
      <c r="M21" s="5518"/>
      <c r="N21" s="5518"/>
      <c r="O21" s="5518"/>
      <c r="P21" s="5518"/>
      <c r="Q21" s="5518"/>
      <c r="R21" s="5518"/>
      <c r="S21" s="5518"/>
      <c r="T21" s="5518"/>
      <c r="U21" s="5518"/>
      <c r="V21" s="5518"/>
      <c r="W21" s="5518"/>
      <c r="X21" s="5518"/>
      <c r="Y21" s="5518"/>
      <c r="Z21" s="5518"/>
      <c r="AA21" s="5518"/>
      <c r="AB21" s="5518"/>
      <c r="AC21" s="5518"/>
      <c r="AD21" s="5518"/>
      <c r="AE21" s="5518"/>
      <c r="AF21" s="5518"/>
      <c r="AG21" s="5518"/>
      <c r="AH21" s="5518"/>
      <c r="AI21" s="5518"/>
    </row>
    <row r="22" spans="1:35" s="1772" customFormat="1" ht="18" customHeight="1">
      <c r="A22" s="1772" t="s">
        <v>4906</v>
      </c>
      <c r="I22" s="1780"/>
      <c r="J22" s="1780"/>
      <c r="K22" s="5518"/>
      <c r="L22" s="5518"/>
      <c r="M22" s="5518"/>
      <c r="N22" s="5518"/>
      <c r="O22" s="5518"/>
      <c r="P22" s="5518"/>
      <c r="Q22" s="5518"/>
      <c r="R22" s="5518"/>
      <c r="S22" s="5518"/>
      <c r="T22" s="5518"/>
      <c r="U22" s="5518"/>
      <c r="V22" s="5518"/>
      <c r="W22" s="5518"/>
      <c r="X22" s="5518"/>
      <c r="Y22" s="5518"/>
      <c r="Z22" s="5518"/>
      <c r="AA22" s="5518"/>
      <c r="AB22" s="5518"/>
      <c r="AC22" s="5518"/>
      <c r="AD22" s="5518"/>
      <c r="AE22" s="5518"/>
      <c r="AF22" s="5518"/>
      <c r="AG22" s="5518"/>
      <c r="AH22" s="5518"/>
      <c r="AI22" s="5518"/>
    </row>
    <row r="23" spans="1:35" s="1772" customFormat="1" ht="18" customHeight="1">
      <c r="A23" s="1772" t="s">
        <v>4907</v>
      </c>
      <c r="I23" s="1781"/>
      <c r="J23" s="1781"/>
      <c r="K23" s="5518"/>
      <c r="L23" s="5518"/>
      <c r="M23" s="5518"/>
      <c r="N23" s="5518"/>
      <c r="O23" s="5518"/>
      <c r="P23" s="5518"/>
      <c r="Q23" s="5518"/>
      <c r="R23" s="5518"/>
      <c r="S23" s="5518"/>
      <c r="T23" s="5518"/>
      <c r="U23" s="5518"/>
      <c r="V23" s="5518"/>
      <c r="W23" s="5518"/>
      <c r="X23" s="5518"/>
      <c r="Y23" s="5518"/>
      <c r="Z23" s="5518"/>
      <c r="AA23" s="5518"/>
      <c r="AB23" s="5518"/>
      <c r="AC23" s="5518"/>
      <c r="AD23" s="5518"/>
      <c r="AE23" s="5518"/>
      <c r="AF23" s="5518"/>
      <c r="AG23" s="5518"/>
      <c r="AH23" s="5518"/>
      <c r="AI23" s="5518"/>
    </row>
    <row r="24" spans="1:35" s="1772" customFormat="1" ht="18" customHeight="1">
      <c r="A24" s="1772" t="s">
        <v>4908</v>
      </c>
      <c r="I24" s="1780"/>
      <c r="J24" s="1780"/>
      <c r="K24" s="5518"/>
      <c r="L24" s="5518"/>
      <c r="M24" s="5518"/>
      <c r="N24" s="5518"/>
      <c r="O24" s="5518"/>
      <c r="P24" s="5518"/>
      <c r="Q24" s="5518"/>
      <c r="R24" s="5518"/>
      <c r="S24" s="5518"/>
      <c r="T24" s="5518"/>
      <c r="U24" s="5518"/>
      <c r="V24" s="5518"/>
      <c r="W24" s="5518"/>
      <c r="X24" s="5518"/>
      <c r="Y24" s="5518"/>
      <c r="Z24" s="5518"/>
      <c r="AA24" s="5518"/>
      <c r="AB24" s="5518"/>
      <c r="AC24" s="5518"/>
      <c r="AD24" s="5518"/>
      <c r="AE24" s="5518"/>
      <c r="AF24" s="5518"/>
      <c r="AG24" s="5518"/>
      <c r="AH24" s="5518"/>
      <c r="AI24" s="5518"/>
    </row>
    <row r="25" spans="1:35" s="1772" customFormat="1" ht="18" customHeight="1">
      <c r="A25" s="1772" t="s">
        <v>4909</v>
      </c>
      <c r="I25" s="1782"/>
      <c r="J25" s="1782"/>
      <c r="K25" s="5517"/>
      <c r="L25" s="5517"/>
      <c r="M25" s="5517"/>
      <c r="N25" s="5517"/>
      <c r="O25" s="5517"/>
      <c r="P25" s="5517"/>
      <c r="Q25" s="5517"/>
      <c r="R25" s="5517"/>
      <c r="S25" s="5517"/>
      <c r="T25" s="5517"/>
      <c r="U25" s="5517"/>
      <c r="V25" s="5517"/>
      <c r="W25" s="5517"/>
      <c r="X25" s="5517"/>
      <c r="Y25" s="5517"/>
      <c r="Z25" s="5517"/>
      <c r="AA25" s="5517"/>
      <c r="AB25" s="5517"/>
      <c r="AC25" s="5517"/>
      <c r="AD25" s="5517"/>
      <c r="AE25" s="5517"/>
      <c r="AF25" s="5517"/>
      <c r="AG25" s="5517"/>
      <c r="AH25" s="5517"/>
      <c r="AI25" s="5517"/>
    </row>
    <row r="26" spans="1:35" s="1772" customFormat="1" ht="18" customHeight="1">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8"/>
      <c r="AF26" s="1778"/>
      <c r="AG26" s="1778"/>
      <c r="AH26" s="1778"/>
      <c r="AI26" s="1778"/>
    </row>
    <row r="27" spans="1:35" s="1772" customFormat="1" ht="18" customHeight="1">
      <c r="A27" s="1772" t="s">
        <v>4905</v>
      </c>
      <c r="G27" s="1779"/>
      <c r="H27" s="1779"/>
      <c r="I27" s="1780"/>
      <c r="J27" s="1780"/>
      <c r="K27" s="5518"/>
      <c r="L27" s="5518"/>
      <c r="M27" s="5518"/>
      <c r="N27" s="5518"/>
      <c r="O27" s="5518"/>
      <c r="P27" s="5518"/>
      <c r="Q27" s="5518"/>
      <c r="R27" s="5518"/>
      <c r="S27" s="5518"/>
      <c r="T27" s="5518"/>
      <c r="U27" s="5518"/>
      <c r="V27" s="5518"/>
      <c r="W27" s="5518"/>
      <c r="X27" s="5518"/>
      <c r="Y27" s="5518"/>
      <c r="Z27" s="5518"/>
      <c r="AA27" s="5518"/>
      <c r="AB27" s="5518"/>
      <c r="AC27" s="5518"/>
      <c r="AD27" s="5518"/>
      <c r="AE27" s="5518"/>
      <c r="AF27" s="5518"/>
      <c r="AG27" s="5518"/>
      <c r="AH27" s="5518"/>
      <c r="AI27" s="5518"/>
    </row>
    <row r="28" spans="1:35" s="1772" customFormat="1" ht="18" customHeight="1">
      <c r="A28" s="1772" t="s">
        <v>4906</v>
      </c>
      <c r="I28" s="1780"/>
      <c r="J28" s="1780"/>
      <c r="K28" s="5518"/>
      <c r="L28" s="5518"/>
      <c r="M28" s="5518"/>
      <c r="N28" s="5518"/>
      <c r="O28" s="5518"/>
      <c r="P28" s="5518"/>
      <c r="Q28" s="5518"/>
      <c r="R28" s="5518"/>
      <c r="S28" s="5518"/>
      <c r="T28" s="5518"/>
      <c r="U28" s="5518"/>
      <c r="V28" s="5518"/>
      <c r="W28" s="5518"/>
      <c r="X28" s="5518"/>
      <c r="Y28" s="5518"/>
      <c r="Z28" s="5518"/>
      <c r="AA28" s="5518"/>
      <c r="AB28" s="5518"/>
      <c r="AC28" s="5518"/>
      <c r="AD28" s="5518"/>
      <c r="AE28" s="5518"/>
      <c r="AF28" s="5518"/>
      <c r="AG28" s="5518"/>
      <c r="AH28" s="5518"/>
      <c r="AI28" s="5518"/>
    </row>
    <row r="29" spans="1:35" s="1772" customFormat="1" ht="18" customHeight="1">
      <c r="A29" s="1772" t="s">
        <v>4907</v>
      </c>
      <c r="I29" s="1781"/>
      <c r="J29" s="1781"/>
      <c r="K29" s="5518"/>
      <c r="L29" s="5518"/>
      <c r="M29" s="5518"/>
      <c r="N29" s="5518"/>
      <c r="O29" s="5518"/>
      <c r="P29" s="5518"/>
      <c r="Q29" s="5518"/>
      <c r="R29" s="5518"/>
      <c r="S29" s="5518"/>
      <c r="T29" s="5518"/>
      <c r="U29" s="5518"/>
      <c r="V29" s="5518"/>
      <c r="W29" s="5518"/>
      <c r="X29" s="5518"/>
      <c r="Y29" s="5518"/>
      <c r="Z29" s="5518"/>
      <c r="AA29" s="5518"/>
      <c r="AB29" s="5518"/>
      <c r="AC29" s="5518"/>
      <c r="AD29" s="5518"/>
      <c r="AE29" s="5518"/>
      <c r="AF29" s="5518"/>
      <c r="AG29" s="5518"/>
      <c r="AH29" s="5518"/>
      <c r="AI29" s="5518"/>
    </row>
    <row r="30" spans="1:35" s="1772" customFormat="1" ht="18" customHeight="1">
      <c r="A30" s="1772" t="s">
        <v>4908</v>
      </c>
      <c r="I30" s="1780"/>
      <c r="J30" s="1780"/>
      <c r="K30" s="5518"/>
      <c r="L30" s="5518"/>
      <c r="M30" s="5518"/>
      <c r="N30" s="5518"/>
      <c r="O30" s="5518"/>
      <c r="P30" s="5518"/>
      <c r="Q30" s="5518"/>
      <c r="R30" s="5518"/>
      <c r="S30" s="5518"/>
      <c r="T30" s="5518"/>
      <c r="U30" s="5518"/>
      <c r="V30" s="5518"/>
      <c r="W30" s="5518"/>
      <c r="X30" s="5518"/>
      <c r="Y30" s="5518"/>
      <c r="Z30" s="5518"/>
      <c r="AA30" s="5518"/>
      <c r="AB30" s="5518"/>
      <c r="AC30" s="5518"/>
      <c r="AD30" s="5518"/>
      <c r="AE30" s="5518"/>
      <c r="AF30" s="5518"/>
      <c r="AG30" s="5518"/>
      <c r="AH30" s="5518"/>
      <c r="AI30" s="5518"/>
    </row>
    <row r="31" spans="1:35" s="1772" customFormat="1" ht="18" customHeight="1">
      <c r="A31" s="1783" t="s">
        <v>4909</v>
      </c>
      <c r="B31" s="1783"/>
      <c r="C31" s="1783"/>
      <c r="D31" s="1783"/>
      <c r="E31" s="1783"/>
      <c r="F31" s="1783"/>
      <c r="G31" s="1783"/>
      <c r="H31" s="1783"/>
      <c r="I31" s="1782"/>
      <c r="J31" s="1782"/>
      <c r="K31" s="5517"/>
      <c r="L31" s="5517"/>
      <c r="M31" s="5517"/>
      <c r="N31" s="5517"/>
      <c r="O31" s="5517"/>
      <c r="P31" s="5517"/>
      <c r="Q31" s="5517"/>
      <c r="R31" s="5517"/>
      <c r="S31" s="5517"/>
      <c r="T31" s="5517"/>
      <c r="U31" s="5517"/>
      <c r="V31" s="5517"/>
      <c r="W31" s="5517"/>
      <c r="X31" s="5517"/>
      <c r="Y31" s="5517"/>
      <c r="Z31" s="5517"/>
      <c r="AA31" s="5517"/>
      <c r="AB31" s="5517"/>
      <c r="AC31" s="5517"/>
      <c r="AD31" s="5517"/>
      <c r="AE31" s="5517"/>
      <c r="AF31" s="5517"/>
      <c r="AG31" s="5517"/>
      <c r="AH31" s="5517"/>
      <c r="AI31" s="5517"/>
    </row>
    <row r="32" spans="1:35" s="1772" customFormat="1" ht="18" customHeight="1">
      <c r="E32" s="1773"/>
      <c r="F32" s="1773"/>
      <c r="G32" s="1773"/>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row>
    <row r="33" spans="5:30" s="1772" customFormat="1" ht="18" customHeight="1">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row>
    <row r="34" spans="5:30" s="1772" customFormat="1" ht="18" customHeight="1">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row>
    <row r="35" spans="5:30" s="1772" customFormat="1" ht="18" customHeight="1">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row>
    <row r="36" spans="5:30" s="1772" customFormat="1" ht="18" customHeight="1">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row>
    <row r="37" spans="5:30" s="1772" customFormat="1" ht="18" customHeight="1">
      <c r="E37" s="1773"/>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row>
    <row r="38" spans="5:30" s="1772" customFormat="1" ht="18" customHeight="1">
      <c r="E38" s="1773"/>
      <c r="F38" s="1773"/>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row>
    <row r="39" spans="5:30" s="1772" customFormat="1" ht="18" customHeight="1">
      <c r="E39" s="1773"/>
      <c r="F39" s="1773"/>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row>
    <row r="40" spans="5:30" s="1772" customFormat="1" ht="18" customHeight="1">
      <c r="E40" s="1773"/>
      <c r="F40" s="1773"/>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row>
    <row r="41" spans="5:30" s="1772" customFormat="1" ht="18" customHeight="1">
      <c r="E41" s="1773"/>
      <c r="F41" s="1773"/>
      <c r="G41" s="1773"/>
      <c r="H41" s="1773"/>
      <c r="I41" s="1773"/>
      <c r="J41" s="1773"/>
      <c r="K41" s="1773"/>
      <c r="L41" s="1773"/>
      <c r="M41" s="1773"/>
      <c r="N41" s="1773"/>
      <c r="O41" s="1773"/>
      <c r="P41" s="1773"/>
      <c r="Q41" s="1773"/>
      <c r="R41" s="1773"/>
      <c r="S41" s="1773"/>
      <c r="T41" s="1773"/>
      <c r="U41" s="1773"/>
      <c r="V41" s="1773"/>
      <c r="W41" s="1773"/>
      <c r="X41" s="1773"/>
      <c r="Y41" s="1773"/>
      <c r="Z41" s="1773"/>
      <c r="AA41" s="1773"/>
      <c r="AB41" s="1773"/>
      <c r="AC41" s="1773"/>
      <c r="AD41" s="1773"/>
    </row>
    <row r="42" spans="5:30" s="1772" customFormat="1" ht="18" customHeight="1">
      <c r="E42" s="1773"/>
      <c r="F42" s="1773"/>
      <c r="G42" s="1773"/>
      <c r="H42" s="1773"/>
      <c r="I42" s="1773"/>
      <c r="J42" s="1773"/>
      <c r="K42" s="1773"/>
      <c r="L42" s="1773"/>
      <c r="M42" s="1773"/>
      <c r="N42" s="1773"/>
      <c r="O42" s="1773"/>
      <c r="P42" s="1773"/>
      <c r="Q42" s="1773"/>
      <c r="R42" s="1773"/>
      <c r="S42" s="1773"/>
      <c r="T42" s="1773"/>
      <c r="U42" s="1773"/>
      <c r="V42" s="1773"/>
      <c r="W42" s="1773"/>
      <c r="X42" s="1773"/>
      <c r="Y42" s="1773"/>
      <c r="Z42" s="1773"/>
      <c r="AA42" s="1773"/>
      <c r="AB42" s="1773"/>
      <c r="AC42" s="1773"/>
      <c r="AD42" s="1773"/>
    </row>
    <row r="43" spans="5:30" s="1772" customFormat="1" ht="18" customHeight="1">
      <c r="E43" s="1773"/>
      <c r="F43" s="1773"/>
      <c r="G43" s="1773"/>
      <c r="H43" s="1773"/>
      <c r="I43" s="1773"/>
      <c r="J43" s="1773"/>
      <c r="K43" s="1773"/>
      <c r="L43" s="1773"/>
      <c r="M43" s="1773"/>
      <c r="N43" s="1773"/>
      <c r="O43" s="1773"/>
      <c r="P43" s="1773"/>
      <c r="Q43" s="1773"/>
      <c r="R43" s="1773"/>
      <c r="S43" s="1773"/>
      <c r="T43" s="1773"/>
      <c r="U43" s="1773"/>
      <c r="V43" s="1773"/>
      <c r="W43" s="1773"/>
      <c r="X43" s="1773"/>
      <c r="Y43" s="1773"/>
      <c r="Z43" s="1773"/>
      <c r="AA43" s="1773"/>
      <c r="AB43" s="1773"/>
      <c r="AC43" s="1773"/>
      <c r="AD43" s="1773"/>
    </row>
    <row r="44" spans="5:30" s="1772" customFormat="1" ht="18" customHeight="1">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3"/>
      <c r="AB44" s="1773"/>
      <c r="AC44" s="1773"/>
      <c r="AD44" s="1773"/>
    </row>
    <row r="57" spans="1:31" ht="18" customHeight="1">
      <c r="A57" s="1772"/>
      <c r="B57" s="1772"/>
      <c r="C57" s="1772"/>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c r="AA57" s="1772"/>
      <c r="AB57" s="1772"/>
      <c r="AC57" s="1772"/>
      <c r="AD57" s="1772"/>
      <c r="AE57" s="1772"/>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91" customWidth="1"/>
    <col min="25" max="27" width="3.125" style="1812" customWidth="1"/>
    <col min="28" max="28" width="3.125" style="1191" customWidth="1"/>
    <col min="29" max="29" width="12.375" style="1191" customWidth="1"/>
    <col min="30" max="30" width="9" style="1191" customWidth="1"/>
    <col min="31" max="16384" width="9" style="1191"/>
  </cols>
  <sheetData>
    <row r="1" spans="1:28" ht="17.25" customHeight="1">
      <c r="A1" s="1193"/>
      <c r="G1" s="1804"/>
      <c r="H1" s="1804"/>
      <c r="Y1" s="1805"/>
      <c r="Z1" s="1805"/>
      <c r="AA1" s="1805"/>
    </row>
    <row r="2" spans="1:28" ht="25.5" customHeight="1">
      <c r="A2" s="5519" t="s">
        <v>4460</v>
      </c>
      <c r="B2" s="5519"/>
      <c r="C2" s="5519"/>
      <c r="D2" s="5519"/>
      <c r="E2" s="5519"/>
      <c r="F2" s="5519"/>
      <c r="G2" s="5519"/>
      <c r="H2" s="5519"/>
      <c r="I2" s="5519"/>
      <c r="J2" s="5519"/>
      <c r="K2" s="5519"/>
      <c r="L2" s="5519"/>
      <c r="M2" s="5519"/>
      <c r="N2" s="5519"/>
      <c r="O2" s="5519"/>
      <c r="P2" s="5519"/>
      <c r="Q2" s="5519"/>
      <c r="R2" s="5519"/>
      <c r="S2" s="5519"/>
      <c r="T2" s="5519"/>
      <c r="U2" s="5519"/>
      <c r="V2" s="5519"/>
      <c r="W2" s="5519"/>
      <c r="X2" s="5519"/>
      <c r="Y2" s="5519"/>
      <c r="Z2" s="5519"/>
      <c r="AA2" s="5519"/>
      <c r="AB2" s="5519"/>
    </row>
    <row r="3" spans="1:28" ht="17.25" customHeight="1">
      <c r="J3" s="1792" t="s">
        <v>9</v>
      </c>
      <c r="K3" s="1803" t="str">
        <f>cst_wskakunin_KOUJI_SINTIKU_box</f>
        <v>□</v>
      </c>
      <c r="L3" s="1233" t="s">
        <v>5108</v>
      </c>
      <c r="M3" s="1233"/>
      <c r="O3" s="1803" t="str">
        <f>cst_wskakunin_KOUJI_zoukaitiku_box</f>
        <v>□</v>
      </c>
      <c r="P3" s="1233" t="s">
        <v>5109</v>
      </c>
      <c r="Q3" s="1233"/>
      <c r="R3" s="1233"/>
      <c r="Y3" s="1191"/>
      <c r="Z3" s="1191"/>
      <c r="AA3" s="1191"/>
    </row>
    <row r="4" spans="1:28" ht="17.25" customHeight="1">
      <c r="A4" s="1806"/>
      <c r="B4" s="1806"/>
      <c r="C4" s="1806"/>
      <c r="D4" s="1806"/>
      <c r="E4" s="1806"/>
      <c r="F4" s="1806"/>
      <c r="G4" s="1806"/>
      <c r="H4" s="1806"/>
      <c r="I4" s="1806"/>
      <c r="J4" s="1806"/>
      <c r="S4" s="1802"/>
      <c r="T4" s="1806"/>
      <c r="U4" s="1806"/>
      <c r="V4" s="1806"/>
      <c r="W4" s="1806"/>
      <c r="X4" s="1806"/>
      <c r="Y4" s="1806"/>
      <c r="Z4" s="1806"/>
      <c r="AA4" s="1806"/>
      <c r="AB4" s="1806"/>
    </row>
    <row r="5" spans="1:28" ht="17.25" customHeight="1">
      <c r="B5" s="1194"/>
      <c r="C5" s="1194"/>
      <c r="D5" s="1194"/>
      <c r="E5" s="1194"/>
      <c r="F5" s="1194"/>
      <c r="N5" s="1194"/>
      <c r="U5" s="5520"/>
      <c r="V5" s="5520"/>
      <c r="W5" s="1194" t="s">
        <v>477</v>
      </c>
      <c r="X5" s="1807"/>
      <c r="Y5" s="1194" t="s">
        <v>5</v>
      </c>
      <c r="Z5" s="1807"/>
      <c r="AA5" s="1194" t="s">
        <v>478</v>
      </c>
    </row>
    <row r="6" spans="1:28" ht="17.25" customHeight="1">
      <c r="B6" s="1194"/>
      <c r="C6" s="1194"/>
      <c r="D6" s="1194"/>
      <c r="E6" s="1194"/>
      <c r="F6" s="1194"/>
      <c r="G6" s="1194"/>
      <c r="H6" s="1194"/>
      <c r="Y6" s="1191"/>
      <c r="Z6" s="1191"/>
      <c r="AA6" s="1191"/>
    </row>
    <row r="7" spans="1:28" ht="18" customHeight="1">
      <c r="A7" s="1191" t="s">
        <v>3601</v>
      </c>
      <c r="D7" s="1194"/>
      <c r="E7" s="1194"/>
      <c r="F7" s="1194"/>
      <c r="G7" s="1194"/>
      <c r="H7" s="1194"/>
      <c r="Y7" s="1191"/>
      <c r="Z7" s="1191"/>
      <c r="AA7" s="1191"/>
    </row>
    <row r="8" spans="1:28" ht="18" customHeight="1">
      <c r="Y8" s="1191"/>
      <c r="Z8" s="1191"/>
      <c r="AA8" s="1191"/>
    </row>
    <row r="9" spans="1:28" ht="17.25" customHeight="1">
      <c r="L9" s="1251" t="s">
        <v>3642</v>
      </c>
      <c r="S9" s="5492" t="str">
        <f>cst_wskakunin_owner1__address</f>
        <v/>
      </c>
      <c r="T9" s="5492"/>
      <c r="U9" s="5492"/>
      <c r="V9" s="5492"/>
      <c r="W9" s="5492"/>
      <c r="X9" s="5492"/>
      <c r="Y9" s="5492"/>
      <c r="Z9" s="5492"/>
      <c r="AA9" s="5492"/>
      <c r="AB9" s="5492"/>
    </row>
    <row r="10" spans="1:28" ht="17.25" customHeight="1">
      <c r="L10" s="1251" t="s">
        <v>3603</v>
      </c>
      <c r="S10" s="5492"/>
      <c r="T10" s="5492"/>
      <c r="U10" s="5492"/>
      <c r="V10" s="5492"/>
      <c r="W10" s="5492"/>
      <c r="X10" s="5492"/>
      <c r="Y10" s="5492"/>
      <c r="Z10" s="5492"/>
      <c r="AA10" s="5492"/>
      <c r="AB10" s="5492"/>
    </row>
    <row r="11" spans="1:28" ht="17.25" customHeight="1">
      <c r="L11" s="1251" t="s">
        <v>3112</v>
      </c>
      <c r="S11" s="5492" t="str">
        <f>cst_wskakunin_owner1__space3</f>
        <v/>
      </c>
      <c r="T11" s="5492"/>
      <c r="U11" s="5492"/>
      <c r="V11" s="5492"/>
      <c r="W11" s="5492"/>
      <c r="X11" s="5492"/>
      <c r="Y11" s="5492"/>
      <c r="Z11" s="5492"/>
      <c r="AA11" s="5492"/>
      <c r="AB11" s="5492"/>
    </row>
    <row r="12" spans="1:28" ht="17.25" customHeight="1">
      <c r="L12" s="1251" t="s">
        <v>3113</v>
      </c>
      <c r="S12" s="5492"/>
      <c r="T12" s="5492"/>
      <c r="U12" s="5492"/>
      <c r="V12" s="5492"/>
      <c r="W12" s="5492"/>
      <c r="X12" s="5492"/>
      <c r="Y12" s="5492"/>
      <c r="Z12" s="5492"/>
      <c r="AA12" s="5492"/>
      <c r="AB12" s="5492"/>
    </row>
    <row r="13" spans="1:28" ht="17.25" customHeight="1">
      <c r="Y13" s="1191"/>
      <c r="Z13" s="1191"/>
      <c r="AA13" s="1191"/>
    </row>
    <row r="14" spans="1:28" ht="17.25" customHeight="1">
      <c r="A14" s="1191" t="s">
        <v>5110</v>
      </c>
      <c r="Y14" s="1191"/>
      <c r="Z14" s="1191"/>
      <c r="AA14" s="1191"/>
    </row>
    <row r="15" spans="1:28" ht="17.25" customHeight="1">
      <c r="A15" s="1191" t="s">
        <v>5111</v>
      </c>
      <c r="Y15" s="1191"/>
      <c r="Z15" s="1191"/>
      <c r="AA15" s="1191"/>
    </row>
    <row r="16" spans="1:28" ht="17.25" customHeight="1">
      <c r="A16" s="1191" t="s">
        <v>5112</v>
      </c>
      <c r="Y16" s="1191"/>
      <c r="Z16" s="1191"/>
      <c r="AA16" s="1191"/>
    </row>
    <row r="17" spans="1:28" ht="17.25" customHeight="1">
      <c r="Y17" s="1191"/>
      <c r="Z17" s="1191"/>
      <c r="AA17" s="1191"/>
    </row>
    <row r="18" spans="1:28" ht="17.25" customHeight="1">
      <c r="A18" s="5521" t="s">
        <v>0</v>
      </c>
      <c r="B18" s="5521"/>
      <c r="C18" s="5521"/>
      <c r="D18" s="5521"/>
      <c r="E18" s="5521"/>
      <c r="F18" s="5521"/>
      <c r="G18" s="5521"/>
      <c r="H18" s="5521"/>
      <c r="I18" s="5521"/>
      <c r="J18" s="5521"/>
      <c r="K18" s="5521"/>
      <c r="L18" s="5521"/>
      <c r="M18" s="5521"/>
      <c r="N18" s="5521"/>
      <c r="O18" s="5521"/>
      <c r="P18" s="5521"/>
      <c r="Q18" s="5521"/>
      <c r="R18" s="5521"/>
      <c r="S18" s="5521"/>
      <c r="T18" s="5521"/>
      <c r="U18" s="5521"/>
      <c r="V18" s="5521"/>
      <c r="W18" s="5521"/>
      <c r="X18" s="5521"/>
      <c r="Y18" s="5521"/>
      <c r="Z18" s="5521"/>
      <c r="AA18" s="5521"/>
      <c r="AB18" s="5521"/>
    </row>
    <row r="19" spans="1:28" ht="17.25" customHeight="1">
      <c r="Y19" s="1191"/>
      <c r="Z19" s="1191"/>
      <c r="AA19" s="1191"/>
    </row>
    <row r="20" spans="1:28" ht="17.25" customHeight="1">
      <c r="A20" s="1251" t="s">
        <v>4544</v>
      </c>
      <c r="Y20" s="1191"/>
      <c r="Z20" s="1191"/>
      <c r="AA20" s="1191"/>
    </row>
    <row r="21" spans="1:28" ht="6" customHeight="1">
      <c r="A21" s="1251"/>
      <c r="Y21" s="1191"/>
      <c r="Z21" s="1191"/>
      <c r="AA21" s="1191"/>
    </row>
    <row r="22" spans="1:28" ht="17.25" customHeight="1">
      <c r="A22" s="1251" t="s">
        <v>5113</v>
      </c>
      <c r="B22" s="1251"/>
      <c r="C22" s="1251"/>
      <c r="D22" s="1251"/>
      <c r="E22" s="1251"/>
      <c r="F22" s="1251"/>
      <c r="G22" s="1251"/>
      <c r="H22" s="1251"/>
      <c r="I22" s="1251"/>
      <c r="J22" s="1251"/>
      <c r="K22" s="1251"/>
      <c r="L22" s="1251"/>
      <c r="M22" s="1251"/>
      <c r="Y22" s="1191"/>
      <c r="Z22" s="1191"/>
      <c r="AA22" s="1191"/>
    </row>
    <row r="23" spans="1:28" ht="17.25" customHeight="1">
      <c r="A23" s="1251"/>
      <c r="B23" s="1251"/>
      <c r="C23" s="1326" t="s">
        <v>6</v>
      </c>
      <c r="D23" s="5469"/>
      <c r="E23" s="5469"/>
      <c r="F23" s="5469"/>
      <c r="G23" s="5469"/>
      <c r="H23" s="5469"/>
      <c r="I23" s="5469"/>
      <c r="J23" s="5469"/>
      <c r="K23" s="1326" t="s">
        <v>7</v>
      </c>
      <c r="L23" s="1251"/>
      <c r="M23" s="1251"/>
      <c r="O23" s="1251"/>
      <c r="P23" s="1194"/>
      <c r="Q23" s="1194"/>
      <c r="R23" s="1194"/>
      <c r="S23" s="1194"/>
      <c r="T23" s="1194"/>
      <c r="U23" s="1194"/>
      <c r="V23" s="1326"/>
      <c r="Y23" s="1191"/>
      <c r="Z23" s="1191"/>
      <c r="AA23" s="1191"/>
    </row>
    <row r="24" spans="1:28" ht="7.5" customHeight="1">
      <c r="A24" s="1251"/>
      <c r="B24" s="1251"/>
      <c r="C24" s="1251"/>
      <c r="D24" s="1251"/>
      <c r="E24" s="1251"/>
      <c r="F24" s="1251"/>
      <c r="G24" s="1251"/>
      <c r="H24" s="1251"/>
      <c r="I24" s="1251"/>
      <c r="J24" s="1251"/>
      <c r="K24" s="1251"/>
      <c r="L24" s="1251"/>
      <c r="M24" s="1251"/>
      <c r="O24" s="1251"/>
      <c r="P24" s="1194"/>
      <c r="Q24" s="1194"/>
      <c r="R24" s="1194"/>
      <c r="S24" s="1194"/>
      <c r="T24" s="1194"/>
      <c r="U24" s="1194"/>
      <c r="V24" s="1326"/>
      <c r="Y24" s="1191"/>
      <c r="Z24" s="1191"/>
      <c r="AA24" s="1191"/>
    </row>
    <row r="25" spans="1:28" ht="17.25" customHeight="1">
      <c r="A25" s="1251" t="s">
        <v>5114</v>
      </c>
      <c r="Y25" s="1191"/>
      <c r="Z25" s="1191"/>
      <c r="AA25" s="1191"/>
    </row>
    <row r="26" spans="1:28" ht="17.25" customHeight="1">
      <c r="A26" s="1251"/>
      <c r="C26" s="5522"/>
      <c r="D26" s="5522"/>
      <c r="E26" s="1326" t="s">
        <v>477</v>
      </c>
      <c r="F26" s="1808"/>
      <c r="G26" s="1326" t="s">
        <v>5</v>
      </c>
      <c r="H26" s="1808"/>
      <c r="I26" s="1326" t="s">
        <v>478</v>
      </c>
      <c r="O26" s="1326"/>
      <c r="P26" s="1326"/>
      <c r="Q26" s="1326"/>
      <c r="S26" s="1326"/>
      <c r="U26" s="1326"/>
      <c r="Y26" s="1191"/>
      <c r="Z26" s="1191"/>
      <c r="AA26" s="1191"/>
    </row>
    <row r="27" spans="1:28" ht="7.5" customHeight="1">
      <c r="A27" s="1251"/>
      <c r="C27" s="1326"/>
      <c r="D27" s="1326"/>
      <c r="E27" s="1326"/>
      <c r="G27" s="1326"/>
      <c r="I27" s="1326"/>
      <c r="O27" s="1326"/>
      <c r="P27" s="1326"/>
      <c r="Q27" s="1326"/>
      <c r="S27" s="1326"/>
      <c r="U27" s="1326"/>
      <c r="Y27" s="1191"/>
      <c r="Z27" s="1191"/>
      <c r="AA27" s="1191"/>
    </row>
    <row r="28" spans="1:28" ht="17.25" customHeight="1">
      <c r="A28" s="1251" t="s">
        <v>5115</v>
      </c>
      <c r="B28" s="1807"/>
      <c r="Y28" s="1805"/>
      <c r="Z28" s="1805"/>
      <c r="AA28" s="1805"/>
    </row>
    <row r="29" spans="1:28" ht="17.25" customHeight="1">
      <c r="B29" s="1194"/>
      <c r="C29" s="1251" t="s">
        <v>5116</v>
      </c>
      <c r="D29" s="1809"/>
      <c r="Y29" s="1805"/>
      <c r="Z29" s="1805"/>
      <c r="AA29" s="1805"/>
    </row>
    <row r="30" spans="1:28" ht="7.5" customHeight="1">
      <c r="B30" s="1194"/>
      <c r="C30" s="1194"/>
      <c r="D30" s="1809"/>
      <c r="Y30" s="1805"/>
      <c r="Z30" s="1805"/>
      <c r="AA30" s="1805"/>
    </row>
    <row r="31" spans="1:28" ht="17.25" customHeight="1">
      <c r="A31" s="1191" t="s">
        <v>5117</v>
      </c>
      <c r="B31" s="1194"/>
      <c r="C31" s="1807"/>
      <c r="Y31" s="1191"/>
      <c r="Z31" s="1191"/>
      <c r="AA31" s="1191"/>
    </row>
    <row r="32" spans="1:28" ht="6" customHeight="1">
      <c r="B32" s="1194"/>
      <c r="C32" s="1807"/>
      <c r="Y32" s="1191"/>
      <c r="Z32" s="1191"/>
      <c r="AA32" s="1191"/>
    </row>
    <row r="33" spans="1:28" ht="17.25" customHeight="1">
      <c r="B33" s="1194"/>
      <c r="C33" s="5493" t="str">
        <f>cst_wskakunin_BUILD__address</f>
        <v>埼玉県さいたま市浦和区仲町</v>
      </c>
      <c r="D33" s="5493"/>
      <c r="E33" s="5493"/>
      <c r="F33" s="5493"/>
      <c r="G33" s="5493"/>
      <c r="H33" s="5493"/>
      <c r="I33" s="5493"/>
      <c r="J33" s="5493"/>
      <c r="K33" s="5493"/>
      <c r="L33" s="5493"/>
      <c r="M33" s="5493"/>
      <c r="N33" s="5493"/>
      <c r="O33" s="5493"/>
      <c r="P33" s="5493"/>
      <c r="Q33" s="5493"/>
      <c r="R33" s="5493"/>
      <c r="S33" s="5493"/>
      <c r="T33" s="5493"/>
      <c r="U33" s="5493"/>
      <c r="V33" s="5493"/>
      <c r="W33" s="5493"/>
      <c r="X33" s="5493"/>
      <c r="Y33" s="5493"/>
      <c r="Z33" s="5493"/>
      <c r="AA33" s="5493"/>
      <c r="AB33" s="5493"/>
    </row>
    <row r="34" spans="1:28" ht="17.25" customHeight="1">
      <c r="B34" s="1194"/>
      <c r="C34" s="5493"/>
      <c r="D34" s="5493"/>
      <c r="E34" s="5493"/>
      <c r="F34" s="5493"/>
      <c r="G34" s="5493"/>
      <c r="H34" s="5493"/>
      <c r="I34" s="5493"/>
      <c r="J34" s="5493"/>
      <c r="K34" s="5493"/>
      <c r="L34" s="5493"/>
      <c r="M34" s="5493"/>
      <c r="N34" s="5493"/>
      <c r="O34" s="5493"/>
      <c r="P34" s="5493"/>
      <c r="Q34" s="5493"/>
      <c r="R34" s="5493"/>
      <c r="S34" s="5493"/>
      <c r="T34" s="5493"/>
      <c r="U34" s="5493"/>
      <c r="V34" s="5493"/>
      <c r="W34" s="5493"/>
      <c r="X34" s="5493"/>
      <c r="Y34" s="5493"/>
      <c r="Z34" s="5493"/>
      <c r="AA34" s="5493"/>
      <c r="AB34" s="5493"/>
    </row>
    <row r="35" spans="1:28" ht="7.5" customHeight="1">
      <c r="B35" s="1194"/>
      <c r="C35" s="1810"/>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row>
    <row r="36" spans="1:28" ht="17.25" customHeight="1">
      <c r="A36" s="1191" t="s">
        <v>5118</v>
      </c>
      <c r="B36" s="1194"/>
      <c r="C36" s="1807"/>
      <c r="Y36" s="1191"/>
      <c r="Z36" s="1191"/>
      <c r="AA36" s="1191"/>
    </row>
    <row r="37" spans="1:28" ht="17.25" customHeight="1">
      <c r="B37" s="1194"/>
      <c r="C37" s="5495"/>
      <c r="D37" s="5495"/>
      <c r="E37" s="5495"/>
      <c r="F37" s="5495"/>
      <c r="G37" s="5495"/>
      <c r="H37" s="5495"/>
      <c r="I37" s="5495"/>
      <c r="J37" s="5495"/>
      <c r="K37" s="5495"/>
      <c r="L37" s="5495"/>
      <c r="M37" s="5495"/>
      <c r="N37" s="5495"/>
      <c r="O37" s="5495"/>
      <c r="P37" s="5495"/>
      <c r="Q37" s="5495"/>
      <c r="R37" s="5495"/>
      <c r="S37" s="5495"/>
      <c r="T37" s="5495"/>
      <c r="U37" s="5495"/>
      <c r="V37" s="5495"/>
      <c r="W37" s="5495"/>
      <c r="X37" s="5495"/>
      <c r="Y37" s="5495"/>
      <c r="Z37" s="5495"/>
      <c r="AA37" s="5495"/>
      <c r="AB37" s="5495"/>
    </row>
    <row r="38" spans="1:28" ht="7.5" customHeight="1">
      <c r="B38" s="1194"/>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row>
    <row r="39" spans="1:28" ht="17.25" customHeight="1">
      <c r="A39" s="1191" t="s">
        <v>5119</v>
      </c>
      <c r="K39" s="1807"/>
      <c r="M39" s="1804"/>
      <c r="N39" s="1807"/>
      <c r="S39" s="1807"/>
      <c r="V39" s="1805"/>
      <c r="W39" s="1807"/>
      <c r="X39" s="1809"/>
      <c r="Y39" s="1805"/>
      <c r="Z39" s="1805"/>
      <c r="AA39" s="1805"/>
    </row>
    <row r="40" spans="1:28" ht="6" customHeight="1">
      <c r="B40" s="1194"/>
      <c r="C40" s="1807"/>
      <c r="Y40" s="1191"/>
      <c r="Z40" s="1191"/>
      <c r="AA40" s="1191"/>
    </row>
    <row r="41" spans="1:28" ht="17.25" customHeight="1">
      <c r="C41" s="5479"/>
      <c r="D41" s="5479"/>
      <c r="E41" s="5479"/>
      <c r="F41" s="5479"/>
      <c r="G41" s="5479"/>
      <c r="H41" s="5479"/>
      <c r="I41" s="5479"/>
      <c r="J41" s="5479"/>
      <c r="K41" s="5479"/>
      <c r="L41" s="5479"/>
      <c r="M41" s="5479"/>
      <c r="N41" s="5479"/>
      <c r="O41" s="5479"/>
      <c r="P41" s="5479"/>
      <c r="Q41" s="5479"/>
      <c r="R41" s="5479"/>
      <c r="S41" s="5479"/>
      <c r="T41" s="5479"/>
      <c r="U41" s="5479"/>
      <c r="V41" s="5479"/>
      <c r="W41" s="5479"/>
      <c r="X41" s="5479"/>
      <c r="Y41" s="5479"/>
      <c r="Z41" s="5479"/>
      <c r="AA41" s="5479"/>
      <c r="AB41" s="5479"/>
    </row>
    <row r="42" spans="1:28" ht="17.25" customHeight="1">
      <c r="C42" s="5479"/>
      <c r="D42" s="5479"/>
      <c r="E42" s="5479"/>
      <c r="F42" s="5479"/>
      <c r="G42" s="5479"/>
      <c r="H42" s="5479"/>
      <c r="I42" s="5479"/>
      <c r="J42" s="5479"/>
      <c r="K42" s="5479"/>
      <c r="L42" s="5479"/>
      <c r="M42" s="5479"/>
      <c r="N42" s="5479"/>
      <c r="O42" s="5479"/>
      <c r="P42" s="5479"/>
      <c r="Q42" s="5479"/>
      <c r="R42" s="5479"/>
      <c r="S42" s="5479"/>
      <c r="T42" s="5479"/>
      <c r="U42" s="5479"/>
      <c r="V42" s="5479"/>
      <c r="W42" s="5479"/>
      <c r="X42" s="5479"/>
      <c r="Y42" s="5479"/>
      <c r="Z42" s="5479"/>
      <c r="AA42" s="5479"/>
      <c r="AB42" s="5479"/>
    </row>
    <row r="43" spans="1:28" ht="17.25" customHeight="1">
      <c r="A43" s="1197"/>
      <c r="B43" s="1197"/>
      <c r="C43" s="5523"/>
      <c r="D43" s="5523"/>
      <c r="E43" s="5523"/>
      <c r="F43" s="5523"/>
      <c r="G43" s="5523"/>
      <c r="H43" s="5523"/>
      <c r="I43" s="5523"/>
      <c r="J43" s="5523"/>
      <c r="K43" s="5523"/>
      <c r="L43" s="5523"/>
      <c r="M43" s="5523"/>
      <c r="N43" s="5523"/>
      <c r="O43" s="5523"/>
      <c r="P43" s="5523"/>
      <c r="Q43" s="5523"/>
      <c r="R43" s="5523"/>
      <c r="S43" s="5523"/>
      <c r="T43" s="5523"/>
      <c r="U43" s="5523"/>
      <c r="V43" s="5523"/>
      <c r="W43" s="5523"/>
      <c r="X43" s="5523"/>
      <c r="Y43" s="5523"/>
      <c r="Z43" s="5523"/>
      <c r="AA43" s="5523"/>
      <c r="AB43" s="5523"/>
    </row>
    <row r="44" spans="1:28" ht="26.25" customHeight="1">
      <c r="A44" s="5524" t="s">
        <v>3116</v>
      </c>
      <c r="B44" s="5525"/>
      <c r="C44" s="5525"/>
      <c r="D44" s="5525"/>
      <c r="E44" s="5525"/>
      <c r="F44" s="5525"/>
      <c r="G44" s="5525"/>
      <c r="H44" s="5525"/>
      <c r="I44" s="5525"/>
      <c r="J44" s="5526"/>
      <c r="K44" s="5527" t="s">
        <v>3635</v>
      </c>
      <c r="L44" s="5528"/>
      <c r="M44" s="5528"/>
      <c r="N44" s="5528"/>
      <c r="O44" s="5528"/>
      <c r="P44" s="5528"/>
      <c r="Q44" s="5528"/>
      <c r="R44" s="5528"/>
      <c r="S44" s="5528"/>
      <c r="T44" s="5528"/>
      <c r="U44" s="5528"/>
      <c r="V44" s="5528"/>
      <c r="W44" s="5528"/>
      <c r="X44" s="5528"/>
      <c r="Y44" s="5528"/>
      <c r="Z44" s="5528"/>
      <c r="AA44" s="5528"/>
      <c r="AB44" s="5529"/>
    </row>
    <row r="45" spans="1:28" ht="26.25" customHeight="1">
      <c r="A45" s="5524" t="s">
        <v>3636</v>
      </c>
      <c r="B45" s="5525"/>
      <c r="C45" s="5525"/>
      <c r="D45" s="5525"/>
      <c r="E45" s="5525"/>
      <c r="F45" s="5525"/>
      <c r="G45" s="5525"/>
      <c r="H45" s="5525"/>
      <c r="I45" s="5525"/>
      <c r="J45" s="5526"/>
      <c r="K45" s="5530"/>
      <c r="L45" s="5531"/>
      <c r="M45" s="5531"/>
      <c r="N45" s="5531"/>
      <c r="O45" s="5531"/>
      <c r="P45" s="5531"/>
      <c r="Q45" s="5531"/>
      <c r="R45" s="5531"/>
      <c r="S45" s="5531"/>
      <c r="T45" s="5531"/>
      <c r="U45" s="5531"/>
      <c r="V45" s="5531"/>
      <c r="W45" s="5531"/>
      <c r="X45" s="5531"/>
      <c r="Y45" s="5531"/>
      <c r="Z45" s="5531"/>
      <c r="AA45" s="5531"/>
      <c r="AB45" s="5532"/>
    </row>
    <row r="46" spans="1:28" ht="26.25" customHeight="1">
      <c r="A46" s="5536" t="s">
        <v>3637</v>
      </c>
      <c r="B46" s="5537"/>
      <c r="C46" s="5537"/>
      <c r="D46" s="5537"/>
      <c r="E46" s="5537"/>
      <c r="F46" s="5537"/>
      <c r="G46" s="5537"/>
      <c r="H46" s="5537"/>
      <c r="I46" s="5537"/>
      <c r="J46" s="5538"/>
      <c r="K46" s="5530"/>
      <c r="L46" s="5531"/>
      <c r="M46" s="5531"/>
      <c r="N46" s="5531"/>
      <c r="O46" s="5531"/>
      <c r="P46" s="5531"/>
      <c r="Q46" s="5531"/>
      <c r="R46" s="5531"/>
      <c r="S46" s="5531"/>
      <c r="T46" s="5531"/>
      <c r="U46" s="5531"/>
      <c r="V46" s="5531"/>
      <c r="W46" s="5531"/>
      <c r="X46" s="5531"/>
      <c r="Y46" s="5531"/>
      <c r="Z46" s="5531"/>
      <c r="AA46" s="5531"/>
      <c r="AB46" s="5532"/>
    </row>
    <row r="47" spans="1:28" ht="26.25" customHeight="1">
      <c r="A47" s="5539" t="s">
        <v>3955</v>
      </c>
      <c r="B47" s="5539"/>
      <c r="C47" s="5539"/>
      <c r="D47" s="5539"/>
      <c r="E47" s="5539"/>
      <c r="F47" s="5539"/>
      <c r="G47" s="5539"/>
      <c r="H47" s="5539"/>
      <c r="I47" s="5539"/>
      <c r="J47" s="5540"/>
      <c r="K47" s="5533"/>
      <c r="L47" s="5534"/>
      <c r="M47" s="5534"/>
      <c r="N47" s="5534"/>
      <c r="O47" s="5534"/>
      <c r="P47" s="5534"/>
      <c r="Q47" s="5534"/>
      <c r="R47" s="5534"/>
      <c r="S47" s="5534"/>
      <c r="T47" s="5534"/>
      <c r="U47" s="5534"/>
      <c r="V47" s="5534"/>
      <c r="W47" s="5534"/>
      <c r="X47" s="5534"/>
      <c r="Y47" s="5534"/>
      <c r="Z47" s="5534"/>
      <c r="AA47" s="5534"/>
      <c r="AB47" s="5535"/>
    </row>
    <row r="48" spans="1:28" ht="17.25" customHeight="1">
      <c r="A48" s="1811" t="s">
        <v>3030</v>
      </c>
      <c r="B48" s="1811"/>
    </row>
    <row r="49" spans="1:1" ht="17.25" customHeight="1">
      <c r="A49" s="1811" t="s">
        <v>5120</v>
      </c>
    </row>
    <row r="50" spans="1:1" ht="17.25" customHeight="1">
      <c r="A50" s="1811" t="s">
        <v>5121</v>
      </c>
    </row>
    <row r="51" spans="1:1" ht="17.25" customHeight="1">
      <c r="A51" s="1811" t="s">
        <v>5122</v>
      </c>
    </row>
    <row r="52" spans="1:1" ht="17.25" customHeight="1">
      <c r="A52" s="1811" t="s">
        <v>4545</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6"/>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56" customWidth="1"/>
    <col min="2" max="2" width="3.625" style="756" customWidth="1"/>
    <col min="3" max="3" width="3.25" style="756" customWidth="1"/>
    <col min="4" max="4" width="3.625" style="756" customWidth="1"/>
    <col min="5" max="5" width="3.25" style="756" bestFit="1" customWidth="1"/>
    <col min="6" max="6" width="3.625" style="756" customWidth="1"/>
    <col min="7" max="7" width="3" style="756" customWidth="1"/>
    <col min="8" max="8" width="6.75" style="756" bestFit="1" customWidth="1"/>
    <col min="9" max="9" width="3.25" style="756" bestFit="1" customWidth="1"/>
    <col min="10" max="10" width="5.5" style="756" customWidth="1"/>
    <col min="11" max="11" width="3.25" style="756" bestFit="1" customWidth="1"/>
    <col min="12" max="12" width="5.5" style="756" customWidth="1"/>
    <col min="13" max="13" width="3.25" style="756" bestFit="1" customWidth="1"/>
    <col min="14" max="14" width="6.75" style="756" customWidth="1"/>
    <col min="15" max="15" width="3.25" style="756" bestFit="1" customWidth="1"/>
    <col min="16" max="16" width="5.5" style="756" customWidth="1"/>
    <col min="17" max="17" width="3.25" style="756" bestFit="1" customWidth="1"/>
    <col min="18" max="18" width="5.5" style="756" customWidth="1"/>
    <col min="19" max="19" width="4.625" style="756" customWidth="1"/>
    <col min="20" max="256" width="9" style="756" customWidth="1"/>
    <col min="257" max="257" width="1.625" style="756" customWidth="1"/>
    <col min="258" max="258" width="3.625" style="756" customWidth="1"/>
    <col min="259" max="259" width="3.25" style="756" customWidth="1"/>
    <col min="260" max="260" width="3.625" style="756" customWidth="1"/>
    <col min="261" max="261" width="3.25" style="756" bestFit="1" customWidth="1"/>
    <col min="262" max="262" width="3.625" style="756" customWidth="1"/>
    <col min="263" max="263" width="3" style="756" customWidth="1"/>
    <col min="264" max="264" width="6.75" style="756" bestFit="1" customWidth="1"/>
    <col min="265" max="265" width="3.25" style="756" bestFit="1" customWidth="1"/>
    <col min="266" max="266" width="5.5" style="756" customWidth="1"/>
    <col min="267" max="267" width="3.25" style="756" bestFit="1" customWidth="1"/>
    <col min="268" max="268" width="5.5" style="756" customWidth="1"/>
    <col min="269" max="269" width="3.25" style="756" bestFit="1" customWidth="1"/>
    <col min="270" max="270" width="6.75" style="756" customWidth="1"/>
    <col min="271" max="271" width="3.25" style="756" bestFit="1" customWidth="1"/>
    <col min="272" max="272" width="5.5" style="756" customWidth="1"/>
    <col min="273" max="273" width="3.25" style="756" bestFit="1" customWidth="1"/>
    <col min="274" max="274" width="5.5" style="756" customWidth="1"/>
    <col min="275" max="275" width="4.625" style="756" customWidth="1"/>
    <col min="276" max="512" width="9" style="756" customWidth="1"/>
    <col min="513" max="513" width="1.625" style="756" customWidth="1"/>
    <col min="514" max="514" width="3.625" style="756" customWidth="1"/>
    <col min="515" max="515" width="3.25" style="756" customWidth="1"/>
    <col min="516" max="516" width="3.625" style="756" customWidth="1"/>
    <col min="517" max="517" width="3.25" style="756" bestFit="1" customWidth="1"/>
    <col min="518" max="518" width="3.625" style="756" customWidth="1"/>
    <col min="519" max="519" width="3" style="756" customWidth="1"/>
    <col min="520" max="520" width="6.75" style="756" bestFit="1" customWidth="1"/>
    <col min="521" max="521" width="3.25" style="756" bestFit="1" customWidth="1"/>
    <col min="522" max="522" width="5.5" style="756" customWidth="1"/>
    <col min="523" max="523" width="3.25" style="756" bestFit="1" customWidth="1"/>
    <col min="524" max="524" width="5.5" style="756" customWidth="1"/>
    <col min="525" max="525" width="3.25" style="756" bestFit="1" customWidth="1"/>
    <col min="526" max="526" width="6.75" style="756" customWidth="1"/>
    <col min="527" max="527" width="3.25" style="756" bestFit="1" customWidth="1"/>
    <col min="528" max="528" width="5.5" style="756" customWidth="1"/>
    <col min="529" max="529" width="3.25" style="756" bestFit="1" customWidth="1"/>
    <col min="530" max="530" width="5.5" style="756" customWidth="1"/>
    <col min="531" max="531" width="4.625" style="756" customWidth="1"/>
    <col min="532" max="768" width="9" style="756" customWidth="1"/>
    <col min="769" max="769" width="1.625" style="756" customWidth="1"/>
    <col min="770" max="770" width="3.625" style="756" customWidth="1"/>
    <col min="771" max="771" width="3.25" style="756" customWidth="1"/>
    <col min="772" max="772" width="3.625" style="756" customWidth="1"/>
    <col min="773" max="773" width="3.25" style="756" bestFit="1" customWidth="1"/>
    <col min="774" max="774" width="3.625" style="756" customWidth="1"/>
    <col min="775" max="775" width="3" style="756" customWidth="1"/>
    <col min="776" max="776" width="6.75" style="756" bestFit="1" customWidth="1"/>
    <col min="777" max="777" width="3.25" style="756" bestFit="1" customWidth="1"/>
    <col min="778" max="778" width="5.5" style="756" customWidth="1"/>
    <col min="779" max="779" width="3.25" style="756" bestFit="1" customWidth="1"/>
    <col min="780" max="780" width="5.5" style="756" customWidth="1"/>
    <col min="781" max="781" width="3.25" style="756" bestFit="1" customWidth="1"/>
    <col min="782" max="782" width="6.75" style="756" customWidth="1"/>
    <col min="783" max="783" width="3.25" style="756" bestFit="1" customWidth="1"/>
    <col min="784" max="784" width="5.5" style="756" customWidth="1"/>
    <col min="785" max="785" width="3.25" style="756" bestFit="1" customWidth="1"/>
    <col min="786" max="786" width="5.5" style="756" customWidth="1"/>
    <col min="787" max="787" width="4.625" style="756" customWidth="1"/>
    <col min="788" max="1024" width="9" style="756" customWidth="1"/>
    <col min="1025" max="1025" width="1.625" style="756" customWidth="1"/>
    <col min="1026" max="1026" width="3.625" style="756" customWidth="1"/>
    <col min="1027" max="1027" width="3.25" style="756" customWidth="1"/>
    <col min="1028" max="1028" width="3.625" style="756" customWidth="1"/>
    <col min="1029" max="1029" width="3.25" style="756" bestFit="1" customWidth="1"/>
    <col min="1030" max="1030" width="3.625" style="756" customWidth="1"/>
    <col min="1031" max="1031" width="3" style="756" customWidth="1"/>
    <col min="1032" max="1032" width="6.75" style="756" bestFit="1" customWidth="1"/>
    <col min="1033" max="1033" width="3.25" style="756" bestFit="1" customWidth="1"/>
    <col min="1034" max="1034" width="5.5" style="756" customWidth="1"/>
    <col min="1035" max="1035" width="3.25" style="756" bestFit="1" customWidth="1"/>
    <col min="1036" max="1036" width="5.5" style="756" customWidth="1"/>
    <col min="1037" max="1037" width="3.25" style="756" bestFit="1" customWidth="1"/>
    <col min="1038" max="1038" width="6.75" style="756" customWidth="1"/>
    <col min="1039" max="1039" width="3.25" style="756" bestFit="1" customWidth="1"/>
    <col min="1040" max="1040" width="5.5" style="756" customWidth="1"/>
    <col min="1041" max="1041" width="3.25" style="756" bestFit="1" customWidth="1"/>
    <col min="1042" max="1042" width="5.5" style="756" customWidth="1"/>
    <col min="1043" max="1043" width="4.625" style="756" customWidth="1"/>
    <col min="1044" max="1280" width="9" style="756" customWidth="1"/>
    <col min="1281" max="1281" width="1.625" style="756" customWidth="1"/>
    <col min="1282" max="1282" width="3.625" style="756" customWidth="1"/>
    <col min="1283" max="1283" width="3.25" style="756" customWidth="1"/>
    <col min="1284" max="1284" width="3.625" style="756" customWidth="1"/>
    <col min="1285" max="1285" width="3.25" style="756" bestFit="1" customWidth="1"/>
    <col min="1286" max="1286" width="3.625" style="756" customWidth="1"/>
    <col min="1287" max="1287" width="3" style="756" customWidth="1"/>
    <col min="1288" max="1288" width="6.75" style="756" bestFit="1" customWidth="1"/>
    <col min="1289" max="1289" width="3.25" style="756" bestFit="1" customWidth="1"/>
    <col min="1290" max="1290" width="5.5" style="756" customWidth="1"/>
    <col min="1291" max="1291" width="3.25" style="756" bestFit="1" customWidth="1"/>
    <col min="1292" max="1292" width="5.5" style="756" customWidth="1"/>
    <col min="1293" max="1293" width="3.25" style="756" bestFit="1" customWidth="1"/>
    <col min="1294" max="1294" width="6.75" style="756" customWidth="1"/>
    <col min="1295" max="1295" width="3.25" style="756" bestFit="1" customWidth="1"/>
    <col min="1296" max="1296" width="5.5" style="756" customWidth="1"/>
    <col min="1297" max="1297" width="3.25" style="756" bestFit="1" customWidth="1"/>
    <col min="1298" max="1298" width="5.5" style="756" customWidth="1"/>
    <col min="1299" max="1299" width="4.625" style="756" customWidth="1"/>
    <col min="1300" max="1536" width="9" style="756" customWidth="1"/>
    <col min="1537" max="1537" width="1.625" style="756" customWidth="1"/>
    <col min="1538" max="1538" width="3.625" style="756" customWidth="1"/>
    <col min="1539" max="1539" width="3.25" style="756" customWidth="1"/>
    <col min="1540" max="1540" width="3.625" style="756" customWidth="1"/>
    <col min="1541" max="1541" width="3.25" style="756" bestFit="1" customWidth="1"/>
    <col min="1542" max="1542" width="3.625" style="756" customWidth="1"/>
    <col min="1543" max="1543" width="3" style="756" customWidth="1"/>
    <col min="1544" max="1544" width="6.75" style="756" bestFit="1" customWidth="1"/>
    <col min="1545" max="1545" width="3.25" style="756" bestFit="1" customWidth="1"/>
    <col min="1546" max="1546" width="5.5" style="756" customWidth="1"/>
    <col min="1547" max="1547" width="3.25" style="756" bestFit="1" customWidth="1"/>
    <col min="1548" max="1548" width="5.5" style="756" customWidth="1"/>
    <col min="1549" max="1549" width="3.25" style="756" bestFit="1" customWidth="1"/>
    <col min="1550" max="1550" width="6.75" style="756" customWidth="1"/>
    <col min="1551" max="1551" width="3.25" style="756" bestFit="1" customWidth="1"/>
    <col min="1552" max="1552" width="5.5" style="756" customWidth="1"/>
    <col min="1553" max="1553" width="3.25" style="756" bestFit="1" customWidth="1"/>
    <col min="1554" max="1554" width="5.5" style="756" customWidth="1"/>
    <col min="1555" max="1555" width="4.625" style="756" customWidth="1"/>
    <col min="1556" max="1792" width="9" style="756" customWidth="1"/>
    <col min="1793" max="1793" width="1.625" style="756" customWidth="1"/>
    <col min="1794" max="1794" width="3.625" style="756" customWidth="1"/>
    <col min="1795" max="1795" width="3.25" style="756" customWidth="1"/>
    <col min="1796" max="1796" width="3.625" style="756" customWidth="1"/>
    <col min="1797" max="1797" width="3.25" style="756" bestFit="1" customWidth="1"/>
    <col min="1798" max="1798" width="3.625" style="756" customWidth="1"/>
    <col min="1799" max="1799" width="3" style="756" customWidth="1"/>
    <col min="1800" max="1800" width="6.75" style="756" bestFit="1" customWidth="1"/>
    <col min="1801" max="1801" width="3.25" style="756" bestFit="1" customWidth="1"/>
    <col min="1802" max="1802" width="5.5" style="756" customWidth="1"/>
    <col min="1803" max="1803" width="3.25" style="756" bestFit="1" customWidth="1"/>
    <col min="1804" max="1804" width="5.5" style="756" customWidth="1"/>
    <col min="1805" max="1805" width="3.25" style="756" bestFit="1" customWidth="1"/>
    <col min="1806" max="1806" width="6.75" style="756" customWidth="1"/>
    <col min="1807" max="1807" width="3.25" style="756" bestFit="1" customWidth="1"/>
    <col min="1808" max="1808" width="5.5" style="756" customWidth="1"/>
    <col min="1809" max="1809" width="3.25" style="756" bestFit="1" customWidth="1"/>
    <col min="1810" max="1810" width="5.5" style="756" customWidth="1"/>
    <col min="1811" max="1811" width="4.625" style="756" customWidth="1"/>
    <col min="1812" max="2048" width="9" style="756" customWidth="1"/>
    <col min="2049" max="2049" width="1.625" style="756" customWidth="1"/>
    <col min="2050" max="2050" width="3.625" style="756" customWidth="1"/>
    <col min="2051" max="2051" width="3.25" style="756" customWidth="1"/>
    <col min="2052" max="2052" width="3.625" style="756" customWidth="1"/>
    <col min="2053" max="2053" width="3.25" style="756" bestFit="1" customWidth="1"/>
    <col min="2054" max="2054" width="3.625" style="756" customWidth="1"/>
    <col min="2055" max="2055" width="3" style="756" customWidth="1"/>
    <col min="2056" max="2056" width="6.75" style="756" bestFit="1" customWidth="1"/>
    <col min="2057" max="2057" width="3.25" style="756" bestFit="1" customWidth="1"/>
    <col min="2058" max="2058" width="5.5" style="756" customWidth="1"/>
    <col min="2059" max="2059" width="3.25" style="756" bestFit="1" customWidth="1"/>
    <col min="2060" max="2060" width="5.5" style="756" customWidth="1"/>
    <col min="2061" max="2061" width="3.25" style="756" bestFit="1" customWidth="1"/>
    <col min="2062" max="2062" width="6.75" style="756" customWidth="1"/>
    <col min="2063" max="2063" width="3.25" style="756" bestFit="1" customWidth="1"/>
    <col min="2064" max="2064" width="5.5" style="756" customWidth="1"/>
    <col min="2065" max="2065" width="3.25" style="756" bestFit="1" customWidth="1"/>
    <col min="2066" max="2066" width="5.5" style="756" customWidth="1"/>
    <col min="2067" max="2067" width="4.625" style="756" customWidth="1"/>
    <col min="2068" max="2304" width="9" style="756" customWidth="1"/>
    <col min="2305" max="2305" width="1.625" style="756" customWidth="1"/>
    <col min="2306" max="2306" width="3.625" style="756" customWidth="1"/>
    <col min="2307" max="2307" width="3.25" style="756" customWidth="1"/>
    <col min="2308" max="2308" width="3.625" style="756" customWidth="1"/>
    <col min="2309" max="2309" width="3.25" style="756" bestFit="1" customWidth="1"/>
    <col min="2310" max="2310" width="3.625" style="756" customWidth="1"/>
    <col min="2311" max="2311" width="3" style="756" customWidth="1"/>
    <col min="2312" max="2312" width="6.75" style="756" bestFit="1" customWidth="1"/>
    <col min="2313" max="2313" width="3.25" style="756" bestFit="1" customWidth="1"/>
    <col min="2314" max="2314" width="5.5" style="756" customWidth="1"/>
    <col min="2315" max="2315" width="3.25" style="756" bestFit="1" customWidth="1"/>
    <col min="2316" max="2316" width="5.5" style="756" customWidth="1"/>
    <col min="2317" max="2317" width="3.25" style="756" bestFit="1" customWidth="1"/>
    <col min="2318" max="2318" width="6.75" style="756" customWidth="1"/>
    <col min="2319" max="2319" width="3.25" style="756" bestFit="1" customWidth="1"/>
    <col min="2320" max="2320" width="5.5" style="756" customWidth="1"/>
    <col min="2321" max="2321" width="3.25" style="756" bestFit="1" customWidth="1"/>
    <col min="2322" max="2322" width="5.5" style="756" customWidth="1"/>
    <col min="2323" max="2323" width="4.625" style="756" customWidth="1"/>
    <col min="2324" max="2560" width="9" style="756" customWidth="1"/>
    <col min="2561" max="2561" width="1.625" style="756" customWidth="1"/>
    <col min="2562" max="2562" width="3.625" style="756" customWidth="1"/>
    <col min="2563" max="2563" width="3.25" style="756" customWidth="1"/>
    <col min="2564" max="2564" width="3.625" style="756" customWidth="1"/>
    <col min="2565" max="2565" width="3.25" style="756" bestFit="1" customWidth="1"/>
    <col min="2566" max="2566" width="3.625" style="756" customWidth="1"/>
    <col min="2567" max="2567" width="3" style="756" customWidth="1"/>
    <col min="2568" max="2568" width="6.75" style="756" bestFit="1" customWidth="1"/>
    <col min="2569" max="2569" width="3.25" style="756" bestFit="1" customWidth="1"/>
    <col min="2570" max="2570" width="5.5" style="756" customWidth="1"/>
    <col min="2571" max="2571" width="3.25" style="756" bestFit="1" customWidth="1"/>
    <col min="2572" max="2572" width="5.5" style="756" customWidth="1"/>
    <col min="2573" max="2573" width="3.25" style="756" bestFit="1" customWidth="1"/>
    <col min="2574" max="2574" width="6.75" style="756" customWidth="1"/>
    <col min="2575" max="2575" width="3.25" style="756" bestFit="1" customWidth="1"/>
    <col min="2576" max="2576" width="5.5" style="756" customWidth="1"/>
    <col min="2577" max="2577" width="3.25" style="756" bestFit="1" customWidth="1"/>
    <col min="2578" max="2578" width="5.5" style="756" customWidth="1"/>
    <col min="2579" max="2579" width="4.625" style="756" customWidth="1"/>
    <col min="2580" max="2816" width="9" style="756" customWidth="1"/>
    <col min="2817" max="2817" width="1.625" style="756" customWidth="1"/>
    <col min="2818" max="2818" width="3.625" style="756" customWidth="1"/>
    <col min="2819" max="2819" width="3.25" style="756" customWidth="1"/>
    <col min="2820" max="2820" width="3.625" style="756" customWidth="1"/>
    <col min="2821" max="2821" width="3.25" style="756" bestFit="1" customWidth="1"/>
    <col min="2822" max="2822" width="3.625" style="756" customWidth="1"/>
    <col min="2823" max="2823" width="3" style="756" customWidth="1"/>
    <col min="2824" max="2824" width="6.75" style="756" bestFit="1" customWidth="1"/>
    <col min="2825" max="2825" width="3.25" style="756" bestFit="1" customWidth="1"/>
    <col min="2826" max="2826" width="5.5" style="756" customWidth="1"/>
    <col min="2827" max="2827" width="3.25" style="756" bestFit="1" customWidth="1"/>
    <col min="2828" max="2828" width="5.5" style="756" customWidth="1"/>
    <col min="2829" max="2829" width="3.25" style="756" bestFit="1" customWidth="1"/>
    <col min="2830" max="2830" width="6.75" style="756" customWidth="1"/>
    <col min="2831" max="2831" width="3.25" style="756" bestFit="1" customWidth="1"/>
    <col min="2832" max="2832" width="5.5" style="756" customWidth="1"/>
    <col min="2833" max="2833" width="3.25" style="756" bestFit="1" customWidth="1"/>
    <col min="2834" max="2834" width="5.5" style="756" customWidth="1"/>
    <col min="2835" max="2835" width="4.625" style="756" customWidth="1"/>
    <col min="2836" max="3072" width="9" style="756" customWidth="1"/>
    <col min="3073" max="3073" width="1.625" style="756" customWidth="1"/>
    <col min="3074" max="3074" width="3.625" style="756" customWidth="1"/>
    <col min="3075" max="3075" width="3.25" style="756" customWidth="1"/>
    <col min="3076" max="3076" width="3.625" style="756" customWidth="1"/>
    <col min="3077" max="3077" width="3.25" style="756" bestFit="1" customWidth="1"/>
    <col min="3078" max="3078" width="3.625" style="756" customWidth="1"/>
    <col min="3079" max="3079" width="3" style="756" customWidth="1"/>
    <col min="3080" max="3080" width="6.75" style="756" bestFit="1" customWidth="1"/>
    <col min="3081" max="3081" width="3.25" style="756" bestFit="1" customWidth="1"/>
    <col min="3082" max="3082" width="5.5" style="756" customWidth="1"/>
    <col min="3083" max="3083" width="3.25" style="756" bestFit="1" customWidth="1"/>
    <col min="3084" max="3084" width="5.5" style="756" customWidth="1"/>
    <col min="3085" max="3085" width="3.25" style="756" bestFit="1" customWidth="1"/>
    <col min="3086" max="3086" width="6.75" style="756" customWidth="1"/>
    <col min="3087" max="3087" width="3.25" style="756" bestFit="1" customWidth="1"/>
    <col min="3088" max="3088" width="5.5" style="756" customWidth="1"/>
    <col min="3089" max="3089" width="3.25" style="756" bestFit="1" customWidth="1"/>
    <col min="3090" max="3090" width="5.5" style="756" customWidth="1"/>
    <col min="3091" max="3091" width="4.625" style="756" customWidth="1"/>
    <col min="3092" max="3328" width="9" style="756" customWidth="1"/>
    <col min="3329" max="3329" width="1.625" style="756" customWidth="1"/>
    <col min="3330" max="3330" width="3.625" style="756" customWidth="1"/>
    <col min="3331" max="3331" width="3.25" style="756" customWidth="1"/>
    <col min="3332" max="3332" width="3.625" style="756" customWidth="1"/>
    <col min="3333" max="3333" width="3.25" style="756" bestFit="1" customWidth="1"/>
    <col min="3334" max="3334" width="3.625" style="756" customWidth="1"/>
    <col min="3335" max="3335" width="3" style="756" customWidth="1"/>
    <col min="3336" max="3336" width="6.75" style="756" bestFit="1" customWidth="1"/>
    <col min="3337" max="3337" width="3.25" style="756" bestFit="1" customWidth="1"/>
    <col min="3338" max="3338" width="5.5" style="756" customWidth="1"/>
    <col min="3339" max="3339" width="3.25" style="756" bestFit="1" customWidth="1"/>
    <col min="3340" max="3340" width="5.5" style="756" customWidth="1"/>
    <col min="3341" max="3341" width="3.25" style="756" bestFit="1" customWidth="1"/>
    <col min="3342" max="3342" width="6.75" style="756" customWidth="1"/>
    <col min="3343" max="3343" width="3.25" style="756" bestFit="1" customWidth="1"/>
    <col min="3344" max="3344" width="5.5" style="756" customWidth="1"/>
    <col min="3345" max="3345" width="3.25" style="756" bestFit="1" customWidth="1"/>
    <col min="3346" max="3346" width="5.5" style="756" customWidth="1"/>
    <col min="3347" max="3347" width="4.625" style="756" customWidth="1"/>
    <col min="3348" max="3584" width="9" style="756" customWidth="1"/>
    <col min="3585" max="3585" width="1.625" style="756" customWidth="1"/>
    <col min="3586" max="3586" width="3.625" style="756" customWidth="1"/>
    <col min="3587" max="3587" width="3.25" style="756" customWidth="1"/>
    <col min="3588" max="3588" width="3.625" style="756" customWidth="1"/>
    <col min="3589" max="3589" width="3.25" style="756" bestFit="1" customWidth="1"/>
    <col min="3590" max="3590" width="3.625" style="756" customWidth="1"/>
    <col min="3591" max="3591" width="3" style="756" customWidth="1"/>
    <col min="3592" max="3592" width="6.75" style="756" bestFit="1" customWidth="1"/>
    <col min="3593" max="3593" width="3.25" style="756" bestFit="1" customWidth="1"/>
    <col min="3594" max="3594" width="5.5" style="756" customWidth="1"/>
    <col min="3595" max="3595" width="3.25" style="756" bestFit="1" customWidth="1"/>
    <col min="3596" max="3596" width="5.5" style="756" customWidth="1"/>
    <col min="3597" max="3597" width="3.25" style="756" bestFit="1" customWidth="1"/>
    <col min="3598" max="3598" width="6.75" style="756" customWidth="1"/>
    <col min="3599" max="3599" width="3.25" style="756" bestFit="1" customWidth="1"/>
    <col min="3600" max="3600" width="5.5" style="756" customWidth="1"/>
    <col min="3601" max="3601" width="3.25" style="756" bestFit="1" customWidth="1"/>
    <col min="3602" max="3602" width="5.5" style="756" customWidth="1"/>
    <col min="3603" max="3603" width="4.625" style="756" customWidth="1"/>
    <col min="3604" max="3840" width="9" style="756" customWidth="1"/>
    <col min="3841" max="3841" width="1.625" style="756" customWidth="1"/>
    <col min="3842" max="3842" width="3.625" style="756" customWidth="1"/>
    <col min="3843" max="3843" width="3.25" style="756" customWidth="1"/>
    <col min="3844" max="3844" width="3.625" style="756" customWidth="1"/>
    <col min="3845" max="3845" width="3.25" style="756" bestFit="1" customWidth="1"/>
    <col min="3846" max="3846" width="3.625" style="756" customWidth="1"/>
    <col min="3847" max="3847" width="3" style="756" customWidth="1"/>
    <col min="3848" max="3848" width="6.75" style="756" bestFit="1" customWidth="1"/>
    <col min="3849" max="3849" width="3.25" style="756" bestFit="1" customWidth="1"/>
    <col min="3850" max="3850" width="5.5" style="756" customWidth="1"/>
    <col min="3851" max="3851" width="3.25" style="756" bestFit="1" customWidth="1"/>
    <col min="3852" max="3852" width="5.5" style="756" customWidth="1"/>
    <col min="3853" max="3853" width="3.25" style="756" bestFit="1" customWidth="1"/>
    <col min="3854" max="3854" width="6.75" style="756" customWidth="1"/>
    <col min="3855" max="3855" width="3.25" style="756" bestFit="1" customWidth="1"/>
    <col min="3856" max="3856" width="5.5" style="756" customWidth="1"/>
    <col min="3857" max="3857" width="3.25" style="756" bestFit="1" customWidth="1"/>
    <col min="3858" max="3858" width="5.5" style="756" customWidth="1"/>
    <col min="3859" max="3859" width="4.625" style="756" customWidth="1"/>
    <col min="3860" max="4096" width="9" style="756" customWidth="1"/>
    <col min="4097" max="4097" width="1.625" style="756" customWidth="1"/>
    <col min="4098" max="4098" width="3.625" style="756" customWidth="1"/>
    <col min="4099" max="4099" width="3.25" style="756" customWidth="1"/>
    <col min="4100" max="4100" width="3.625" style="756" customWidth="1"/>
    <col min="4101" max="4101" width="3.25" style="756" bestFit="1" customWidth="1"/>
    <col min="4102" max="4102" width="3.625" style="756" customWidth="1"/>
    <col min="4103" max="4103" width="3" style="756" customWidth="1"/>
    <col min="4104" max="4104" width="6.75" style="756" bestFit="1" customWidth="1"/>
    <col min="4105" max="4105" width="3.25" style="756" bestFit="1" customWidth="1"/>
    <col min="4106" max="4106" width="5.5" style="756" customWidth="1"/>
    <col min="4107" max="4107" width="3.25" style="756" bestFit="1" customWidth="1"/>
    <col min="4108" max="4108" width="5.5" style="756" customWidth="1"/>
    <col min="4109" max="4109" width="3.25" style="756" bestFit="1" customWidth="1"/>
    <col min="4110" max="4110" width="6.75" style="756" customWidth="1"/>
    <col min="4111" max="4111" width="3.25" style="756" bestFit="1" customWidth="1"/>
    <col min="4112" max="4112" width="5.5" style="756" customWidth="1"/>
    <col min="4113" max="4113" width="3.25" style="756" bestFit="1" customWidth="1"/>
    <col min="4114" max="4114" width="5.5" style="756" customWidth="1"/>
    <col min="4115" max="4115" width="4.625" style="756" customWidth="1"/>
    <col min="4116" max="4352" width="9" style="756" customWidth="1"/>
    <col min="4353" max="4353" width="1.625" style="756" customWidth="1"/>
    <col min="4354" max="4354" width="3.625" style="756" customWidth="1"/>
    <col min="4355" max="4355" width="3.25" style="756" customWidth="1"/>
    <col min="4356" max="4356" width="3.625" style="756" customWidth="1"/>
    <col min="4357" max="4357" width="3.25" style="756" bestFit="1" customWidth="1"/>
    <col min="4358" max="4358" width="3.625" style="756" customWidth="1"/>
    <col min="4359" max="4359" width="3" style="756" customWidth="1"/>
    <col min="4360" max="4360" width="6.75" style="756" bestFit="1" customWidth="1"/>
    <col min="4361" max="4361" width="3.25" style="756" bestFit="1" customWidth="1"/>
    <col min="4362" max="4362" width="5.5" style="756" customWidth="1"/>
    <col min="4363" max="4363" width="3.25" style="756" bestFit="1" customWidth="1"/>
    <col min="4364" max="4364" width="5.5" style="756" customWidth="1"/>
    <col min="4365" max="4365" width="3.25" style="756" bestFit="1" customWidth="1"/>
    <col min="4366" max="4366" width="6.75" style="756" customWidth="1"/>
    <col min="4367" max="4367" width="3.25" style="756" bestFit="1" customWidth="1"/>
    <col min="4368" max="4368" width="5.5" style="756" customWidth="1"/>
    <col min="4369" max="4369" width="3.25" style="756" bestFit="1" customWidth="1"/>
    <col min="4370" max="4370" width="5.5" style="756" customWidth="1"/>
    <col min="4371" max="4371" width="4.625" style="756" customWidth="1"/>
    <col min="4372" max="4608" width="9" style="756" customWidth="1"/>
    <col min="4609" max="4609" width="1.625" style="756" customWidth="1"/>
    <col min="4610" max="4610" width="3.625" style="756" customWidth="1"/>
    <col min="4611" max="4611" width="3.25" style="756" customWidth="1"/>
    <col min="4612" max="4612" width="3.625" style="756" customWidth="1"/>
    <col min="4613" max="4613" width="3.25" style="756" bestFit="1" customWidth="1"/>
    <col min="4614" max="4614" width="3.625" style="756" customWidth="1"/>
    <col min="4615" max="4615" width="3" style="756" customWidth="1"/>
    <col min="4616" max="4616" width="6.75" style="756" bestFit="1" customWidth="1"/>
    <col min="4617" max="4617" width="3.25" style="756" bestFit="1" customWidth="1"/>
    <col min="4618" max="4618" width="5.5" style="756" customWidth="1"/>
    <col min="4619" max="4619" width="3.25" style="756" bestFit="1" customWidth="1"/>
    <col min="4620" max="4620" width="5.5" style="756" customWidth="1"/>
    <col min="4621" max="4621" width="3.25" style="756" bestFit="1" customWidth="1"/>
    <col min="4622" max="4622" width="6.75" style="756" customWidth="1"/>
    <col min="4623" max="4623" width="3.25" style="756" bestFit="1" customWidth="1"/>
    <col min="4624" max="4624" width="5.5" style="756" customWidth="1"/>
    <col min="4625" max="4625" width="3.25" style="756" bestFit="1" customWidth="1"/>
    <col min="4626" max="4626" width="5.5" style="756" customWidth="1"/>
    <col min="4627" max="4627" width="4.625" style="756" customWidth="1"/>
    <col min="4628" max="4864" width="9" style="756" customWidth="1"/>
    <col min="4865" max="4865" width="1.625" style="756" customWidth="1"/>
    <col min="4866" max="4866" width="3.625" style="756" customWidth="1"/>
    <col min="4867" max="4867" width="3.25" style="756" customWidth="1"/>
    <col min="4868" max="4868" width="3.625" style="756" customWidth="1"/>
    <col min="4869" max="4869" width="3.25" style="756" bestFit="1" customWidth="1"/>
    <col min="4870" max="4870" width="3.625" style="756" customWidth="1"/>
    <col min="4871" max="4871" width="3" style="756" customWidth="1"/>
    <col min="4872" max="4872" width="6.75" style="756" bestFit="1" customWidth="1"/>
    <col min="4873" max="4873" width="3.25" style="756" bestFit="1" customWidth="1"/>
    <col min="4874" max="4874" width="5.5" style="756" customWidth="1"/>
    <col min="4875" max="4875" width="3.25" style="756" bestFit="1" customWidth="1"/>
    <col min="4876" max="4876" width="5.5" style="756" customWidth="1"/>
    <col min="4877" max="4877" width="3.25" style="756" bestFit="1" customWidth="1"/>
    <col min="4878" max="4878" width="6.75" style="756" customWidth="1"/>
    <col min="4879" max="4879" width="3.25" style="756" bestFit="1" customWidth="1"/>
    <col min="4880" max="4880" width="5.5" style="756" customWidth="1"/>
    <col min="4881" max="4881" width="3.25" style="756" bestFit="1" customWidth="1"/>
    <col min="4882" max="4882" width="5.5" style="756" customWidth="1"/>
    <col min="4883" max="4883" width="4.625" style="756" customWidth="1"/>
    <col min="4884" max="5120" width="9" style="756" customWidth="1"/>
    <col min="5121" max="5121" width="1.625" style="756" customWidth="1"/>
    <col min="5122" max="5122" width="3.625" style="756" customWidth="1"/>
    <col min="5123" max="5123" width="3.25" style="756" customWidth="1"/>
    <col min="5124" max="5124" width="3.625" style="756" customWidth="1"/>
    <col min="5125" max="5125" width="3.25" style="756" bestFit="1" customWidth="1"/>
    <col min="5126" max="5126" width="3.625" style="756" customWidth="1"/>
    <col min="5127" max="5127" width="3" style="756" customWidth="1"/>
    <col min="5128" max="5128" width="6.75" style="756" bestFit="1" customWidth="1"/>
    <col min="5129" max="5129" width="3.25" style="756" bestFit="1" customWidth="1"/>
    <col min="5130" max="5130" width="5.5" style="756" customWidth="1"/>
    <col min="5131" max="5131" width="3.25" style="756" bestFit="1" customWidth="1"/>
    <col min="5132" max="5132" width="5.5" style="756" customWidth="1"/>
    <col min="5133" max="5133" width="3.25" style="756" bestFit="1" customWidth="1"/>
    <col min="5134" max="5134" width="6.75" style="756" customWidth="1"/>
    <col min="5135" max="5135" width="3.25" style="756" bestFit="1" customWidth="1"/>
    <col min="5136" max="5136" width="5.5" style="756" customWidth="1"/>
    <col min="5137" max="5137" width="3.25" style="756" bestFit="1" customWidth="1"/>
    <col min="5138" max="5138" width="5.5" style="756" customWidth="1"/>
    <col min="5139" max="5139" width="4.625" style="756" customWidth="1"/>
    <col min="5140" max="5376" width="9" style="756" customWidth="1"/>
    <col min="5377" max="5377" width="1.625" style="756" customWidth="1"/>
    <col min="5378" max="5378" width="3.625" style="756" customWidth="1"/>
    <col min="5379" max="5379" width="3.25" style="756" customWidth="1"/>
    <col min="5380" max="5380" width="3.625" style="756" customWidth="1"/>
    <col min="5381" max="5381" width="3.25" style="756" bestFit="1" customWidth="1"/>
    <col min="5382" max="5382" width="3.625" style="756" customWidth="1"/>
    <col min="5383" max="5383" width="3" style="756" customWidth="1"/>
    <col min="5384" max="5384" width="6.75" style="756" bestFit="1" customWidth="1"/>
    <col min="5385" max="5385" width="3.25" style="756" bestFit="1" customWidth="1"/>
    <col min="5386" max="5386" width="5.5" style="756" customWidth="1"/>
    <col min="5387" max="5387" width="3.25" style="756" bestFit="1" customWidth="1"/>
    <col min="5388" max="5388" width="5.5" style="756" customWidth="1"/>
    <col min="5389" max="5389" width="3.25" style="756" bestFit="1" customWidth="1"/>
    <col min="5390" max="5390" width="6.75" style="756" customWidth="1"/>
    <col min="5391" max="5391" width="3.25" style="756" bestFit="1" customWidth="1"/>
    <col min="5392" max="5392" width="5.5" style="756" customWidth="1"/>
    <col min="5393" max="5393" width="3.25" style="756" bestFit="1" customWidth="1"/>
    <col min="5394" max="5394" width="5.5" style="756" customWidth="1"/>
    <col min="5395" max="5395" width="4.625" style="756" customWidth="1"/>
    <col min="5396" max="5632" width="9" style="756" customWidth="1"/>
    <col min="5633" max="5633" width="1.625" style="756" customWidth="1"/>
    <col min="5634" max="5634" width="3.625" style="756" customWidth="1"/>
    <col min="5635" max="5635" width="3.25" style="756" customWidth="1"/>
    <col min="5636" max="5636" width="3.625" style="756" customWidth="1"/>
    <col min="5637" max="5637" width="3.25" style="756" bestFit="1" customWidth="1"/>
    <col min="5638" max="5638" width="3.625" style="756" customWidth="1"/>
    <col min="5639" max="5639" width="3" style="756" customWidth="1"/>
    <col min="5640" max="5640" width="6.75" style="756" bestFit="1" customWidth="1"/>
    <col min="5641" max="5641" width="3.25" style="756" bestFit="1" customWidth="1"/>
    <col min="5642" max="5642" width="5.5" style="756" customWidth="1"/>
    <col min="5643" max="5643" width="3.25" style="756" bestFit="1" customWidth="1"/>
    <col min="5644" max="5644" width="5.5" style="756" customWidth="1"/>
    <col min="5645" max="5645" width="3.25" style="756" bestFit="1" customWidth="1"/>
    <col min="5646" max="5646" width="6.75" style="756" customWidth="1"/>
    <col min="5647" max="5647" width="3.25" style="756" bestFit="1" customWidth="1"/>
    <col min="5648" max="5648" width="5.5" style="756" customWidth="1"/>
    <col min="5649" max="5649" width="3.25" style="756" bestFit="1" customWidth="1"/>
    <col min="5650" max="5650" width="5.5" style="756" customWidth="1"/>
    <col min="5651" max="5651" width="4.625" style="756" customWidth="1"/>
    <col min="5652" max="5888" width="9" style="756" customWidth="1"/>
    <col min="5889" max="5889" width="1.625" style="756" customWidth="1"/>
    <col min="5890" max="5890" width="3.625" style="756" customWidth="1"/>
    <col min="5891" max="5891" width="3.25" style="756" customWidth="1"/>
    <col min="5892" max="5892" width="3.625" style="756" customWidth="1"/>
    <col min="5893" max="5893" width="3.25" style="756" bestFit="1" customWidth="1"/>
    <col min="5894" max="5894" width="3.625" style="756" customWidth="1"/>
    <col min="5895" max="5895" width="3" style="756" customWidth="1"/>
    <col min="5896" max="5896" width="6.75" style="756" bestFit="1" customWidth="1"/>
    <col min="5897" max="5897" width="3.25" style="756" bestFit="1" customWidth="1"/>
    <col min="5898" max="5898" width="5.5" style="756" customWidth="1"/>
    <col min="5899" max="5899" width="3.25" style="756" bestFit="1" customWidth="1"/>
    <col min="5900" max="5900" width="5.5" style="756" customWidth="1"/>
    <col min="5901" max="5901" width="3.25" style="756" bestFit="1" customWidth="1"/>
    <col min="5902" max="5902" width="6.75" style="756" customWidth="1"/>
    <col min="5903" max="5903" width="3.25" style="756" bestFit="1" customWidth="1"/>
    <col min="5904" max="5904" width="5.5" style="756" customWidth="1"/>
    <col min="5905" max="5905" width="3.25" style="756" bestFit="1" customWidth="1"/>
    <col min="5906" max="5906" width="5.5" style="756" customWidth="1"/>
    <col min="5907" max="5907" width="4.625" style="756" customWidth="1"/>
    <col min="5908" max="6144" width="9" style="756" customWidth="1"/>
    <col min="6145" max="6145" width="1.625" style="756" customWidth="1"/>
    <col min="6146" max="6146" width="3.625" style="756" customWidth="1"/>
    <col min="6147" max="6147" width="3.25" style="756" customWidth="1"/>
    <col min="6148" max="6148" width="3.625" style="756" customWidth="1"/>
    <col min="6149" max="6149" width="3.25" style="756" bestFit="1" customWidth="1"/>
    <col min="6150" max="6150" width="3.625" style="756" customWidth="1"/>
    <col min="6151" max="6151" width="3" style="756" customWidth="1"/>
    <col min="6152" max="6152" width="6.75" style="756" bestFit="1" customWidth="1"/>
    <col min="6153" max="6153" width="3.25" style="756" bestFit="1" customWidth="1"/>
    <col min="6154" max="6154" width="5.5" style="756" customWidth="1"/>
    <col min="6155" max="6155" width="3.25" style="756" bestFit="1" customWidth="1"/>
    <col min="6156" max="6156" width="5.5" style="756" customWidth="1"/>
    <col min="6157" max="6157" width="3.25" style="756" bestFit="1" customWidth="1"/>
    <col min="6158" max="6158" width="6.75" style="756" customWidth="1"/>
    <col min="6159" max="6159" width="3.25" style="756" bestFit="1" customWidth="1"/>
    <col min="6160" max="6160" width="5.5" style="756" customWidth="1"/>
    <col min="6161" max="6161" width="3.25" style="756" bestFit="1" customWidth="1"/>
    <col min="6162" max="6162" width="5.5" style="756" customWidth="1"/>
    <col min="6163" max="6163" width="4.625" style="756" customWidth="1"/>
    <col min="6164" max="6400" width="9" style="756" customWidth="1"/>
    <col min="6401" max="6401" width="1.625" style="756" customWidth="1"/>
    <col min="6402" max="6402" width="3.625" style="756" customWidth="1"/>
    <col min="6403" max="6403" width="3.25" style="756" customWidth="1"/>
    <col min="6404" max="6404" width="3.625" style="756" customWidth="1"/>
    <col min="6405" max="6405" width="3.25" style="756" bestFit="1" customWidth="1"/>
    <col min="6406" max="6406" width="3.625" style="756" customWidth="1"/>
    <col min="6407" max="6407" width="3" style="756" customWidth="1"/>
    <col min="6408" max="6408" width="6.75" style="756" bestFit="1" customWidth="1"/>
    <col min="6409" max="6409" width="3.25" style="756" bestFit="1" customWidth="1"/>
    <col min="6410" max="6410" width="5.5" style="756" customWidth="1"/>
    <col min="6411" max="6411" width="3.25" style="756" bestFit="1" customWidth="1"/>
    <col min="6412" max="6412" width="5.5" style="756" customWidth="1"/>
    <col min="6413" max="6413" width="3.25" style="756" bestFit="1" customWidth="1"/>
    <col min="6414" max="6414" width="6.75" style="756" customWidth="1"/>
    <col min="6415" max="6415" width="3.25" style="756" bestFit="1" customWidth="1"/>
    <col min="6416" max="6416" width="5.5" style="756" customWidth="1"/>
    <col min="6417" max="6417" width="3.25" style="756" bestFit="1" customWidth="1"/>
    <col min="6418" max="6418" width="5.5" style="756" customWidth="1"/>
    <col min="6419" max="6419" width="4.625" style="756" customWidth="1"/>
    <col min="6420" max="6656" width="9" style="756" customWidth="1"/>
    <col min="6657" max="6657" width="1.625" style="756" customWidth="1"/>
    <col min="6658" max="6658" width="3.625" style="756" customWidth="1"/>
    <col min="6659" max="6659" width="3.25" style="756" customWidth="1"/>
    <col min="6660" max="6660" width="3.625" style="756" customWidth="1"/>
    <col min="6661" max="6661" width="3.25" style="756" bestFit="1" customWidth="1"/>
    <col min="6662" max="6662" width="3.625" style="756" customWidth="1"/>
    <col min="6663" max="6663" width="3" style="756" customWidth="1"/>
    <col min="6664" max="6664" width="6.75" style="756" bestFit="1" customWidth="1"/>
    <col min="6665" max="6665" width="3.25" style="756" bestFit="1" customWidth="1"/>
    <col min="6666" max="6666" width="5.5" style="756" customWidth="1"/>
    <col min="6667" max="6667" width="3.25" style="756" bestFit="1" customWidth="1"/>
    <col min="6668" max="6668" width="5.5" style="756" customWidth="1"/>
    <col min="6669" max="6669" width="3.25" style="756" bestFit="1" customWidth="1"/>
    <col min="6670" max="6670" width="6.75" style="756" customWidth="1"/>
    <col min="6671" max="6671" width="3.25" style="756" bestFit="1" customWidth="1"/>
    <col min="6672" max="6672" width="5.5" style="756" customWidth="1"/>
    <col min="6673" max="6673" width="3.25" style="756" bestFit="1" customWidth="1"/>
    <col min="6674" max="6674" width="5.5" style="756" customWidth="1"/>
    <col min="6675" max="6675" width="4.625" style="756" customWidth="1"/>
    <col min="6676" max="6912" width="9" style="756" customWidth="1"/>
    <col min="6913" max="6913" width="1.625" style="756" customWidth="1"/>
    <col min="6914" max="6914" width="3.625" style="756" customWidth="1"/>
    <col min="6915" max="6915" width="3.25" style="756" customWidth="1"/>
    <col min="6916" max="6916" width="3.625" style="756" customWidth="1"/>
    <col min="6917" max="6917" width="3.25" style="756" bestFit="1" customWidth="1"/>
    <col min="6918" max="6918" width="3.625" style="756" customWidth="1"/>
    <col min="6919" max="6919" width="3" style="756" customWidth="1"/>
    <col min="6920" max="6920" width="6.75" style="756" bestFit="1" customWidth="1"/>
    <col min="6921" max="6921" width="3.25" style="756" bestFit="1" customWidth="1"/>
    <col min="6922" max="6922" width="5.5" style="756" customWidth="1"/>
    <col min="6923" max="6923" width="3.25" style="756" bestFit="1" customWidth="1"/>
    <col min="6924" max="6924" width="5.5" style="756" customWidth="1"/>
    <col min="6925" max="6925" width="3.25" style="756" bestFit="1" customWidth="1"/>
    <col min="6926" max="6926" width="6.75" style="756" customWidth="1"/>
    <col min="6927" max="6927" width="3.25" style="756" bestFit="1" customWidth="1"/>
    <col min="6928" max="6928" width="5.5" style="756" customWidth="1"/>
    <col min="6929" max="6929" width="3.25" style="756" bestFit="1" customWidth="1"/>
    <col min="6930" max="6930" width="5.5" style="756" customWidth="1"/>
    <col min="6931" max="6931" width="4.625" style="756" customWidth="1"/>
    <col min="6932" max="7168" width="9" style="756" customWidth="1"/>
    <col min="7169" max="7169" width="1.625" style="756" customWidth="1"/>
    <col min="7170" max="7170" width="3.625" style="756" customWidth="1"/>
    <col min="7171" max="7171" width="3.25" style="756" customWidth="1"/>
    <col min="7172" max="7172" width="3.625" style="756" customWidth="1"/>
    <col min="7173" max="7173" width="3.25" style="756" bestFit="1" customWidth="1"/>
    <col min="7174" max="7174" width="3.625" style="756" customWidth="1"/>
    <col min="7175" max="7175" width="3" style="756" customWidth="1"/>
    <col min="7176" max="7176" width="6.75" style="756" bestFit="1" customWidth="1"/>
    <col min="7177" max="7177" width="3.25" style="756" bestFit="1" customWidth="1"/>
    <col min="7178" max="7178" width="5.5" style="756" customWidth="1"/>
    <col min="7179" max="7179" width="3.25" style="756" bestFit="1" customWidth="1"/>
    <col min="7180" max="7180" width="5.5" style="756" customWidth="1"/>
    <col min="7181" max="7181" width="3.25" style="756" bestFit="1" customWidth="1"/>
    <col min="7182" max="7182" width="6.75" style="756" customWidth="1"/>
    <col min="7183" max="7183" width="3.25" style="756" bestFit="1" customWidth="1"/>
    <col min="7184" max="7184" width="5.5" style="756" customWidth="1"/>
    <col min="7185" max="7185" width="3.25" style="756" bestFit="1" customWidth="1"/>
    <col min="7186" max="7186" width="5.5" style="756" customWidth="1"/>
    <col min="7187" max="7187" width="4.625" style="756" customWidth="1"/>
    <col min="7188" max="7424" width="9" style="756" customWidth="1"/>
    <col min="7425" max="7425" width="1.625" style="756" customWidth="1"/>
    <col min="7426" max="7426" width="3.625" style="756" customWidth="1"/>
    <col min="7427" max="7427" width="3.25" style="756" customWidth="1"/>
    <col min="7428" max="7428" width="3.625" style="756" customWidth="1"/>
    <col min="7429" max="7429" width="3.25" style="756" bestFit="1" customWidth="1"/>
    <col min="7430" max="7430" width="3.625" style="756" customWidth="1"/>
    <col min="7431" max="7431" width="3" style="756" customWidth="1"/>
    <col min="7432" max="7432" width="6.75" style="756" bestFit="1" customWidth="1"/>
    <col min="7433" max="7433" width="3.25" style="756" bestFit="1" customWidth="1"/>
    <col min="7434" max="7434" width="5.5" style="756" customWidth="1"/>
    <col min="7435" max="7435" width="3.25" style="756" bestFit="1" customWidth="1"/>
    <col min="7436" max="7436" width="5.5" style="756" customWidth="1"/>
    <col min="7437" max="7437" width="3.25" style="756" bestFit="1" customWidth="1"/>
    <col min="7438" max="7438" width="6.75" style="756" customWidth="1"/>
    <col min="7439" max="7439" width="3.25" style="756" bestFit="1" customWidth="1"/>
    <col min="7440" max="7440" width="5.5" style="756" customWidth="1"/>
    <col min="7441" max="7441" width="3.25" style="756" bestFit="1" customWidth="1"/>
    <col min="7442" max="7442" width="5.5" style="756" customWidth="1"/>
    <col min="7443" max="7443" width="4.625" style="756" customWidth="1"/>
    <col min="7444" max="7680" width="9" style="756" customWidth="1"/>
    <col min="7681" max="7681" width="1.625" style="756" customWidth="1"/>
    <col min="7682" max="7682" width="3.625" style="756" customWidth="1"/>
    <col min="7683" max="7683" width="3.25" style="756" customWidth="1"/>
    <col min="7684" max="7684" width="3.625" style="756" customWidth="1"/>
    <col min="7685" max="7685" width="3.25" style="756" bestFit="1" customWidth="1"/>
    <col min="7686" max="7686" width="3.625" style="756" customWidth="1"/>
    <col min="7687" max="7687" width="3" style="756" customWidth="1"/>
    <col min="7688" max="7688" width="6.75" style="756" bestFit="1" customWidth="1"/>
    <col min="7689" max="7689" width="3.25" style="756" bestFit="1" customWidth="1"/>
    <col min="7690" max="7690" width="5.5" style="756" customWidth="1"/>
    <col min="7691" max="7691" width="3.25" style="756" bestFit="1" customWidth="1"/>
    <col min="7692" max="7692" width="5.5" style="756" customWidth="1"/>
    <col min="7693" max="7693" width="3.25" style="756" bestFit="1" customWidth="1"/>
    <col min="7694" max="7694" width="6.75" style="756" customWidth="1"/>
    <col min="7695" max="7695" width="3.25" style="756" bestFit="1" customWidth="1"/>
    <col min="7696" max="7696" width="5.5" style="756" customWidth="1"/>
    <col min="7697" max="7697" width="3.25" style="756" bestFit="1" customWidth="1"/>
    <col min="7698" max="7698" width="5.5" style="756" customWidth="1"/>
    <col min="7699" max="7699" width="4.625" style="756" customWidth="1"/>
    <col min="7700" max="7936" width="9" style="756" customWidth="1"/>
    <col min="7937" max="7937" width="1.625" style="756" customWidth="1"/>
    <col min="7938" max="7938" width="3.625" style="756" customWidth="1"/>
    <col min="7939" max="7939" width="3.25" style="756" customWidth="1"/>
    <col min="7940" max="7940" width="3.625" style="756" customWidth="1"/>
    <col min="7941" max="7941" width="3.25" style="756" bestFit="1" customWidth="1"/>
    <col min="7942" max="7942" width="3.625" style="756" customWidth="1"/>
    <col min="7943" max="7943" width="3" style="756" customWidth="1"/>
    <col min="7944" max="7944" width="6.75" style="756" bestFit="1" customWidth="1"/>
    <col min="7945" max="7945" width="3.25" style="756" bestFit="1" customWidth="1"/>
    <col min="7946" max="7946" width="5.5" style="756" customWidth="1"/>
    <col min="7947" max="7947" width="3.25" style="756" bestFit="1" customWidth="1"/>
    <col min="7948" max="7948" width="5.5" style="756" customWidth="1"/>
    <col min="7949" max="7949" width="3.25" style="756" bestFit="1" customWidth="1"/>
    <col min="7950" max="7950" width="6.75" style="756" customWidth="1"/>
    <col min="7951" max="7951" width="3.25" style="756" bestFit="1" customWidth="1"/>
    <col min="7952" max="7952" width="5.5" style="756" customWidth="1"/>
    <col min="7953" max="7953" width="3.25" style="756" bestFit="1" customWidth="1"/>
    <col min="7954" max="7954" width="5.5" style="756" customWidth="1"/>
    <col min="7955" max="7955" width="4.625" style="756" customWidth="1"/>
    <col min="7956" max="8192" width="9" style="756" customWidth="1"/>
    <col min="8193" max="8193" width="1.625" style="756" customWidth="1"/>
    <col min="8194" max="8194" width="3.625" style="756" customWidth="1"/>
    <col min="8195" max="8195" width="3.25" style="756" customWidth="1"/>
    <col min="8196" max="8196" width="3.625" style="756" customWidth="1"/>
    <col min="8197" max="8197" width="3.25" style="756" bestFit="1" customWidth="1"/>
    <col min="8198" max="8198" width="3.625" style="756" customWidth="1"/>
    <col min="8199" max="8199" width="3" style="756" customWidth="1"/>
    <col min="8200" max="8200" width="6.75" style="756" bestFit="1" customWidth="1"/>
    <col min="8201" max="8201" width="3.25" style="756" bestFit="1" customWidth="1"/>
    <col min="8202" max="8202" width="5.5" style="756" customWidth="1"/>
    <col min="8203" max="8203" width="3.25" style="756" bestFit="1" customWidth="1"/>
    <col min="8204" max="8204" width="5.5" style="756" customWidth="1"/>
    <col min="8205" max="8205" width="3.25" style="756" bestFit="1" customWidth="1"/>
    <col min="8206" max="8206" width="6.75" style="756" customWidth="1"/>
    <col min="8207" max="8207" width="3.25" style="756" bestFit="1" customWidth="1"/>
    <col min="8208" max="8208" width="5.5" style="756" customWidth="1"/>
    <col min="8209" max="8209" width="3.25" style="756" bestFit="1" customWidth="1"/>
    <col min="8210" max="8210" width="5.5" style="756" customWidth="1"/>
    <col min="8211" max="8211" width="4.625" style="756" customWidth="1"/>
    <col min="8212" max="8448" width="9" style="756" customWidth="1"/>
    <col min="8449" max="8449" width="1.625" style="756" customWidth="1"/>
    <col min="8450" max="8450" width="3.625" style="756" customWidth="1"/>
    <col min="8451" max="8451" width="3.25" style="756" customWidth="1"/>
    <col min="8452" max="8452" width="3.625" style="756" customWidth="1"/>
    <col min="8453" max="8453" width="3.25" style="756" bestFit="1" customWidth="1"/>
    <col min="8454" max="8454" width="3.625" style="756" customWidth="1"/>
    <col min="8455" max="8455" width="3" style="756" customWidth="1"/>
    <col min="8456" max="8456" width="6.75" style="756" bestFit="1" customWidth="1"/>
    <col min="8457" max="8457" width="3.25" style="756" bestFit="1" customWidth="1"/>
    <col min="8458" max="8458" width="5.5" style="756" customWidth="1"/>
    <col min="8459" max="8459" width="3.25" style="756" bestFit="1" customWidth="1"/>
    <col min="8460" max="8460" width="5.5" style="756" customWidth="1"/>
    <col min="8461" max="8461" width="3.25" style="756" bestFit="1" customWidth="1"/>
    <col min="8462" max="8462" width="6.75" style="756" customWidth="1"/>
    <col min="8463" max="8463" width="3.25" style="756" bestFit="1" customWidth="1"/>
    <col min="8464" max="8464" width="5.5" style="756" customWidth="1"/>
    <col min="8465" max="8465" width="3.25" style="756" bestFit="1" customWidth="1"/>
    <col min="8466" max="8466" width="5.5" style="756" customWidth="1"/>
    <col min="8467" max="8467" width="4.625" style="756" customWidth="1"/>
    <col min="8468" max="8704" width="9" style="756" customWidth="1"/>
    <col min="8705" max="8705" width="1.625" style="756" customWidth="1"/>
    <col min="8706" max="8706" width="3.625" style="756" customWidth="1"/>
    <col min="8707" max="8707" width="3.25" style="756" customWidth="1"/>
    <col min="8708" max="8708" width="3.625" style="756" customWidth="1"/>
    <col min="8709" max="8709" width="3.25" style="756" bestFit="1" customWidth="1"/>
    <col min="8710" max="8710" width="3.625" style="756" customWidth="1"/>
    <col min="8711" max="8711" width="3" style="756" customWidth="1"/>
    <col min="8712" max="8712" width="6.75" style="756" bestFit="1" customWidth="1"/>
    <col min="8713" max="8713" width="3.25" style="756" bestFit="1" customWidth="1"/>
    <col min="8714" max="8714" width="5.5" style="756" customWidth="1"/>
    <col min="8715" max="8715" width="3.25" style="756" bestFit="1" customWidth="1"/>
    <col min="8716" max="8716" width="5.5" style="756" customWidth="1"/>
    <col min="8717" max="8717" width="3.25" style="756" bestFit="1" customWidth="1"/>
    <col min="8718" max="8718" width="6.75" style="756" customWidth="1"/>
    <col min="8719" max="8719" width="3.25" style="756" bestFit="1" customWidth="1"/>
    <col min="8720" max="8720" width="5.5" style="756" customWidth="1"/>
    <col min="8721" max="8721" width="3.25" style="756" bestFit="1" customWidth="1"/>
    <col min="8722" max="8722" width="5.5" style="756" customWidth="1"/>
    <col min="8723" max="8723" width="4.625" style="756" customWidth="1"/>
    <col min="8724" max="8960" width="9" style="756" customWidth="1"/>
    <col min="8961" max="8961" width="1.625" style="756" customWidth="1"/>
    <col min="8962" max="8962" width="3.625" style="756" customWidth="1"/>
    <col min="8963" max="8963" width="3.25" style="756" customWidth="1"/>
    <col min="8964" max="8964" width="3.625" style="756" customWidth="1"/>
    <col min="8965" max="8965" width="3.25" style="756" bestFit="1" customWidth="1"/>
    <col min="8966" max="8966" width="3.625" style="756" customWidth="1"/>
    <col min="8967" max="8967" width="3" style="756" customWidth="1"/>
    <col min="8968" max="8968" width="6.75" style="756" bestFit="1" customWidth="1"/>
    <col min="8969" max="8969" width="3.25" style="756" bestFit="1" customWidth="1"/>
    <col min="8970" max="8970" width="5.5" style="756" customWidth="1"/>
    <col min="8971" max="8971" width="3.25" style="756" bestFit="1" customWidth="1"/>
    <col min="8972" max="8972" width="5.5" style="756" customWidth="1"/>
    <col min="8973" max="8973" width="3.25" style="756" bestFit="1" customWidth="1"/>
    <col min="8974" max="8974" width="6.75" style="756" customWidth="1"/>
    <col min="8975" max="8975" width="3.25" style="756" bestFit="1" customWidth="1"/>
    <col min="8976" max="8976" width="5.5" style="756" customWidth="1"/>
    <col min="8977" max="8977" width="3.25" style="756" bestFit="1" customWidth="1"/>
    <col min="8978" max="8978" width="5.5" style="756" customWidth="1"/>
    <col min="8979" max="8979" width="4.625" style="756" customWidth="1"/>
    <col min="8980" max="9216" width="9" style="756" customWidth="1"/>
    <col min="9217" max="9217" width="1.625" style="756" customWidth="1"/>
    <col min="9218" max="9218" width="3.625" style="756" customWidth="1"/>
    <col min="9219" max="9219" width="3.25" style="756" customWidth="1"/>
    <col min="9220" max="9220" width="3.625" style="756" customWidth="1"/>
    <col min="9221" max="9221" width="3.25" style="756" bestFit="1" customWidth="1"/>
    <col min="9222" max="9222" width="3.625" style="756" customWidth="1"/>
    <col min="9223" max="9223" width="3" style="756" customWidth="1"/>
    <col min="9224" max="9224" width="6.75" style="756" bestFit="1" customWidth="1"/>
    <col min="9225" max="9225" width="3.25" style="756" bestFit="1" customWidth="1"/>
    <col min="9226" max="9226" width="5.5" style="756" customWidth="1"/>
    <col min="9227" max="9227" width="3.25" style="756" bestFit="1" customWidth="1"/>
    <col min="9228" max="9228" width="5.5" style="756" customWidth="1"/>
    <col min="9229" max="9229" width="3.25" style="756" bestFit="1" customWidth="1"/>
    <col min="9230" max="9230" width="6.75" style="756" customWidth="1"/>
    <col min="9231" max="9231" width="3.25" style="756" bestFit="1" customWidth="1"/>
    <col min="9232" max="9232" width="5.5" style="756" customWidth="1"/>
    <col min="9233" max="9233" width="3.25" style="756" bestFit="1" customWidth="1"/>
    <col min="9234" max="9234" width="5.5" style="756" customWidth="1"/>
    <col min="9235" max="9235" width="4.625" style="756" customWidth="1"/>
    <col min="9236" max="9472" width="9" style="756" customWidth="1"/>
    <col min="9473" max="9473" width="1.625" style="756" customWidth="1"/>
    <col min="9474" max="9474" width="3.625" style="756" customWidth="1"/>
    <col min="9475" max="9475" width="3.25" style="756" customWidth="1"/>
    <col min="9476" max="9476" width="3.625" style="756" customWidth="1"/>
    <col min="9477" max="9477" width="3.25" style="756" bestFit="1" customWidth="1"/>
    <col min="9478" max="9478" width="3.625" style="756" customWidth="1"/>
    <col min="9479" max="9479" width="3" style="756" customWidth="1"/>
    <col min="9480" max="9480" width="6.75" style="756" bestFit="1" customWidth="1"/>
    <col min="9481" max="9481" width="3.25" style="756" bestFit="1" customWidth="1"/>
    <col min="9482" max="9482" width="5.5" style="756" customWidth="1"/>
    <col min="9483" max="9483" width="3.25" style="756" bestFit="1" customWidth="1"/>
    <col min="9484" max="9484" width="5.5" style="756" customWidth="1"/>
    <col min="9485" max="9485" width="3.25" style="756" bestFit="1" customWidth="1"/>
    <col min="9486" max="9486" width="6.75" style="756" customWidth="1"/>
    <col min="9487" max="9487" width="3.25" style="756" bestFit="1" customWidth="1"/>
    <col min="9488" max="9488" width="5.5" style="756" customWidth="1"/>
    <col min="9489" max="9489" width="3.25" style="756" bestFit="1" customWidth="1"/>
    <col min="9490" max="9490" width="5.5" style="756" customWidth="1"/>
    <col min="9491" max="9491" width="4.625" style="756" customWidth="1"/>
    <col min="9492" max="9728" width="9" style="756" customWidth="1"/>
    <col min="9729" max="9729" width="1.625" style="756" customWidth="1"/>
    <col min="9730" max="9730" width="3.625" style="756" customWidth="1"/>
    <col min="9731" max="9731" width="3.25" style="756" customWidth="1"/>
    <col min="9732" max="9732" width="3.625" style="756" customWidth="1"/>
    <col min="9733" max="9733" width="3.25" style="756" bestFit="1" customWidth="1"/>
    <col min="9734" max="9734" width="3.625" style="756" customWidth="1"/>
    <col min="9735" max="9735" width="3" style="756" customWidth="1"/>
    <col min="9736" max="9736" width="6.75" style="756" bestFit="1" customWidth="1"/>
    <col min="9737" max="9737" width="3.25" style="756" bestFit="1" customWidth="1"/>
    <col min="9738" max="9738" width="5.5" style="756" customWidth="1"/>
    <col min="9739" max="9739" width="3.25" style="756" bestFit="1" customWidth="1"/>
    <col min="9740" max="9740" width="5.5" style="756" customWidth="1"/>
    <col min="9741" max="9741" width="3.25" style="756" bestFit="1" customWidth="1"/>
    <col min="9742" max="9742" width="6.75" style="756" customWidth="1"/>
    <col min="9743" max="9743" width="3.25" style="756" bestFit="1" customWidth="1"/>
    <col min="9744" max="9744" width="5.5" style="756" customWidth="1"/>
    <col min="9745" max="9745" width="3.25" style="756" bestFit="1" customWidth="1"/>
    <col min="9746" max="9746" width="5.5" style="756" customWidth="1"/>
    <col min="9747" max="9747" width="4.625" style="756" customWidth="1"/>
    <col min="9748" max="9984" width="9" style="756" customWidth="1"/>
    <col min="9985" max="9985" width="1.625" style="756" customWidth="1"/>
    <col min="9986" max="9986" width="3.625" style="756" customWidth="1"/>
    <col min="9987" max="9987" width="3.25" style="756" customWidth="1"/>
    <col min="9988" max="9988" width="3.625" style="756" customWidth="1"/>
    <col min="9989" max="9989" width="3.25" style="756" bestFit="1" customWidth="1"/>
    <col min="9990" max="9990" width="3.625" style="756" customWidth="1"/>
    <col min="9991" max="9991" width="3" style="756" customWidth="1"/>
    <col min="9992" max="9992" width="6.75" style="756" bestFit="1" customWidth="1"/>
    <col min="9993" max="9993" width="3.25" style="756" bestFit="1" customWidth="1"/>
    <col min="9994" max="9994" width="5.5" style="756" customWidth="1"/>
    <col min="9995" max="9995" width="3.25" style="756" bestFit="1" customWidth="1"/>
    <col min="9996" max="9996" width="5.5" style="756" customWidth="1"/>
    <col min="9997" max="9997" width="3.25" style="756" bestFit="1" customWidth="1"/>
    <col min="9998" max="9998" width="6.75" style="756" customWidth="1"/>
    <col min="9999" max="9999" width="3.25" style="756" bestFit="1" customWidth="1"/>
    <col min="10000" max="10000" width="5.5" style="756" customWidth="1"/>
    <col min="10001" max="10001" width="3.25" style="756" bestFit="1" customWidth="1"/>
    <col min="10002" max="10002" width="5.5" style="756" customWidth="1"/>
    <col min="10003" max="10003" width="4.625" style="756" customWidth="1"/>
    <col min="10004" max="10240" width="9" style="756" customWidth="1"/>
    <col min="10241" max="10241" width="1.625" style="756" customWidth="1"/>
    <col min="10242" max="10242" width="3.625" style="756" customWidth="1"/>
    <col min="10243" max="10243" width="3.25" style="756" customWidth="1"/>
    <col min="10244" max="10244" width="3.625" style="756" customWidth="1"/>
    <col min="10245" max="10245" width="3.25" style="756" bestFit="1" customWidth="1"/>
    <col min="10246" max="10246" width="3.625" style="756" customWidth="1"/>
    <col min="10247" max="10247" width="3" style="756" customWidth="1"/>
    <col min="10248" max="10248" width="6.75" style="756" bestFit="1" customWidth="1"/>
    <col min="10249" max="10249" width="3.25" style="756" bestFit="1" customWidth="1"/>
    <col min="10250" max="10250" width="5.5" style="756" customWidth="1"/>
    <col min="10251" max="10251" width="3.25" style="756" bestFit="1" customWidth="1"/>
    <col min="10252" max="10252" width="5.5" style="756" customWidth="1"/>
    <col min="10253" max="10253" width="3.25" style="756" bestFit="1" customWidth="1"/>
    <col min="10254" max="10254" width="6.75" style="756" customWidth="1"/>
    <col min="10255" max="10255" width="3.25" style="756" bestFit="1" customWidth="1"/>
    <col min="10256" max="10256" width="5.5" style="756" customWidth="1"/>
    <col min="10257" max="10257" width="3.25" style="756" bestFit="1" customWidth="1"/>
    <col min="10258" max="10258" width="5.5" style="756" customWidth="1"/>
    <col min="10259" max="10259" width="4.625" style="756" customWidth="1"/>
    <col min="10260" max="10496" width="9" style="756" customWidth="1"/>
    <col min="10497" max="10497" width="1.625" style="756" customWidth="1"/>
    <col min="10498" max="10498" width="3.625" style="756" customWidth="1"/>
    <col min="10499" max="10499" width="3.25" style="756" customWidth="1"/>
    <col min="10500" max="10500" width="3.625" style="756" customWidth="1"/>
    <col min="10501" max="10501" width="3.25" style="756" bestFit="1" customWidth="1"/>
    <col min="10502" max="10502" width="3.625" style="756" customWidth="1"/>
    <col min="10503" max="10503" width="3" style="756" customWidth="1"/>
    <col min="10504" max="10504" width="6.75" style="756" bestFit="1" customWidth="1"/>
    <col min="10505" max="10505" width="3.25" style="756" bestFit="1" customWidth="1"/>
    <col min="10506" max="10506" width="5.5" style="756" customWidth="1"/>
    <col min="10507" max="10507" width="3.25" style="756" bestFit="1" customWidth="1"/>
    <col min="10508" max="10508" width="5.5" style="756" customWidth="1"/>
    <col min="10509" max="10509" width="3.25" style="756" bestFit="1" customWidth="1"/>
    <col min="10510" max="10510" width="6.75" style="756" customWidth="1"/>
    <col min="10511" max="10511" width="3.25" style="756" bestFit="1" customWidth="1"/>
    <col min="10512" max="10512" width="5.5" style="756" customWidth="1"/>
    <col min="10513" max="10513" width="3.25" style="756" bestFit="1" customWidth="1"/>
    <col min="10514" max="10514" width="5.5" style="756" customWidth="1"/>
    <col min="10515" max="10515" width="4.625" style="756" customWidth="1"/>
    <col min="10516" max="10752" width="9" style="756" customWidth="1"/>
    <col min="10753" max="10753" width="1.625" style="756" customWidth="1"/>
    <col min="10754" max="10754" width="3.625" style="756" customWidth="1"/>
    <col min="10755" max="10755" width="3.25" style="756" customWidth="1"/>
    <col min="10756" max="10756" width="3.625" style="756" customWidth="1"/>
    <col min="10757" max="10757" width="3.25" style="756" bestFit="1" customWidth="1"/>
    <col min="10758" max="10758" width="3.625" style="756" customWidth="1"/>
    <col min="10759" max="10759" width="3" style="756" customWidth="1"/>
    <col min="10760" max="10760" width="6.75" style="756" bestFit="1" customWidth="1"/>
    <col min="10761" max="10761" width="3.25" style="756" bestFit="1" customWidth="1"/>
    <col min="10762" max="10762" width="5.5" style="756" customWidth="1"/>
    <col min="10763" max="10763" width="3.25" style="756" bestFit="1" customWidth="1"/>
    <col min="10764" max="10764" width="5.5" style="756" customWidth="1"/>
    <col min="10765" max="10765" width="3.25" style="756" bestFit="1" customWidth="1"/>
    <col min="10766" max="10766" width="6.75" style="756" customWidth="1"/>
    <col min="10767" max="10767" width="3.25" style="756" bestFit="1" customWidth="1"/>
    <col min="10768" max="10768" width="5.5" style="756" customWidth="1"/>
    <col min="10769" max="10769" width="3.25" style="756" bestFit="1" customWidth="1"/>
    <col min="10770" max="10770" width="5.5" style="756" customWidth="1"/>
    <col min="10771" max="10771" width="4.625" style="756" customWidth="1"/>
    <col min="10772" max="11008" width="9" style="756" customWidth="1"/>
    <col min="11009" max="11009" width="1.625" style="756" customWidth="1"/>
    <col min="11010" max="11010" width="3.625" style="756" customWidth="1"/>
    <col min="11011" max="11011" width="3.25" style="756" customWidth="1"/>
    <col min="11012" max="11012" width="3.625" style="756" customWidth="1"/>
    <col min="11013" max="11013" width="3.25" style="756" bestFit="1" customWidth="1"/>
    <col min="11014" max="11014" width="3.625" style="756" customWidth="1"/>
    <col min="11015" max="11015" width="3" style="756" customWidth="1"/>
    <col min="11016" max="11016" width="6.75" style="756" bestFit="1" customWidth="1"/>
    <col min="11017" max="11017" width="3.25" style="756" bestFit="1" customWidth="1"/>
    <col min="11018" max="11018" width="5.5" style="756" customWidth="1"/>
    <col min="11019" max="11019" width="3.25" style="756" bestFit="1" customWidth="1"/>
    <col min="11020" max="11020" width="5.5" style="756" customWidth="1"/>
    <col min="11021" max="11021" width="3.25" style="756" bestFit="1" customWidth="1"/>
    <col min="11022" max="11022" width="6.75" style="756" customWidth="1"/>
    <col min="11023" max="11023" width="3.25" style="756" bestFit="1" customWidth="1"/>
    <col min="11024" max="11024" width="5.5" style="756" customWidth="1"/>
    <col min="11025" max="11025" width="3.25" style="756" bestFit="1" customWidth="1"/>
    <col min="11026" max="11026" width="5.5" style="756" customWidth="1"/>
    <col min="11027" max="11027" width="4.625" style="756" customWidth="1"/>
    <col min="11028" max="11264" width="9" style="756" customWidth="1"/>
    <col min="11265" max="11265" width="1.625" style="756" customWidth="1"/>
    <col min="11266" max="11266" width="3.625" style="756" customWidth="1"/>
    <col min="11267" max="11267" width="3.25" style="756" customWidth="1"/>
    <col min="11268" max="11268" width="3.625" style="756" customWidth="1"/>
    <col min="11269" max="11269" width="3.25" style="756" bestFit="1" customWidth="1"/>
    <col min="11270" max="11270" width="3.625" style="756" customWidth="1"/>
    <col min="11271" max="11271" width="3" style="756" customWidth="1"/>
    <col min="11272" max="11272" width="6.75" style="756" bestFit="1" customWidth="1"/>
    <col min="11273" max="11273" width="3.25" style="756" bestFit="1" customWidth="1"/>
    <col min="11274" max="11274" width="5.5" style="756" customWidth="1"/>
    <col min="11275" max="11275" width="3.25" style="756" bestFit="1" customWidth="1"/>
    <col min="11276" max="11276" width="5.5" style="756" customWidth="1"/>
    <col min="11277" max="11277" width="3.25" style="756" bestFit="1" customWidth="1"/>
    <col min="11278" max="11278" width="6.75" style="756" customWidth="1"/>
    <col min="11279" max="11279" width="3.25" style="756" bestFit="1" customWidth="1"/>
    <col min="11280" max="11280" width="5.5" style="756" customWidth="1"/>
    <col min="11281" max="11281" width="3.25" style="756" bestFit="1" customWidth="1"/>
    <col min="11282" max="11282" width="5.5" style="756" customWidth="1"/>
    <col min="11283" max="11283" width="4.625" style="756" customWidth="1"/>
    <col min="11284" max="11520" width="9" style="756" customWidth="1"/>
    <col min="11521" max="11521" width="1.625" style="756" customWidth="1"/>
    <col min="11522" max="11522" width="3.625" style="756" customWidth="1"/>
    <col min="11523" max="11523" width="3.25" style="756" customWidth="1"/>
    <col min="11524" max="11524" width="3.625" style="756" customWidth="1"/>
    <col min="11525" max="11525" width="3.25" style="756" bestFit="1" customWidth="1"/>
    <col min="11526" max="11526" width="3.625" style="756" customWidth="1"/>
    <col min="11527" max="11527" width="3" style="756" customWidth="1"/>
    <col min="11528" max="11528" width="6.75" style="756" bestFit="1" customWidth="1"/>
    <col min="11529" max="11529" width="3.25" style="756" bestFit="1" customWidth="1"/>
    <col min="11530" max="11530" width="5.5" style="756" customWidth="1"/>
    <col min="11531" max="11531" width="3.25" style="756" bestFit="1" customWidth="1"/>
    <col min="11532" max="11532" width="5.5" style="756" customWidth="1"/>
    <col min="11533" max="11533" width="3.25" style="756" bestFit="1" customWidth="1"/>
    <col min="11534" max="11534" width="6.75" style="756" customWidth="1"/>
    <col min="11535" max="11535" width="3.25" style="756" bestFit="1" customWidth="1"/>
    <col min="11536" max="11536" width="5.5" style="756" customWidth="1"/>
    <col min="11537" max="11537" width="3.25" style="756" bestFit="1" customWidth="1"/>
    <col min="11538" max="11538" width="5.5" style="756" customWidth="1"/>
    <col min="11539" max="11539" width="4.625" style="756" customWidth="1"/>
    <col min="11540" max="11776" width="9" style="756" customWidth="1"/>
    <col min="11777" max="11777" width="1.625" style="756" customWidth="1"/>
    <col min="11778" max="11778" width="3.625" style="756" customWidth="1"/>
    <col min="11779" max="11779" width="3.25" style="756" customWidth="1"/>
    <col min="11780" max="11780" width="3.625" style="756" customWidth="1"/>
    <col min="11781" max="11781" width="3.25" style="756" bestFit="1" customWidth="1"/>
    <col min="11782" max="11782" width="3.625" style="756" customWidth="1"/>
    <col min="11783" max="11783" width="3" style="756" customWidth="1"/>
    <col min="11784" max="11784" width="6.75" style="756" bestFit="1" customWidth="1"/>
    <col min="11785" max="11785" width="3.25" style="756" bestFit="1" customWidth="1"/>
    <col min="11786" max="11786" width="5.5" style="756" customWidth="1"/>
    <col min="11787" max="11787" width="3.25" style="756" bestFit="1" customWidth="1"/>
    <col min="11788" max="11788" width="5.5" style="756" customWidth="1"/>
    <col min="11789" max="11789" width="3.25" style="756" bestFit="1" customWidth="1"/>
    <col min="11790" max="11790" width="6.75" style="756" customWidth="1"/>
    <col min="11791" max="11791" width="3.25" style="756" bestFit="1" customWidth="1"/>
    <col min="11792" max="11792" width="5.5" style="756" customWidth="1"/>
    <col min="11793" max="11793" width="3.25" style="756" bestFit="1" customWidth="1"/>
    <col min="11794" max="11794" width="5.5" style="756" customWidth="1"/>
    <col min="11795" max="11795" width="4.625" style="756" customWidth="1"/>
    <col min="11796" max="12032" width="9" style="756" customWidth="1"/>
    <col min="12033" max="12033" width="1.625" style="756" customWidth="1"/>
    <col min="12034" max="12034" width="3.625" style="756" customWidth="1"/>
    <col min="12035" max="12035" width="3.25" style="756" customWidth="1"/>
    <col min="12036" max="12036" width="3.625" style="756" customWidth="1"/>
    <col min="12037" max="12037" width="3.25" style="756" bestFit="1" customWidth="1"/>
    <col min="12038" max="12038" width="3.625" style="756" customWidth="1"/>
    <col min="12039" max="12039" width="3" style="756" customWidth="1"/>
    <col min="12040" max="12040" width="6.75" style="756" bestFit="1" customWidth="1"/>
    <col min="12041" max="12041" width="3.25" style="756" bestFit="1" customWidth="1"/>
    <col min="12042" max="12042" width="5.5" style="756" customWidth="1"/>
    <col min="12043" max="12043" width="3.25" style="756" bestFit="1" customWidth="1"/>
    <col min="12044" max="12044" width="5.5" style="756" customWidth="1"/>
    <col min="12045" max="12045" width="3.25" style="756" bestFit="1" customWidth="1"/>
    <col min="12046" max="12046" width="6.75" style="756" customWidth="1"/>
    <col min="12047" max="12047" width="3.25" style="756" bestFit="1" customWidth="1"/>
    <col min="12048" max="12048" width="5.5" style="756" customWidth="1"/>
    <col min="12049" max="12049" width="3.25" style="756" bestFit="1" customWidth="1"/>
    <col min="12050" max="12050" width="5.5" style="756" customWidth="1"/>
    <col min="12051" max="12051" width="4.625" style="756" customWidth="1"/>
    <col min="12052" max="12288" width="9" style="756" customWidth="1"/>
    <col min="12289" max="12289" width="1.625" style="756" customWidth="1"/>
    <col min="12290" max="12290" width="3.625" style="756" customWidth="1"/>
    <col min="12291" max="12291" width="3.25" style="756" customWidth="1"/>
    <col min="12292" max="12292" width="3.625" style="756" customWidth="1"/>
    <col min="12293" max="12293" width="3.25" style="756" bestFit="1" customWidth="1"/>
    <col min="12294" max="12294" width="3.625" style="756" customWidth="1"/>
    <col min="12295" max="12295" width="3" style="756" customWidth="1"/>
    <col min="12296" max="12296" width="6.75" style="756" bestFit="1" customWidth="1"/>
    <col min="12297" max="12297" width="3.25" style="756" bestFit="1" customWidth="1"/>
    <col min="12298" max="12298" width="5.5" style="756" customWidth="1"/>
    <col min="12299" max="12299" width="3.25" style="756" bestFit="1" customWidth="1"/>
    <col min="12300" max="12300" width="5.5" style="756" customWidth="1"/>
    <col min="12301" max="12301" width="3.25" style="756" bestFit="1" customWidth="1"/>
    <col min="12302" max="12302" width="6.75" style="756" customWidth="1"/>
    <col min="12303" max="12303" width="3.25" style="756" bestFit="1" customWidth="1"/>
    <col min="12304" max="12304" width="5.5" style="756" customWidth="1"/>
    <col min="12305" max="12305" width="3.25" style="756" bestFit="1" customWidth="1"/>
    <col min="12306" max="12306" width="5.5" style="756" customWidth="1"/>
    <col min="12307" max="12307" width="4.625" style="756" customWidth="1"/>
    <col min="12308" max="12544" width="9" style="756" customWidth="1"/>
    <col min="12545" max="12545" width="1.625" style="756" customWidth="1"/>
    <col min="12546" max="12546" width="3.625" style="756" customWidth="1"/>
    <col min="12547" max="12547" width="3.25" style="756" customWidth="1"/>
    <col min="12548" max="12548" width="3.625" style="756" customWidth="1"/>
    <col min="12549" max="12549" width="3.25" style="756" bestFit="1" customWidth="1"/>
    <col min="12550" max="12550" width="3.625" style="756" customWidth="1"/>
    <col min="12551" max="12551" width="3" style="756" customWidth="1"/>
    <col min="12552" max="12552" width="6.75" style="756" bestFit="1" customWidth="1"/>
    <col min="12553" max="12553" width="3.25" style="756" bestFit="1" customWidth="1"/>
    <col min="12554" max="12554" width="5.5" style="756" customWidth="1"/>
    <col min="12555" max="12555" width="3.25" style="756" bestFit="1" customWidth="1"/>
    <col min="12556" max="12556" width="5.5" style="756" customWidth="1"/>
    <col min="12557" max="12557" width="3.25" style="756" bestFit="1" customWidth="1"/>
    <col min="12558" max="12558" width="6.75" style="756" customWidth="1"/>
    <col min="12559" max="12559" width="3.25" style="756" bestFit="1" customWidth="1"/>
    <col min="12560" max="12560" width="5.5" style="756" customWidth="1"/>
    <col min="12561" max="12561" width="3.25" style="756" bestFit="1" customWidth="1"/>
    <col min="12562" max="12562" width="5.5" style="756" customWidth="1"/>
    <col min="12563" max="12563" width="4.625" style="756" customWidth="1"/>
    <col min="12564" max="12800" width="9" style="756" customWidth="1"/>
    <col min="12801" max="12801" width="1.625" style="756" customWidth="1"/>
    <col min="12802" max="12802" width="3.625" style="756" customWidth="1"/>
    <col min="12803" max="12803" width="3.25" style="756" customWidth="1"/>
    <col min="12804" max="12804" width="3.625" style="756" customWidth="1"/>
    <col min="12805" max="12805" width="3.25" style="756" bestFit="1" customWidth="1"/>
    <col min="12806" max="12806" width="3.625" style="756" customWidth="1"/>
    <col min="12807" max="12807" width="3" style="756" customWidth="1"/>
    <col min="12808" max="12808" width="6.75" style="756" bestFit="1" customWidth="1"/>
    <col min="12809" max="12809" width="3.25" style="756" bestFit="1" customWidth="1"/>
    <col min="12810" max="12810" width="5.5" style="756" customWidth="1"/>
    <col min="12811" max="12811" width="3.25" style="756" bestFit="1" customWidth="1"/>
    <col min="12812" max="12812" width="5.5" style="756" customWidth="1"/>
    <col min="12813" max="12813" width="3.25" style="756" bestFit="1" customWidth="1"/>
    <col min="12814" max="12814" width="6.75" style="756" customWidth="1"/>
    <col min="12815" max="12815" width="3.25" style="756" bestFit="1" customWidth="1"/>
    <col min="12816" max="12816" width="5.5" style="756" customWidth="1"/>
    <col min="12817" max="12817" width="3.25" style="756" bestFit="1" customWidth="1"/>
    <col min="12818" max="12818" width="5.5" style="756" customWidth="1"/>
    <col min="12819" max="12819" width="4.625" style="756" customWidth="1"/>
    <col min="12820" max="13056" width="9" style="756" customWidth="1"/>
    <col min="13057" max="13057" width="1.625" style="756" customWidth="1"/>
    <col min="13058" max="13058" width="3.625" style="756" customWidth="1"/>
    <col min="13059" max="13059" width="3.25" style="756" customWidth="1"/>
    <col min="13060" max="13060" width="3.625" style="756" customWidth="1"/>
    <col min="13061" max="13061" width="3.25" style="756" bestFit="1" customWidth="1"/>
    <col min="13062" max="13062" width="3.625" style="756" customWidth="1"/>
    <col min="13063" max="13063" width="3" style="756" customWidth="1"/>
    <col min="13064" max="13064" width="6.75" style="756" bestFit="1" customWidth="1"/>
    <col min="13065" max="13065" width="3.25" style="756" bestFit="1" customWidth="1"/>
    <col min="13066" max="13066" width="5.5" style="756" customWidth="1"/>
    <col min="13067" max="13067" width="3.25" style="756" bestFit="1" customWidth="1"/>
    <col min="13068" max="13068" width="5.5" style="756" customWidth="1"/>
    <col min="13069" max="13069" width="3.25" style="756" bestFit="1" customWidth="1"/>
    <col min="13070" max="13070" width="6.75" style="756" customWidth="1"/>
    <col min="13071" max="13071" width="3.25" style="756" bestFit="1" customWidth="1"/>
    <col min="13072" max="13072" width="5.5" style="756" customWidth="1"/>
    <col min="13073" max="13073" width="3.25" style="756" bestFit="1" customWidth="1"/>
    <col min="13074" max="13074" width="5.5" style="756" customWidth="1"/>
    <col min="13075" max="13075" width="4.625" style="756" customWidth="1"/>
    <col min="13076" max="13312" width="9" style="756" customWidth="1"/>
    <col min="13313" max="13313" width="1.625" style="756" customWidth="1"/>
    <col min="13314" max="13314" width="3.625" style="756" customWidth="1"/>
    <col min="13315" max="13315" width="3.25" style="756" customWidth="1"/>
    <col min="13316" max="13316" width="3.625" style="756" customWidth="1"/>
    <col min="13317" max="13317" width="3.25" style="756" bestFit="1" customWidth="1"/>
    <col min="13318" max="13318" width="3.625" style="756" customWidth="1"/>
    <col min="13319" max="13319" width="3" style="756" customWidth="1"/>
    <col min="13320" max="13320" width="6.75" style="756" bestFit="1" customWidth="1"/>
    <col min="13321" max="13321" width="3.25" style="756" bestFit="1" customWidth="1"/>
    <col min="13322" max="13322" width="5.5" style="756" customWidth="1"/>
    <col min="13323" max="13323" width="3.25" style="756" bestFit="1" customWidth="1"/>
    <col min="13324" max="13324" width="5.5" style="756" customWidth="1"/>
    <col min="13325" max="13325" width="3.25" style="756" bestFit="1" customWidth="1"/>
    <col min="13326" max="13326" width="6.75" style="756" customWidth="1"/>
    <col min="13327" max="13327" width="3.25" style="756" bestFit="1" customWidth="1"/>
    <col min="13328" max="13328" width="5.5" style="756" customWidth="1"/>
    <col min="13329" max="13329" width="3.25" style="756" bestFit="1" customWidth="1"/>
    <col min="13330" max="13330" width="5.5" style="756" customWidth="1"/>
    <col min="13331" max="13331" width="4.625" style="756" customWidth="1"/>
    <col min="13332" max="13568" width="9" style="756" customWidth="1"/>
    <col min="13569" max="13569" width="1.625" style="756" customWidth="1"/>
    <col min="13570" max="13570" width="3.625" style="756" customWidth="1"/>
    <col min="13571" max="13571" width="3.25" style="756" customWidth="1"/>
    <col min="13572" max="13572" width="3.625" style="756" customWidth="1"/>
    <col min="13573" max="13573" width="3.25" style="756" bestFit="1" customWidth="1"/>
    <col min="13574" max="13574" width="3.625" style="756" customWidth="1"/>
    <col min="13575" max="13575" width="3" style="756" customWidth="1"/>
    <col min="13576" max="13576" width="6.75" style="756" bestFit="1" customWidth="1"/>
    <col min="13577" max="13577" width="3.25" style="756" bestFit="1" customWidth="1"/>
    <col min="13578" max="13578" width="5.5" style="756" customWidth="1"/>
    <col min="13579" max="13579" width="3.25" style="756" bestFit="1" customWidth="1"/>
    <col min="13580" max="13580" width="5.5" style="756" customWidth="1"/>
    <col min="13581" max="13581" width="3.25" style="756" bestFit="1" customWidth="1"/>
    <col min="13582" max="13582" width="6.75" style="756" customWidth="1"/>
    <col min="13583" max="13583" width="3.25" style="756" bestFit="1" customWidth="1"/>
    <col min="13584" max="13584" width="5.5" style="756" customWidth="1"/>
    <col min="13585" max="13585" width="3.25" style="756" bestFit="1" customWidth="1"/>
    <col min="13586" max="13586" width="5.5" style="756" customWidth="1"/>
    <col min="13587" max="13587" width="4.625" style="756" customWidth="1"/>
    <col min="13588" max="13824" width="9" style="756" customWidth="1"/>
    <col min="13825" max="13825" width="1.625" style="756" customWidth="1"/>
    <col min="13826" max="13826" width="3.625" style="756" customWidth="1"/>
    <col min="13827" max="13827" width="3.25" style="756" customWidth="1"/>
    <col min="13828" max="13828" width="3.625" style="756" customWidth="1"/>
    <col min="13829" max="13829" width="3.25" style="756" bestFit="1" customWidth="1"/>
    <col min="13830" max="13830" width="3.625" style="756" customWidth="1"/>
    <col min="13831" max="13831" width="3" style="756" customWidth="1"/>
    <col min="13832" max="13832" width="6.75" style="756" bestFit="1" customWidth="1"/>
    <col min="13833" max="13833" width="3.25" style="756" bestFit="1" customWidth="1"/>
    <col min="13834" max="13834" width="5.5" style="756" customWidth="1"/>
    <col min="13835" max="13835" width="3.25" style="756" bestFit="1" customWidth="1"/>
    <col min="13836" max="13836" width="5.5" style="756" customWidth="1"/>
    <col min="13837" max="13837" width="3.25" style="756" bestFit="1" customWidth="1"/>
    <col min="13838" max="13838" width="6.75" style="756" customWidth="1"/>
    <col min="13839" max="13839" width="3.25" style="756" bestFit="1" customWidth="1"/>
    <col min="13840" max="13840" width="5.5" style="756" customWidth="1"/>
    <col min="13841" max="13841" width="3.25" style="756" bestFit="1" customWidth="1"/>
    <col min="13842" max="13842" width="5.5" style="756" customWidth="1"/>
    <col min="13843" max="13843" width="4.625" style="756" customWidth="1"/>
    <col min="13844" max="14080" width="9" style="756" customWidth="1"/>
    <col min="14081" max="14081" width="1.625" style="756" customWidth="1"/>
    <col min="14082" max="14082" width="3.625" style="756" customWidth="1"/>
    <col min="14083" max="14083" width="3.25" style="756" customWidth="1"/>
    <col min="14084" max="14084" width="3.625" style="756" customWidth="1"/>
    <col min="14085" max="14085" width="3.25" style="756" bestFit="1" customWidth="1"/>
    <col min="14086" max="14086" width="3.625" style="756" customWidth="1"/>
    <col min="14087" max="14087" width="3" style="756" customWidth="1"/>
    <col min="14088" max="14088" width="6.75" style="756" bestFit="1" customWidth="1"/>
    <col min="14089" max="14089" width="3.25" style="756" bestFit="1" customWidth="1"/>
    <col min="14090" max="14090" width="5.5" style="756" customWidth="1"/>
    <col min="14091" max="14091" width="3.25" style="756" bestFit="1" customWidth="1"/>
    <col min="14092" max="14092" width="5.5" style="756" customWidth="1"/>
    <col min="14093" max="14093" width="3.25" style="756" bestFit="1" customWidth="1"/>
    <col min="14094" max="14094" width="6.75" style="756" customWidth="1"/>
    <col min="14095" max="14095" width="3.25" style="756" bestFit="1" customWidth="1"/>
    <col min="14096" max="14096" width="5.5" style="756" customWidth="1"/>
    <col min="14097" max="14097" width="3.25" style="756" bestFit="1" customWidth="1"/>
    <col min="14098" max="14098" width="5.5" style="756" customWidth="1"/>
    <col min="14099" max="14099" width="4.625" style="756" customWidth="1"/>
    <col min="14100" max="14336" width="9" style="756" customWidth="1"/>
    <col min="14337" max="14337" width="1.625" style="756" customWidth="1"/>
    <col min="14338" max="14338" width="3.625" style="756" customWidth="1"/>
    <col min="14339" max="14339" width="3.25" style="756" customWidth="1"/>
    <col min="14340" max="14340" width="3.625" style="756" customWidth="1"/>
    <col min="14341" max="14341" width="3.25" style="756" bestFit="1" customWidth="1"/>
    <col min="14342" max="14342" width="3.625" style="756" customWidth="1"/>
    <col min="14343" max="14343" width="3" style="756" customWidth="1"/>
    <col min="14344" max="14344" width="6.75" style="756" bestFit="1" customWidth="1"/>
    <col min="14345" max="14345" width="3.25" style="756" bestFit="1" customWidth="1"/>
    <col min="14346" max="14346" width="5.5" style="756" customWidth="1"/>
    <col min="14347" max="14347" width="3.25" style="756" bestFit="1" customWidth="1"/>
    <col min="14348" max="14348" width="5.5" style="756" customWidth="1"/>
    <col min="14349" max="14349" width="3.25" style="756" bestFit="1" customWidth="1"/>
    <col min="14350" max="14350" width="6.75" style="756" customWidth="1"/>
    <col min="14351" max="14351" width="3.25" style="756" bestFit="1" customWidth="1"/>
    <col min="14352" max="14352" width="5.5" style="756" customWidth="1"/>
    <col min="14353" max="14353" width="3.25" style="756" bestFit="1" customWidth="1"/>
    <col min="14354" max="14354" width="5.5" style="756" customWidth="1"/>
    <col min="14355" max="14355" width="4.625" style="756" customWidth="1"/>
    <col min="14356" max="14592" width="9" style="756" customWidth="1"/>
    <col min="14593" max="14593" width="1.625" style="756" customWidth="1"/>
    <col min="14594" max="14594" width="3.625" style="756" customWidth="1"/>
    <col min="14595" max="14595" width="3.25" style="756" customWidth="1"/>
    <col min="14596" max="14596" width="3.625" style="756" customWidth="1"/>
    <col min="14597" max="14597" width="3.25" style="756" bestFit="1" customWidth="1"/>
    <col min="14598" max="14598" width="3.625" style="756" customWidth="1"/>
    <col min="14599" max="14599" width="3" style="756" customWidth="1"/>
    <col min="14600" max="14600" width="6.75" style="756" bestFit="1" customWidth="1"/>
    <col min="14601" max="14601" width="3.25" style="756" bestFit="1" customWidth="1"/>
    <col min="14602" max="14602" width="5.5" style="756" customWidth="1"/>
    <col min="14603" max="14603" width="3.25" style="756" bestFit="1" customWidth="1"/>
    <col min="14604" max="14604" width="5.5" style="756" customWidth="1"/>
    <col min="14605" max="14605" width="3.25" style="756" bestFit="1" customWidth="1"/>
    <col min="14606" max="14606" width="6.75" style="756" customWidth="1"/>
    <col min="14607" max="14607" width="3.25" style="756" bestFit="1" customWidth="1"/>
    <col min="14608" max="14608" width="5.5" style="756" customWidth="1"/>
    <col min="14609" max="14609" width="3.25" style="756" bestFit="1" customWidth="1"/>
    <col min="14610" max="14610" width="5.5" style="756" customWidth="1"/>
    <col min="14611" max="14611" width="4.625" style="756" customWidth="1"/>
    <col min="14612" max="14848" width="9" style="756" customWidth="1"/>
    <col min="14849" max="14849" width="1.625" style="756" customWidth="1"/>
    <col min="14850" max="14850" width="3.625" style="756" customWidth="1"/>
    <col min="14851" max="14851" width="3.25" style="756" customWidth="1"/>
    <col min="14852" max="14852" width="3.625" style="756" customWidth="1"/>
    <col min="14853" max="14853" width="3.25" style="756" bestFit="1" customWidth="1"/>
    <col min="14854" max="14854" width="3.625" style="756" customWidth="1"/>
    <col min="14855" max="14855" width="3" style="756" customWidth="1"/>
    <col min="14856" max="14856" width="6.75" style="756" bestFit="1" customWidth="1"/>
    <col min="14857" max="14857" width="3.25" style="756" bestFit="1" customWidth="1"/>
    <col min="14858" max="14858" width="5.5" style="756" customWidth="1"/>
    <col min="14859" max="14859" width="3.25" style="756" bestFit="1" customWidth="1"/>
    <col min="14860" max="14860" width="5.5" style="756" customWidth="1"/>
    <col min="14861" max="14861" width="3.25" style="756" bestFit="1" customWidth="1"/>
    <col min="14862" max="14862" width="6.75" style="756" customWidth="1"/>
    <col min="14863" max="14863" width="3.25" style="756" bestFit="1" customWidth="1"/>
    <col min="14864" max="14864" width="5.5" style="756" customWidth="1"/>
    <col min="14865" max="14865" width="3.25" style="756" bestFit="1" customWidth="1"/>
    <col min="14866" max="14866" width="5.5" style="756" customWidth="1"/>
    <col min="14867" max="14867" width="4.625" style="756" customWidth="1"/>
    <col min="14868" max="15104" width="9" style="756" customWidth="1"/>
    <col min="15105" max="15105" width="1.625" style="756" customWidth="1"/>
    <col min="15106" max="15106" width="3.625" style="756" customWidth="1"/>
    <col min="15107" max="15107" width="3.25" style="756" customWidth="1"/>
    <col min="15108" max="15108" width="3.625" style="756" customWidth="1"/>
    <col min="15109" max="15109" width="3.25" style="756" bestFit="1" customWidth="1"/>
    <col min="15110" max="15110" width="3.625" style="756" customWidth="1"/>
    <col min="15111" max="15111" width="3" style="756" customWidth="1"/>
    <col min="15112" max="15112" width="6.75" style="756" bestFit="1" customWidth="1"/>
    <col min="15113" max="15113" width="3.25" style="756" bestFit="1" customWidth="1"/>
    <col min="15114" max="15114" width="5.5" style="756" customWidth="1"/>
    <col min="15115" max="15115" width="3.25" style="756" bestFit="1" customWidth="1"/>
    <col min="15116" max="15116" width="5.5" style="756" customWidth="1"/>
    <col min="15117" max="15117" width="3.25" style="756" bestFit="1" customWidth="1"/>
    <col min="15118" max="15118" width="6.75" style="756" customWidth="1"/>
    <col min="15119" max="15119" width="3.25" style="756" bestFit="1" customWidth="1"/>
    <col min="15120" max="15120" width="5.5" style="756" customWidth="1"/>
    <col min="15121" max="15121" width="3.25" style="756" bestFit="1" customWidth="1"/>
    <col min="15122" max="15122" width="5.5" style="756" customWidth="1"/>
    <col min="15123" max="15123" width="4.625" style="756" customWidth="1"/>
    <col min="15124" max="15360" width="9" style="756" customWidth="1"/>
    <col min="15361" max="15361" width="1.625" style="756" customWidth="1"/>
    <col min="15362" max="15362" width="3.625" style="756" customWidth="1"/>
    <col min="15363" max="15363" width="3.25" style="756" customWidth="1"/>
    <col min="15364" max="15364" width="3.625" style="756" customWidth="1"/>
    <col min="15365" max="15365" width="3.25" style="756" bestFit="1" customWidth="1"/>
    <col min="15366" max="15366" width="3.625" style="756" customWidth="1"/>
    <col min="15367" max="15367" width="3" style="756" customWidth="1"/>
    <col min="15368" max="15368" width="6.75" style="756" bestFit="1" customWidth="1"/>
    <col min="15369" max="15369" width="3.25" style="756" bestFit="1" customWidth="1"/>
    <col min="15370" max="15370" width="5.5" style="756" customWidth="1"/>
    <col min="15371" max="15371" width="3.25" style="756" bestFit="1" customWidth="1"/>
    <col min="15372" max="15372" width="5.5" style="756" customWidth="1"/>
    <col min="15373" max="15373" width="3.25" style="756" bestFit="1" customWidth="1"/>
    <col min="15374" max="15374" width="6.75" style="756" customWidth="1"/>
    <col min="15375" max="15375" width="3.25" style="756" bestFit="1" customWidth="1"/>
    <col min="15376" max="15376" width="5.5" style="756" customWidth="1"/>
    <col min="15377" max="15377" width="3.25" style="756" bestFit="1" customWidth="1"/>
    <col min="15378" max="15378" width="5.5" style="756" customWidth="1"/>
    <col min="15379" max="15379" width="4.625" style="756" customWidth="1"/>
    <col min="15380" max="15616" width="9" style="756" customWidth="1"/>
    <col min="15617" max="15617" width="1.625" style="756" customWidth="1"/>
    <col min="15618" max="15618" width="3.625" style="756" customWidth="1"/>
    <col min="15619" max="15619" width="3.25" style="756" customWidth="1"/>
    <col min="15620" max="15620" width="3.625" style="756" customWidth="1"/>
    <col min="15621" max="15621" width="3.25" style="756" bestFit="1" customWidth="1"/>
    <col min="15622" max="15622" width="3.625" style="756" customWidth="1"/>
    <col min="15623" max="15623" width="3" style="756" customWidth="1"/>
    <col min="15624" max="15624" width="6.75" style="756" bestFit="1" customWidth="1"/>
    <col min="15625" max="15625" width="3.25" style="756" bestFit="1" customWidth="1"/>
    <col min="15626" max="15626" width="5.5" style="756" customWidth="1"/>
    <col min="15627" max="15627" width="3.25" style="756" bestFit="1" customWidth="1"/>
    <col min="15628" max="15628" width="5.5" style="756" customWidth="1"/>
    <col min="15629" max="15629" width="3.25" style="756" bestFit="1" customWidth="1"/>
    <col min="15630" max="15630" width="6.75" style="756" customWidth="1"/>
    <col min="15631" max="15631" width="3.25" style="756" bestFit="1" customWidth="1"/>
    <col min="15632" max="15632" width="5.5" style="756" customWidth="1"/>
    <col min="15633" max="15633" width="3.25" style="756" bestFit="1" customWidth="1"/>
    <col min="15634" max="15634" width="5.5" style="756" customWidth="1"/>
    <col min="15635" max="15635" width="4.625" style="756" customWidth="1"/>
    <col min="15636" max="15872" width="9" style="756" customWidth="1"/>
    <col min="15873" max="15873" width="1.625" style="756" customWidth="1"/>
    <col min="15874" max="15874" width="3.625" style="756" customWidth="1"/>
    <col min="15875" max="15875" width="3.25" style="756" customWidth="1"/>
    <col min="15876" max="15876" width="3.625" style="756" customWidth="1"/>
    <col min="15877" max="15877" width="3.25" style="756" bestFit="1" customWidth="1"/>
    <col min="15878" max="15878" width="3.625" style="756" customWidth="1"/>
    <col min="15879" max="15879" width="3" style="756" customWidth="1"/>
    <col min="15880" max="15880" width="6.75" style="756" bestFit="1" customWidth="1"/>
    <col min="15881" max="15881" width="3.25" style="756" bestFit="1" customWidth="1"/>
    <col min="15882" max="15882" width="5.5" style="756" customWidth="1"/>
    <col min="15883" max="15883" width="3.25" style="756" bestFit="1" customWidth="1"/>
    <col min="15884" max="15884" width="5.5" style="756" customWidth="1"/>
    <col min="15885" max="15885" width="3.25" style="756" bestFit="1" customWidth="1"/>
    <col min="15886" max="15886" width="6.75" style="756" customWidth="1"/>
    <col min="15887" max="15887" width="3.25" style="756" bestFit="1" customWidth="1"/>
    <col min="15888" max="15888" width="5.5" style="756" customWidth="1"/>
    <col min="15889" max="15889" width="3.25" style="756" bestFit="1" customWidth="1"/>
    <col min="15890" max="15890" width="5.5" style="756" customWidth="1"/>
    <col min="15891" max="15891" width="4.625" style="756" customWidth="1"/>
    <col min="15892" max="16128" width="9" style="756" customWidth="1"/>
    <col min="16129" max="16129" width="1.625" style="756" customWidth="1"/>
    <col min="16130" max="16130" width="3.625" style="756" customWidth="1"/>
    <col min="16131" max="16131" width="3.25" style="756" customWidth="1"/>
    <col min="16132" max="16132" width="3.625" style="756" customWidth="1"/>
    <col min="16133" max="16133" width="3.25" style="756" bestFit="1" customWidth="1"/>
    <col min="16134" max="16134" width="3.625" style="756" customWidth="1"/>
    <col min="16135" max="16135" width="3" style="756" customWidth="1"/>
    <col min="16136" max="16136" width="6.75" style="756" bestFit="1" customWidth="1"/>
    <col min="16137" max="16137" width="3.25" style="756" bestFit="1" customWidth="1"/>
    <col min="16138" max="16138" width="5.5" style="756" customWidth="1"/>
    <col min="16139" max="16139" width="3.25" style="756" bestFit="1" customWidth="1"/>
    <col min="16140" max="16140" width="5.5" style="756" customWidth="1"/>
    <col min="16141" max="16141" width="3.25" style="756" bestFit="1" customWidth="1"/>
    <col min="16142" max="16142" width="6.75" style="756" customWidth="1"/>
    <col min="16143" max="16143" width="3.25" style="756" bestFit="1" customWidth="1"/>
    <col min="16144" max="16144" width="5.5" style="756" customWidth="1"/>
    <col min="16145" max="16145" width="3.25" style="756" bestFit="1" customWidth="1"/>
    <col min="16146" max="16146" width="5.5" style="756" customWidth="1"/>
    <col min="16147" max="16147" width="4.625" style="756" customWidth="1"/>
    <col min="16148" max="16384" width="9" style="756" customWidth="1"/>
  </cols>
  <sheetData>
    <row r="1" spans="1:19">
      <c r="I1" s="757"/>
      <c r="J1" s="757"/>
      <c r="S1" s="757"/>
    </row>
    <row r="2" spans="1:19">
      <c r="I2" s="757"/>
      <c r="J2" s="757"/>
      <c r="S2" s="757" t="s">
        <v>3651</v>
      </c>
    </row>
    <row r="4" spans="1:19" ht="21.75" customHeight="1">
      <c r="A4" s="5393" t="s">
        <v>3652</v>
      </c>
      <c r="B4" s="5393"/>
      <c r="C4" s="5393"/>
      <c r="D4" s="5393"/>
      <c r="E4" s="5393"/>
      <c r="F4" s="5393"/>
      <c r="G4" s="5393"/>
      <c r="H4" s="5393"/>
      <c r="I4" s="5393"/>
      <c r="J4" s="5393"/>
      <c r="K4" s="5393"/>
      <c r="L4" s="5393"/>
      <c r="M4" s="5393"/>
      <c r="N4" s="5393"/>
      <c r="O4" s="5393"/>
      <c r="P4" s="5393"/>
      <c r="Q4" s="5393"/>
      <c r="R4" s="5393"/>
      <c r="S4" s="5393"/>
    </row>
    <row r="5" spans="1:19" ht="21" customHeight="1">
      <c r="A5" s="5389" t="s">
        <v>3653</v>
      </c>
      <c r="B5" s="5389"/>
      <c r="C5" s="5389"/>
      <c r="D5" s="5389"/>
      <c r="E5" s="5389"/>
      <c r="F5" s="5389"/>
      <c r="G5" s="5389"/>
      <c r="H5" s="5389"/>
      <c r="I5" s="5389"/>
      <c r="J5" s="5389"/>
      <c r="K5" s="5389"/>
      <c r="L5" s="5389"/>
      <c r="M5" s="5389"/>
      <c r="N5" s="5389"/>
      <c r="O5" s="5389"/>
      <c r="P5" s="5389"/>
      <c r="Q5" s="5389"/>
      <c r="R5" s="5389"/>
      <c r="S5" s="5389"/>
    </row>
    <row r="6" spans="1:19" ht="13.5" customHeight="1">
      <c r="F6" s="760"/>
      <c r="G6" s="760"/>
      <c r="H6" s="760"/>
      <c r="I6" s="760"/>
      <c r="J6" s="760"/>
      <c r="N6" s="1149"/>
      <c r="O6" s="756" t="s">
        <v>477</v>
      </c>
      <c r="P6" s="1149"/>
      <c r="Q6" s="756" t="s">
        <v>5</v>
      </c>
      <c r="R6" s="1149"/>
      <c r="S6" s="756" t="s">
        <v>478</v>
      </c>
    </row>
    <row r="7" spans="1:19" ht="13.5" customHeight="1">
      <c r="F7" s="760"/>
      <c r="G7" s="760"/>
      <c r="H7" s="760"/>
      <c r="I7" s="760"/>
      <c r="J7" s="760"/>
    </row>
    <row r="8" spans="1:19" ht="17.25" customHeight="1">
      <c r="A8" s="756" t="s">
        <v>3654</v>
      </c>
      <c r="G8" s="760"/>
      <c r="H8" s="760"/>
      <c r="I8" s="760"/>
      <c r="J8" s="760"/>
    </row>
    <row r="9" spans="1:19" ht="17.25" customHeight="1"/>
    <row r="12" spans="1:19" ht="17.25" customHeight="1">
      <c r="G12" s="5541" t="s">
        <v>3602</v>
      </c>
      <c r="H12" s="5541"/>
      <c r="I12" s="5541"/>
      <c r="J12" s="5541"/>
      <c r="K12" s="5541"/>
      <c r="L12" s="5542" t="str">
        <f>cst_wskakunin_owner1__address</f>
        <v/>
      </c>
      <c r="M12" s="5542"/>
      <c r="N12" s="5542"/>
      <c r="O12" s="5542"/>
      <c r="P12" s="5542"/>
      <c r="Q12" s="5542"/>
      <c r="R12" s="5542"/>
    </row>
    <row r="13" spans="1:19" ht="17.25" customHeight="1">
      <c r="G13" s="5541" t="s">
        <v>3603</v>
      </c>
      <c r="H13" s="5541"/>
      <c r="I13" s="5541"/>
      <c r="J13" s="5541"/>
      <c r="K13" s="5541"/>
      <c r="L13" s="5542"/>
      <c r="M13" s="5542"/>
      <c r="N13" s="5542"/>
      <c r="O13" s="5542"/>
      <c r="P13" s="5542"/>
      <c r="Q13" s="5542"/>
      <c r="R13" s="5542"/>
    </row>
    <row r="14" spans="1:19" ht="17.25" customHeight="1">
      <c r="G14" s="5541" t="s">
        <v>3604</v>
      </c>
      <c r="H14" s="5541"/>
      <c r="I14" s="5541"/>
      <c r="J14" s="5541"/>
      <c r="K14" s="5541"/>
      <c r="L14" s="5545" t="str">
        <f>cst_wskakunin_owner1__space3</f>
        <v/>
      </c>
      <c r="M14" s="5545"/>
      <c r="N14" s="5545"/>
      <c r="O14" s="5545"/>
      <c r="P14" s="5545"/>
      <c r="Q14" s="5545"/>
      <c r="R14" s="5545"/>
      <c r="S14" s="5544" t="s">
        <v>480</v>
      </c>
    </row>
    <row r="15" spans="1:19" ht="17.25" customHeight="1">
      <c r="G15" s="1208"/>
      <c r="H15" s="1208"/>
      <c r="I15" s="1208"/>
      <c r="J15" s="1208"/>
      <c r="K15" s="1208"/>
      <c r="L15" s="5545"/>
      <c r="M15" s="5545"/>
      <c r="N15" s="5545"/>
      <c r="O15" s="5545"/>
      <c r="P15" s="5545"/>
      <c r="Q15" s="5545"/>
      <c r="R15" s="5545"/>
      <c r="S15" s="5544"/>
    </row>
    <row r="17" spans="1:19" ht="17.25" customHeight="1"/>
    <row r="18" spans="1:19" ht="21" customHeight="1">
      <c r="B18" s="1245" t="str">
        <f>IF(技術的審査依頼書_長期!X6="","",技術的審査依頼書_長期!X6)</f>
        <v/>
      </c>
      <c r="C18" s="756" t="s">
        <v>5</v>
      </c>
      <c r="D18" s="1245" t="str">
        <f>IF(技術的審査依頼書_長期!Z6="","",技術的審査依頼書_長期!Z6)</f>
        <v/>
      </c>
      <c r="E18" s="756" t="s">
        <v>478</v>
      </c>
      <c r="F18" s="756" t="s">
        <v>3655</v>
      </c>
    </row>
    <row r="19" spans="1:19" ht="21" customHeight="1">
      <c r="A19" s="756" t="s">
        <v>3656</v>
      </c>
    </row>
    <row r="20" spans="1:19" ht="21" customHeight="1">
      <c r="A20" s="756" t="s">
        <v>3657</v>
      </c>
    </row>
    <row r="21" spans="1:19" ht="13.5" customHeight="1"/>
    <row r="22" spans="1:19">
      <c r="A22" s="5393" t="s">
        <v>0</v>
      </c>
      <c r="B22" s="5393"/>
      <c r="C22" s="5393"/>
      <c r="D22" s="5393"/>
      <c r="E22" s="5393"/>
      <c r="F22" s="5393"/>
      <c r="G22" s="5393"/>
      <c r="H22" s="5393"/>
      <c r="I22" s="5393"/>
      <c r="J22" s="5393"/>
      <c r="K22" s="5393"/>
      <c r="L22" s="5393"/>
      <c r="M22" s="5393"/>
      <c r="N22" s="5393"/>
      <c r="O22" s="5393"/>
      <c r="P22" s="5393"/>
      <c r="Q22" s="5393"/>
      <c r="R22" s="5393"/>
      <c r="S22" s="5393"/>
    </row>
    <row r="23" spans="1:19" ht="21" customHeight="1"/>
    <row r="24" spans="1:19" ht="21" customHeight="1">
      <c r="A24" s="756" t="s">
        <v>3658</v>
      </c>
      <c r="G24" s="756" t="s">
        <v>3659</v>
      </c>
      <c r="H24" s="1149"/>
      <c r="I24" s="756" t="s">
        <v>477</v>
      </c>
      <c r="J24" s="1149"/>
      <c r="K24" s="756" t="s">
        <v>5</v>
      </c>
      <c r="L24" s="1149"/>
      <c r="M24" s="756" t="s">
        <v>478</v>
      </c>
    </row>
    <row r="27" spans="1:19" ht="21" customHeight="1">
      <c r="A27" s="756" t="s">
        <v>3660</v>
      </c>
      <c r="G27" s="756" t="s">
        <v>3659</v>
      </c>
      <c r="H27" s="5543"/>
      <c r="I27" s="5543"/>
      <c r="J27" s="5543"/>
      <c r="K27" s="5543"/>
      <c r="L27" s="5543"/>
      <c r="M27" s="5543"/>
      <c r="N27" s="5543"/>
      <c r="O27" s="5543"/>
      <c r="P27" s="5543"/>
      <c r="Q27" s="5543"/>
      <c r="R27" s="5543"/>
      <c r="S27" s="5543"/>
    </row>
    <row r="30" spans="1:19" ht="21" customHeight="1">
      <c r="A30" s="1208" t="s">
        <v>3661</v>
      </c>
      <c r="B30" s="1208"/>
      <c r="C30" s="1208"/>
      <c r="D30" s="1208"/>
      <c r="E30" s="1208"/>
      <c r="F30" s="1208"/>
      <c r="G30" s="1208" t="s">
        <v>3659</v>
      </c>
      <c r="H30" s="5542" t="str">
        <f>cst_wskakunin_BUILD__address</f>
        <v>埼玉県さいたま市浦和区仲町</v>
      </c>
      <c r="I30" s="5542"/>
      <c r="J30" s="5542"/>
      <c r="K30" s="5542"/>
      <c r="L30" s="5542"/>
      <c r="M30" s="5542"/>
      <c r="N30" s="5542"/>
      <c r="O30" s="5542"/>
      <c r="P30" s="5542"/>
      <c r="Q30" s="5542"/>
      <c r="R30" s="5542"/>
      <c r="S30" s="5542"/>
    </row>
    <row r="31" spans="1:19" ht="21" customHeight="1">
      <c r="A31" s="1208"/>
      <c r="B31" s="1208"/>
      <c r="C31" s="1208"/>
      <c r="D31" s="1208"/>
      <c r="E31" s="1208"/>
      <c r="F31" s="1208"/>
      <c r="G31" s="1208"/>
      <c r="H31" s="5542"/>
      <c r="I31" s="5542"/>
      <c r="J31" s="5542"/>
      <c r="K31" s="5542"/>
      <c r="L31" s="5542"/>
      <c r="M31" s="5542"/>
      <c r="N31" s="5542"/>
      <c r="O31" s="5542"/>
      <c r="P31" s="5542"/>
      <c r="Q31" s="5542"/>
      <c r="R31" s="5542"/>
      <c r="S31" s="5542"/>
    </row>
    <row r="32" spans="1:19" ht="21" customHeight="1">
      <c r="A32" s="1208"/>
      <c r="B32" s="1208"/>
      <c r="C32" s="1208"/>
      <c r="D32" s="1208"/>
      <c r="E32" s="1208"/>
      <c r="F32" s="1208"/>
      <c r="G32" s="1208"/>
      <c r="H32" s="5542"/>
      <c r="I32" s="5542"/>
      <c r="J32" s="5542"/>
      <c r="K32" s="5542"/>
      <c r="L32" s="5542"/>
      <c r="M32" s="5542"/>
      <c r="N32" s="5542"/>
      <c r="O32" s="5542"/>
      <c r="P32" s="5542"/>
      <c r="Q32" s="5542"/>
      <c r="R32" s="5542"/>
      <c r="S32" s="5542"/>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64" customWidth="1"/>
    <col min="2" max="3" width="2.625" style="2064" customWidth="1"/>
    <col min="4" max="22" width="3.25" style="2064" customWidth="1"/>
    <col min="23" max="24" width="3.25" style="2081" customWidth="1"/>
    <col min="25" max="25" width="3.375" style="2081" bestFit="1" customWidth="1"/>
    <col min="26" max="26" width="3.25" style="2064" bestFit="1" customWidth="1"/>
    <col min="27" max="27" width="12.375" style="2064" customWidth="1"/>
    <col min="28" max="256" width="9" style="2064" customWidth="1"/>
    <col min="257" max="257" width="1.625" style="2064" customWidth="1"/>
    <col min="258" max="259" width="2.625" style="2064" customWidth="1"/>
    <col min="260" max="280" width="3.25" style="2064" customWidth="1"/>
    <col min="281" max="281" width="3.375" style="2064" bestFit="1" customWidth="1"/>
    <col min="282" max="282" width="3.25" style="2064" bestFit="1" customWidth="1"/>
    <col min="283" max="283" width="12.375" style="2064" customWidth="1"/>
    <col min="284" max="512" width="9" style="2064" customWidth="1"/>
    <col min="513" max="513" width="1.625" style="2064" customWidth="1"/>
    <col min="514" max="515" width="2.625" style="2064" customWidth="1"/>
    <col min="516" max="536" width="3.25" style="2064" customWidth="1"/>
    <col min="537" max="537" width="3.375" style="2064" bestFit="1" customWidth="1"/>
    <col min="538" max="538" width="3.25" style="2064" bestFit="1" customWidth="1"/>
    <col min="539" max="539" width="12.375" style="2064" customWidth="1"/>
    <col min="540" max="768" width="9" style="2064" customWidth="1"/>
    <col min="769" max="769" width="1.625" style="2064" customWidth="1"/>
    <col min="770" max="771" width="2.625" style="2064" customWidth="1"/>
    <col min="772" max="792" width="3.25" style="2064" customWidth="1"/>
    <col min="793" max="793" width="3.375" style="2064" bestFit="1" customWidth="1"/>
    <col min="794" max="794" width="3.25" style="2064" bestFit="1" customWidth="1"/>
    <col min="795" max="795" width="12.375" style="2064" customWidth="1"/>
    <col min="796" max="1024" width="9" style="2064" customWidth="1"/>
    <col min="1025" max="1025" width="1.625" style="2064" customWidth="1"/>
    <col min="1026" max="1027" width="2.625" style="2064" customWidth="1"/>
    <col min="1028" max="1048" width="3.25" style="2064" customWidth="1"/>
    <col min="1049" max="1049" width="3.375" style="2064" bestFit="1" customWidth="1"/>
    <col min="1050" max="1050" width="3.25" style="2064" bestFit="1" customWidth="1"/>
    <col min="1051" max="1051" width="12.375" style="2064" customWidth="1"/>
    <col min="1052" max="1280" width="9" style="2064" customWidth="1"/>
    <col min="1281" max="1281" width="1.625" style="2064" customWidth="1"/>
    <col min="1282" max="1283" width="2.625" style="2064" customWidth="1"/>
    <col min="1284" max="1304" width="3.25" style="2064" customWidth="1"/>
    <col min="1305" max="1305" width="3.375" style="2064" bestFit="1" customWidth="1"/>
    <col min="1306" max="1306" width="3.25" style="2064" bestFit="1" customWidth="1"/>
    <col min="1307" max="1307" width="12.375" style="2064" customWidth="1"/>
    <col min="1308" max="1536" width="9" style="2064" customWidth="1"/>
    <col min="1537" max="1537" width="1.625" style="2064" customWidth="1"/>
    <col min="1538" max="1539" width="2.625" style="2064" customWidth="1"/>
    <col min="1540" max="1560" width="3.25" style="2064" customWidth="1"/>
    <col min="1561" max="1561" width="3.375" style="2064" bestFit="1" customWidth="1"/>
    <col min="1562" max="1562" width="3.25" style="2064" bestFit="1" customWidth="1"/>
    <col min="1563" max="1563" width="12.375" style="2064" customWidth="1"/>
    <col min="1564" max="1792" width="9" style="2064" customWidth="1"/>
    <col min="1793" max="1793" width="1.625" style="2064" customWidth="1"/>
    <col min="1794" max="1795" width="2.625" style="2064" customWidth="1"/>
    <col min="1796" max="1816" width="3.25" style="2064" customWidth="1"/>
    <col min="1817" max="1817" width="3.375" style="2064" bestFit="1" customWidth="1"/>
    <col min="1818" max="1818" width="3.25" style="2064" bestFit="1" customWidth="1"/>
    <col min="1819" max="1819" width="12.375" style="2064" customWidth="1"/>
    <col min="1820" max="2048" width="9" style="2064" customWidth="1"/>
    <col min="2049" max="2049" width="1.625" style="2064" customWidth="1"/>
    <col min="2050" max="2051" width="2.625" style="2064" customWidth="1"/>
    <col min="2052" max="2072" width="3.25" style="2064" customWidth="1"/>
    <col min="2073" max="2073" width="3.375" style="2064" bestFit="1" customWidth="1"/>
    <col min="2074" max="2074" width="3.25" style="2064" bestFit="1" customWidth="1"/>
    <col min="2075" max="2075" width="12.375" style="2064" customWidth="1"/>
    <col min="2076" max="2304" width="9" style="2064" customWidth="1"/>
    <col min="2305" max="2305" width="1.625" style="2064" customWidth="1"/>
    <col min="2306" max="2307" width="2.625" style="2064" customWidth="1"/>
    <col min="2308" max="2328" width="3.25" style="2064" customWidth="1"/>
    <col min="2329" max="2329" width="3.375" style="2064" bestFit="1" customWidth="1"/>
    <col min="2330" max="2330" width="3.25" style="2064" bestFit="1" customWidth="1"/>
    <col min="2331" max="2331" width="12.375" style="2064" customWidth="1"/>
    <col min="2332" max="2560" width="9" style="2064" customWidth="1"/>
    <col min="2561" max="2561" width="1.625" style="2064" customWidth="1"/>
    <col min="2562" max="2563" width="2.625" style="2064" customWidth="1"/>
    <col min="2564" max="2584" width="3.25" style="2064" customWidth="1"/>
    <col min="2585" max="2585" width="3.375" style="2064" bestFit="1" customWidth="1"/>
    <col min="2586" max="2586" width="3.25" style="2064" bestFit="1" customWidth="1"/>
    <col min="2587" max="2587" width="12.375" style="2064" customWidth="1"/>
    <col min="2588" max="2816" width="9" style="2064" customWidth="1"/>
    <col min="2817" max="2817" width="1.625" style="2064" customWidth="1"/>
    <col min="2818" max="2819" width="2.625" style="2064" customWidth="1"/>
    <col min="2820" max="2840" width="3.25" style="2064" customWidth="1"/>
    <col min="2841" max="2841" width="3.375" style="2064" bestFit="1" customWidth="1"/>
    <col min="2842" max="2842" width="3.25" style="2064" bestFit="1" customWidth="1"/>
    <col min="2843" max="2843" width="12.375" style="2064" customWidth="1"/>
    <col min="2844" max="3072" width="9" style="2064" customWidth="1"/>
    <col min="3073" max="3073" width="1.625" style="2064" customWidth="1"/>
    <col min="3074" max="3075" width="2.625" style="2064" customWidth="1"/>
    <col min="3076" max="3096" width="3.25" style="2064" customWidth="1"/>
    <col min="3097" max="3097" width="3.375" style="2064" bestFit="1" customWidth="1"/>
    <col min="3098" max="3098" width="3.25" style="2064" bestFit="1" customWidth="1"/>
    <col min="3099" max="3099" width="12.375" style="2064" customWidth="1"/>
    <col min="3100" max="3328" width="9" style="2064" customWidth="1"/>
    <col min="3329" max="3329" width="1.625" style="2064" customWidth="1"/>
    <col min="3330" max="3331" width="2.625" style="2064" customWidth="1"/>
    <col min="3332" max="3352" width="3.25" style="2064" customWidth="1"/>
    <col min="3353" max="3353" width="3.375" style="2064" bestFit="1" customWidth="1"/>
    <col min="3354" max="3354" width="3.25" style="2064" bestFit="1" customWidth="1"/>
    <col min="3355" max="3355" width="12.375" style="2064" customWidth="1"/>
    <col min="3356" max="3584" width="9" style="2064" customWidth="1"/>
    <col min="3585" max="3585" width="1.625" style="2064" customWidth="1"/>
    <col min="3586" max="3587" width="2.625" style="2064" customWidth="1"/>
    <col min="3588" max="3608" width="3.25" style="2064" customWidth="1"/>
    <col min="3609" max="3609" width="3.375" style="2064" bestFit="1" customWidth="1"/>
    <col min="3610" max="3610" width="3.25" style="2064" bestFit="1" customWidth="1"/>
    <col min="3611" max="3611" width="12.375" style="2064" customWidth="1"/>
    <col min="3612" max="3840" width="9" style="2064" customWidth="1"/>
    <col min="3841" max="3841" width="1.625" style="2064" customWidth="1"/>
    <col min="3842" max="3843" width="2.625" style="2064" customWidth="1"/>
    <col min="3844" max="3864" width="3.25" style="2064" customWidth="1"/>
    <col min="3865" max="3865" width="3.375" style="2064" bestFit="1" customWidth="1"/>
    <col min="3866" max="3866" width="3.25" style="2064" bestFit="1" customWidth="1"/>
    <col min="3867" max="3867" width="12.375" style="2064" customWidth="1"/>
    <col min="3868" max="4096" width="9" style="2064" customWidth="1"/>
    <col min="4097" max="4097" width="1.625" style="2064" customWidth="1"/>
    <col min="4098" max="4099" width="2.625" style="2064" customWidth="1"/>
    <col min="4100" max="4120" width="3.25" style="2064" customWidth="1"/>
    <col min="4121" max="4121" width="3.375" style="2064" bestFit="1" customWidth="1"/>
    <col min="4122" max="4122" width="3.25" style="2064" bestFit="1" customWidth="1"/>
    <col min="4123" max="4123" width="12.375" style="2064" customWidth="1"/>
    <col min="4124" max="4352" width="9" style="2064" customWidth="1"/>
    <col min="4353" max="4353" width="1.625" style="2064" customWidth="1"/>
    <col min="4354" max="4355" width="2.625" style="2064" customWidth="1"/>
    <col min="4356" max="4376" width="3.25" style="2064" customWidth="1"/>
    <col min="4377" max="4377" width="3.375" style="2064" bestFit="1" customWidth="1"/>
    <col min="4378" max="4378" width="3.25" style="2064" bestFit="1" customWidth="1"/>
    <col min="4379" max="4379" width="12.375" style="2064" customWidth="1"/>
    <col min="4380" max="4608" width="9" style="2064" customWidth="1"/>
    <col min="4609" max="4609" width="1.625" style="2064" customWidth="1"/>
    <col min="4610" max="4611" width="2.625" style="2064" customWidth="1"/>
    <col min="4612" max="4632" width="3.25" style="2064" customWidth="1"/>
    <col min="4633" max="4633" width="3.375" style="2064" bestFit="1" customWidth="1"/>
    <col min="4634" max="4634" width="3.25" style="2064" bestFit="1" customWidth="1"/>
    <col min="4635" max="4635" width="12.375" style="2064" customWidth="1"/>
    <col min="4636" max="4864" width="9" style="2064" customWidth="1"/>
    <col min="4865" max="4865" width="1.625" style="2064" customWidth="1"/>
    <col min="4866" max="4867" width="2.625" style="2064" customWidth="1"/>
    <col min="4868" max="4888" width="3.25" style="2064" customWidth="1"/>
    <col min="4889" max="4889" width="3.375" style="2064" bestFit="1" customWidth="1"/>
    <col min="4890" max="4890" width="3.25" style="2064" bestFit="1" customWidth="1"/>
    <col min="4891" max="4891" width="12.375" style="2064" customWidth="1"/>
    <col min="4892" max="5120" width="9" style="2064" customWidth="1"/>
    <col min="5121" max="5121" width="1.625" style="2064" customWidth="1"/>
    <col min="5122" max="5123" width="2.625" style="2064" customWidth="1"/>
    <col min="5124" max="5144" width="3.25" style="2064" customWidth="1"/>
    <col min="5145" max="5145" width="3.375" style="2064" bestFit="1" customWidth="1"/>
    <col min="5146" max="5146" width="3.25" style="2064" bestFit="1" customWidth="1"/>
    <col min="5147" max="5147" width="12.375" style="2064" customWidth="1"/>
    <col min="5148" max="5376" width="9" style="2064" customWidth="1"/>
    <col min="5377" max="5377" width="1.625" style="2064" customWidth="1"/>
    <col min="5378" max="5379" width="2.625" style="2064" customWidth="1"/>
    <col min="5380" max="5400" width="3.25" style="2064" customWidth="1"/>
    <col min="5401" max="5401" width="3.375" style="2064" bestFit="1" customWidth="1"/>
    <col min="5402" max="5402" width="3.25" style="2064" bestFit="1" customWidth="1"/>
    <col min="5403" max="5403" width="12.375" style="2064" customWidth="1"/>
    <col min="5404" max="5632" width="9" style="2064" customWidth="1"/>
    <col min="5633" max="5633" width="1.625" style="2064" customWidth="1"/>
    <col min="5634" max="5635" width="2.625" style="2064" customWidth="1"/>
    <col min="5636" max="5656" width="3.25" style="2064" customWidth="1"/>
    <col min="5657" max="5657" width="3.375" style="2064" bestFit="1" customWidth="1"/>
    <col min="5658" max="5658" width="3.25" style="2064" bestFit="1" customWidth="1"/>
    <col min="5659" max="5659" width="12.375" style="2064" customWidth="1"/>
    <col min="5660" max="5888" width="9" style="2064" customWidth="1"/>
    <col min="5889" max="5889" width="1.625" style="2064" customWidth="1"/>
    <col min="5890" max="5891" width="2.625" style="2064" customWidth="1"/>
    <col min="5892" max="5912" width="3.25" style="2064" customWidth="1"/>
    <col min="5913" max="5913" width="3.375" style="2064" bestFit="1" customWidth="1"/>
    <col min="5914" max="5914" width="3.25" style="2064" bestFit="1" customWidth="1"/>
    <col min="5915" max="5915" width="12.375" style="2064" customWidth="1"/>
    <col min="5916" max="6144" width="9" style="2064" customWidth="1"/>
    <col min="6145" max="6145" width="1.625" style="2064" customWidth="1"/>
    <col min="6146" max="6147" width="2.625" style="2064" customWidth="1"/>
    <col min="6148" max="6168" width="3.25" style="2064" customWidth="1"/>
    <col min="6169" max="6169" width="3.375" style="2064" bestFit="1" customWidth="1"/>
    <col min="6170" max="6170" width="3.25" style="2064" bestFit="1" customWidth="1"/>
    <col min="6171" max="6171" width="12.375" style="2064" customWidth="1"/>
    <col min="6172" max="6400" width="9" style="2064" customWidth="1"/>
    <col min="6401" max="6401" width="1.625" style="2064" customWidth="1"/>
    <col min="6402" max="6403" width="2.625" style="2064" customWidth="1"/>
    <col min="6404" max="6424" width="3.25" style="2064" customWidth="1"/>
    <col min="6425" max="6425" width="3.375" style="2064" bestFit="1" customWidth="1"/>
    <col min="6426" max="6426" width="3.25" style="2064" bestFit="1" customWidth="1"/>
    <col min="6427" max="6427" width="12.375" style="2064" customWidth="1"/>
    <col min="6428" max="6656" width="9" style="2064" customWidth="1"/>
    <col min="6657" max="6657" width="1.625" style="2064" customWidth="1"/>
    <col min="6658" max="6659" width="2.625" style="2064" customWidth="1"/>
    <col min="6660" max="6680" width="3.25" style="2064" customWidth="1"/>
    <col min="6681" max="6681" width="3.375" style="2064" bestFit="1" customWidth="1"/>
    <col min="6682" max="6682" width="3.25" style="2064" bestFit="1" customWidth="1"/>
    <col min="6683" max="6683" width="12.375" style="2064" customWidth="1"/>
    <col min="6684" max="6912" width="9" style="2064" customWidth="1"/>
    <col min="6913" max="6913" width="1.625" style="2064" customWidth="1"/>
    <col min="6914" max="6915" width="2.625" style="2064" customWidth="1"/>
    <col min="6916" max="6936" width="3.25" style="2064" customWidth="1"/>
    <col min="6937" max="6937" width="3.375" style="2064" bestFit="1" customWidth="1"/>
    <col min="6938" max="6938" width="3.25" style="2064" bestFit="1" customWidth="1"/>
    <col min="6939" max="6939" width="12.375" style="2064" customWidth="1"/>
    <col min="6940" max="7168" width="9" style="2064" customWidth="1"/>
    <col min="7169" max="7169" width="1.625" style="2064" customWidth="1"/>
    <col min="7170" max="7171" width="2.625" style="2064" customWidth="1"/>
    <col min="7172" max="7192" width="3.25" style="2064" customWidth="1"/>
    <col min="7193" max="7193" width="3.375" style="2064" bestFit="1" customWidth="1"/>
    <col min="7194" max="7194" width="3.25" style="2064" bestFit="1" customWidth="1"/>
    <col min="7195" max="7195" width="12.375" style="2064" customWidth="1"/>
    <col min="7196" max="7424" width="9" style="2064" customWidth="1"/>
    <col min="7425" max="7425" width="1.625" style="2064" customWidth="1"/>
    <col min="7426" max="7427" width="2.625" style="2064" customWidth="1"/>
    <col min="7428" max="7448" width="3.25" style="2064" customWidth="1"/>
    <col min="7449" max="7449" width="3.375" style="2064" bestFit="1" customWidth="1"/>
    <col min="7450" max="7450" width="3.25" style="2064" bestFit="1" customWidth="1"/>
    <col min="7451" max="7451" width="12.375" style="2064" customWidth="1"/>
    <col min="7452" max="7680" width="9" style="2064" customWidth="1"/>
    <col min="7681" max="7681" width="1.625" style="2064" customWidth="1"/>
    <col min="7682" max="7683" width="2.625" style="2064" customWidth="1"/>
    <col min="7684" max="7704" width="3.25" style="2064" customWidth="1"/>
    <col min="7705" max="7705" width="3.375" style="2064" bestFit="1" customWidth="1"/>
    <col min="7706" max="7706" width="3.25" style="2064" bestFit="1" customWidth="1"/>
    <col min="7707" max="7707" width="12.375" style="2064" customWidth="1"/>
    <col min="7708" max="7936" width="9" style="2064" customWidth="1"/>
    <col min="7937" max="7937" width="1.625" style="2064" customWidth="1"/>
    <col min="7938" max="7939" width="2.625" style="2064" customWidth="1"/>
    <col min="7940" max="7960" width="3.25" style="2064" customWidth="1"/>
    <col min="7961" max="7961" width="3.375" style="2064" bestFit="1" customWidth="1"/>
    <col min="7962" max="7962" width="3.25" style="2064" bestFit="1" customWidth="1"/>
    <col min="7963" max="7963" width="12.375" style="2064" customWidth="1"/>
    <col min="7964" max="8192" width="9" style="2064" customWidth="1"/>
    <col min="8193" max="8193" width="1.625" style="2064" customWidth="1"/>
    <col min="8194" max="8195" width="2.625" style="2064" customWidth="1"/>
    <col min="8196" max="8216" width="3.25" style="2064" customWidth="1"/>
    <col min="8217" max="8217" width="3.375" style="2064" bestFit="1" customWidth="1"/>
    <col min="8218" max="8218" width="3.25" style="2064" bestFit="1" customWidth="1"/>
    <col min="8219" max="8219" width="12.375" style="2064" customWidth="1"/>
    <col min="8220" max="8448" width="9" style="2064" customWidth="1"/>
    <col min="8449" max="8449" width="1.625" style="2064" customWidth="1"/>
    <col min="8450" max="8451" width="2.625" style="2064" customWidth="1"/>
    <col min="8452" max="8472" width="3.25" style="2064" customWidth="1"/>
    <col min="8473" max="8473" width="3.375" style="2064" bestFit="1" customWidth="1"/>
    <col min="8474" max="8474" width="3.25" style="2064" bestFit="1" customWidth="1"/>
    <col min="8475" max="8475" width="12.375" style="2064" customWidth="1"/>
    <col min="8476" max="8704" width="9" style="2064" customWidth="1"/>
    <col min="8705" max="8705" width="1.625" style="2064" customWidth="1"/>
    <col min="8706" max="8707" width="2.625" style="2064" customWidth="1"/>
    <col min="8708" max="8728" width="3.25" style="2064" customWidth="1"/>
    <col min="8729" max="8729" width="3.375" style="2064" bestFit="1" customWidth="1"/>
    <col min="8730" max="8730" width="3.25" style="2064" bestFit="1" customWidth="1"/>
    <col min="8731" max="8731" width="12.375" style="2064" customWidth="1"/>
    <col min="8732" max="8960" width="9" style="2064" customWidth="1"/>
    <col min="8961" max="8961" width="1.625" style="2064" customWidth="1"/>
    <col min="8962" max="8963" width="2.625" style="2064" customWidth="1"/>
    <col min="8964" max="8984" width="3.25" style="2064" customWidth="1"/>
    <col min="8985" max="8985" width="3.375" style="2064" bestFit="1" customWidth="1"/>
    <col min="8986" max="8986" width="3.25" style="2064" bestFit="1" customWidth="1"/>
    <col min="8987" max="8987" width="12.375" style="2064" customWidth="1"/>
    <col min="8988" max="9216" width="9" style="2064" customWidth="1"/>
    <col min="9217" max="9217" width="1.625" style="2064" customWidth="1"/>
    <col min="9218" max="9219" width="2.625" style="2064" customWidth="1"/>
    <col min="9220" max="9240" width="3.25" style="2064" customWidth="1"/>
    <col min="9241" max="9241" width="3.375" style="2064" bestFit="1" customWidth="1"/>
    <col min="9242" max="9242" width="3.25" style="2064" bestFit="1" customWidth="1"/>
    <col min="9243" max="9243" width="12.375" style="2064" customWidth="1"/>
    <col min="9244" max="9472" width="9" style="2064" customWidth="1"/>
    <col min="9473" max="9473" width="1.625" style="2064" customWidth="1"/>
    <col min="9474" max="9475" width="2.625" style="2064" customWidth="1"/>
    <col min="9476" max="9496" width="3.25" style="2064" customWidth="1"/>
    <col min="9497" max="9497" width="3.375" style="2064" bestFit="1" customWidth="1"/>
    <col min="9498" max="9498" width="3.25" style="2064" bestFit="1" customWidth="1"/>
    <col min="9499" max="9499" width="12.375" style="2064" customWidth="1"/>
    <col min="9500" max="9728" width="9" style="2064" customWidth="1"/>
    <col min="9729" max="9729" width="1.625" style="2064" customWidth="1"/>
    <col min="9730" max="9731" width="2.625" style="2064" customWidth="1"/>
    <col min="9732" max="9752" width="3.25" style="2064" customWidth="1"/>
    <col min="9753" max="9753" width="3.375" style="2064" bestFit="1" customWidth="1"/>
    <col min="9754" max="9754" width="3.25" style="2064" bestFit="1" customWidth="1"/>
    <col min="9755" max="9755" width="12.375" style="2064" customWidth="1"/>
    <col min="9756" max="9984" width="9" style="2064" customWidth="1"/>
    <col min="9985" max="9985" width="1.625" style="2064" customWidth="1"/>
    <col min="9986" max="9987" width="2.625" style="2064" customWidth="1"/>
    <col min="9988" max="10008" width="3.25" style="2064" customWidth="1"/>
    <col min="10009" max="10009" width="3.375" style="2064" bestFit="1" customWidth="1"/>
    <col min="10010" max="10010" width="3.25" style="2064" bestFit="1" customWidth="1"/>
    <col min="10011" max="10011" width="12.375" style="2064" customWidth="1"/>
    <col min="10012" max="10240" width="9" style="2064" customWidth="1"/>
    <col min="10241" max="10241" width="1.625" style="2064" customWidth="1"/>
    <col min="10242" max="10243" width="2.625" style="2064" customWidth="1"/>
    <col min="10244" max="10264" width="3.25" style="2064" customWidth="1"/>
    <col min="10265" max="10265" width="3.375" style="2064" bestFit="1" customWidth="1"/>
    <col min="10266" max="10266" width="3.25" style="2064" bestFit="1" customWidth="1"/>
    <col min="10267" max="10267" width="12.375" style="2064" customWidth="1"/>
    <col min="10268" max="10496" width="9" style="2064" customWidth="1"/>
    <col min="10497" max="10497" width="1.625" style="2064" customWidth="1"/>
    <col min="10498" max="10499" width="2.625" style="2064" customWidth="1"/>
    <col min="10500" max="10520" width="3.25" style="2064" customWidth="1"/>
    <col min="10521" max="10521" width="3.375" style="2064" bestFit="1" customWidth="1"/>
    <col min="10522" max="10522" width="3.25" style="2064" bestFit="1" customWidth="1"/>
    <col min="10523" max="10523" width="12.375" style="2064" customWidth="1"/>
    <col min="10524" max="10752" width="9" style="2064" customWidth="1"/>
    <col min="10753" max="10753" width="1.625" style="2064" customWidth="1"/>
    <col min="10754" max="10755" width="2.625" style="2064" customWidth="1"/>
    <col min="10756" max="10776" width="3.25" style="2064" customWidth="1"/>
    <col min="10777" max="10777" width="3.375" style="2064" bestFit="1" customWidth="1"/>
    <col min="10778" max="10778" width="3.25" style="2064" bestFit="1" customWidth="1"/>
    <col min="10779" max="10779" width="12.375" style="2064" customWidth="1"/>
    <col min="10780" max="11008" width="9" style="2064" customWidth="1"/>
    <col min="11009" max="11009" width="1.625" style="2064" customWidth="1"/>
    <col min="11010" max="11011" width="2.625" style="2064" customWidth="1"/>
    <col min="11012" max="11032" width="3.25" style="2064" customWidth="1"/>
    <col min="11033" max="11033" width="3.375" style="2064" bestFit="1" customWidth="1"/>
    <col min="11034" max="11034" width="3.25" style="2064" bestFit="1" customWidth="1"/>
    <col min="11035" max="11035" width="12.375" style="2064" customWidth="1"/>
    <col min="11036" max="11264" width="9" style="2064" customWidth="1"/>
    <col min="11265" max="11265" width="1.625" style="2064" customWidth="1"/>
    <col min="11266" max="11267" width="2.625" style="2064" customWidth="1"/>
    <col min="11268" max="11288" width="3.25" style="2064" customWidth="1"/>
    <col min="11289" max="11289" width="3.375" style="2064" bestFit="1" customWidth="1"/>
    <col min="11290" max="11290" width="3.25" style="2064" bestFit="1" customWidth="1"/>
    <col min="11291" max="11291" width="12.375" style="2064" customWidth="1"/>
    <col min="11292" max="11520" width="9" style="2064" customWidth="1"/>
    <col min="11521" max="11521" width="1.625" style="2064" customWidth="1"/>
    <col min="11522" max="11523" width="2.625" style="2064" customWidth="1"/>
    <col min="11524" max="11544" width="3.25" style="2064" customWidth="1"/>
    <col min="11545" max="11545" width="3.375" style="2064" bestFit="1" customWidth="1"/>
    <col min="11546" max="11546" width="3.25" style="2064" bestFit="1" customWidth="1"/>
    <col min="11547" max="11547" width="12.375" style="2064" customWidth="1"/>
    <col min="11548" max="11776" width="9" style="2064" customWidth="1"/>
    <col min="11777" max="11777" width="1.625" style="2064" customWidth="1"/>
    <col min="11778" max="11779" width="2.625" style="2064" customWidth="1"/>
    <col min="11780" max="11800" width="3.25" style="2064" customWidth="1"/>
    <col min="11801" max="11801" width="3.375" style="2064" bestFit="1" customWidth="1"/>
    <col min="11802" max="11802" width="3.25" style="2064" bestFit="1" customWidth="1"/>
    <col min="11803" max="11803" width="12.375" style="2064" customWidth="1"/>
    <col min="11804" max="12032" width="9" style="2064" customWidth="1"/>
    <col min="12033" max="12033" width="1.625" style="2064" customWidth="1"/>
    <col min="12034" max="12035" width="2.625" style="2064" customWidth="1"/>
    <col min="12036" max="12056" width="3.25" style="2064" customWidth="1"/>
    <col min="12057" max="12057" width="3.375" style="2064" bestFit="1" customWidth="1"/>
    <col min="12058" max="12058" width="3.25" style="2064" bestFit="1" customWidth="1"/>
    <col min="12059" max="12059" width="12.375" style="2064" customWidth="1"/>
    <col min="12060" max="12288" width="9" style="2064" customWidth="1"/>
    <col min="12289" max="12289" width="1.625" style="2064" customWidth="1"/>
    <col min="12290" max="12291" width="2.625" style="2064" customWidth="1"/>
    <col min="12292" max="12312" width="3.25" style="2064" customWidth="1"/>
    <col min="12313" max="12313" width="3.375" style="2064" bestFit="1" customWidth="1"/>
    <col min="12314" max="12314" width="3.25" style="2064" bestFit="1" customWidth="1"/>
    <col min="12315" max="12315" width="12.375" style="2064" customWidth="1"/>
    <col min="12316" max="12544" width="9" style="2064" customWidth="1"/>
    <col min="12545" max="12545" width="1.625" style="2064" customWidth="1"/>
    <col min="12546" max="12547" width="2.625" style="2064" customWidth="1"/>
    <col min="12548" max="12568" width="3.25" style="2064" customWidth="1"/>
    <col min="12569" max="12569" width="3.375" style="2064" bestFit="1" customWidth="1"/>
    <col min="12570" max="12570" width="3.25" style="2064" bestFit="1" customWidth="1"/>
    <col min="12571" max="12571" width="12.375" style="2064" customWidth="1"/>
    <col min="12572" max="12800" width="9" style="2064" customWidth="1"/>
    <col min="12801" max="12801" width="1.625" style="2064" customWidth="1"/>
    <col min="12802" max="12803" width="2.625" style="2064" customWidth="1"/>
    <col min="12804" max="12824" width="3.25" style="2064" customWidth="1"/>
    <col min="12825" max="12825" width="3.375" style="2064" bestFit="1" customWidth="1"/>
    <col min="12826" max="12826" width="3.25" style="2064" bestFit="1" customWidth="1"/>
    <col min="12827" max="12827" width="12.375" style="2064" customWidth="1"/>
    <col min="12828" max="13056" width="9" style="2064" customWidth="1"/>
    <col min="13057" max="13057" width="1.625" style="2064" customWidth="1"/>
    <col min="13058" max="13059" width="2.625" style="2064" customWidth="1"/>
    <col min="13060" max="13080" width="3.25" style="2064" customWidth="1"/>
    <col min="13081" max="13081" width="3.375" style="2064" bestFit="1" customWidth="1"/>
    <col min="13082" max="13082" width="3.25" style="2064" bestFit="1" customWidth="1"/>
    <col min="13083" max="13083" width="12.375" style="2064" customWidth="1"/>
    <col min="13084" max="13312" width="9" style="2064" customWidth="1"/>
    <col min="13313" max="13313" width="1.625" style="2064" customWidth="1"/>
    <col min="13314" max="13315" width="2.625" style="2064" customWidth="1"/>
    <col min="13316" max="13336" width="3.25" style="2064" customWidth="1"/>
    <col min="13337" max="13337" width="3.375" style="2064" bestFit="1" customWidth="1"/>
    <col min="13338" max="13338" width="3.25" style="2064" bestFit="1" customWidth="1"/>
    <col min="13339" max="13339" width="12.375" style="2064" customWidth="1"/>
    <col min="13340" max="13568" width="9" style="2064" customWidth="1"/>
    <col min="13569" max="13569" width="1.625" style="2064" customWidth="1"/>
    <col min="13570" max="13571" width="2.625" style="2064" customWidth="1"/>
    <col min="13572" max="13592" width="3.25" style="2064" customWidth="1"/>
    <col min="13593" max="13593" width="3.375" style="2064" bestFit="1" customWidth="1"/>
    <col min="13594" max="13594" width="3.25" style="2064" bestFit="1" customWidth="1"/>
    <col min="13595" max="13595" width="12.375" style="2064" customWidth="1"/>
    <col min="13596" max="13824" width="9" style="2064" customWidth="1"/>
    <col min="13825" max="13825" width="1.625" style="2064" customWidth="1"/>
    <col min="13826" max="13827" width="2.625" style="2064" customWidth="1"/>
    <col min="13828" max="13848" width="3.25" style="2064" customWidth="1"/>
    <col min="13849" max="13849" width="3.375" style="2064" bestFit="1" customWidth="1"/>
    <col min="13850" max="13850" width="3.25" style="2064" bestFit="1" customWidth="1"/>
    <col min="13851" max="13851" width="12.375" style="2064" customWidth="1"/>
    <col min="13852" max="14080" width="9" style="2064" customWidth="1"/>
    <col min="14081" max="14081" width="1.625" style="2064" customWidth="1"/>
    <col min="14082" max="14083" width="2.625" style="2064" customWidth="1"/>
    <col min="14084" max="14104" width="3.25" style="2064" customWidth="1"/>
    <col min="14105" max="14105" width="3.375" style="2064" bestFit="1" customWidth="1"/>
    <col min="14106" max="14106" width="3.25" style="2064" bestFit="1" customWidth="1"/>
    <col min="14107" max="14107" width="12.375" style="2064" customWidth="1"/>
    <col min="14108" max="14336" width="9" style="2064" customWidth="1"/>
    <col min="14337" max="14337" width="1.625" style="2064" customWidth="1"/>
    <col min="14338" max="14339" width="2.625" style="2064" customWidth="1"/>
    <col min="14340" max="14360" width="3.25" style="2064" customWidth="1"/>
    <col min="14361" max="14361" width="3.375" style="2064" bestFit="1" customWidth="1"/>
    <col min="14362" max="14362" width="3.25" style="2064" bestFit="1" customWidth="1"/>
    <col min="14363" max="14363" width="12.375" style="2064" customWidth="1"/>
    <col min="14364" max="14592" width="9" style="2064" customWidth="1"/>
    <col min="14593" max="14593" width="1.625" style="2064" customWidth="1"/>
    <col min="14594" max="14595" width="2.625" style="2064" customWidth="1"/>
    <col min="14596" max="14616" width="3.25" style="2064" customWidth="1"/>
    <col min="14617" max="14617" width="3.375" style="2064" bestFit="1" customWidth="1"/>
    <col min="14618" max="14618" width="3.25" style="2064" bestFit="1" customWidth="1"/>
    <col min="14619" max="14619" width="12.375" style="2064" customWidth="1"/>
    <col min="14620" max="14848" width="9" style="2064" customWidth="1"/>
    <col min="14849" max="14849" width="1.625" style="2064" customWidth="1"/>
    <col min="14850" max="14851" width="2.625" style="2064" customWidth="1"/>
    <col min="14852" max="14872" width="3.25" style="2064" customWidth="1"/>
    <col min="14873" max="14873" width="3.375" style="2064" bestFit="1" customWidth="1"/>
    <col min="14874" max="14874" width="3.25" style="2064" bestFit="1" customWidth="1"/>
    <col min="14875" max="14875" width="12.375" style="2064" customWidth="1"/>
    <col min="14876" max="15104" width="9" style="2064" customWidth="1"/>
    <col min="15105" max="15105" width="1.625" style="2064" customWidth="1"/>
    <col min="15106" max="15107" width="2.625" style="2064" customWidth="1"/>
    <col min="15108" max="15128" width="3.25" style="2064" customWidth="1"/>
    <col min="15129" max="15129" width="3.375" style="2064" bestFit="1" customWidth="1"/>
    <col min="15130" max="15130" width="3.25" style="2064" bestFit="1" customWidth="1"/>
    <col min="15131" max="15131" width="12.375" style="2064" customWidth="1"/>
    <col min="15132" max="15360" width="9" style="2064" customWidth="1"/>
    <col min="15361" max="15361" width="1.625" style="2064" customWidth="1"/>
    <col min="15362" max="15363" width="2.625" style="2064" customWidth="1"/>
    <col min="15364" max="15384" width="3.25" style="2064" customWidth="1"/>
    <col min="15385" max="15385" width="3.375" style="2064" bestFit="1" customWidth="1"/>
    <col min="15386" max="15386" width="3.25" style="2064" bestFit="1" customWidth="1"/>
    <col min="15387" max="15387" width="12.375" style="2064" customWidth="1"/>
    <col min="15388" max="15616" width="9" style="2064" customWidth="1"/>
    <col min="15617" max="15617" width="1.625" style="2064" customWidth="1"/>
    <col min="15618" max="15619" width="2.625" style="2064" customWidth="1"/>
    <col min="15620" max="15640" width="3.25" style="2064" customWidth="1"/>
    <col min="15641" max="15641" width="3.375" style="2064" bestFit="1" customWidth="1"/>
    <col min="15642" max="15642" width="3.25" style="2064" bestFit="1" customWidth="1"/>
    <col min="15643" max="15643" width="12.375" style="2064" customWidth="1"/>
    <col min="15644" max="15872" width="9" style="2064" customWidth="1"/>
    <col min="15873" max="15873" width="1.625" style="2064" customWidth="1"/>
    <col min="15874" max="15875" width="2.625" style="2064" customWidth="1"/>
    <col min="15876" max="15896" width="3.25" style="2064" customWidth="1"/>
    <col min="15897" max="15897" width="3.375" style="2064" bestFit="1" customWidth="1"/>
    <col min="15898" max="15898" width="3.25" style="2064" bestFit="1" customWidth="1"/>
    <col min="15899" max="15899" width="12.375" style="2064" customWidth="1"/>
    <col min="15900" max="16128" width="9" style="2064" customWidth="1"/>
    <col min="16129" max="16129" width="1.625" style="2064" customWidth="1"/>
    <col min="16130" max="16131" width="2.625" style="2064" customWidth="1"/>
    <col min="16132" max="16152" width="3.25" style="2064" customWidth="1"/>
    <col min="16153" max="16153" width="3.375" style="2064" bestFit="1" customWidth="1"/>
    <col min="16154" max="16154" width="3.25" style="2064" bestFit="1" customWidth="1"/>
    <col min="16155" max="16155" width="12.375" style="2064" customWidth="1"/>
    <col min="16156" max="16384" width="9" style="2064" customWidth="1"/>
  </cols>
  <sheetData>
    <row r="1" spans="1:26" ht="17.25" customHeight="1">
      <c r="A1" s="2117" t="s">
        <v>5528</v>
      </c>
      <c r="C1" s="2117"/>
      <c r="D1" s="2117"/>
      <c r="E1" s="2117"/>
      <c r="F1" s="2118"/>
      <c r="G1" s="2118"/>
      <c r="H1" s="2117"/>
      <c r="I1" s="2117"/>
      <c r="J1" s="2117"/>
      <c r="K1" s="2117"/>
      <c r="Z1" s="2063"/>
    </row>
    <row r="2" spans="1:26" ht="6.75" customHeight="1"/>
    <row r="3" spans="1:26" ht="25.5" customHeight="1">
      <c r="A3" s="5547" t="s">
        <v>5529</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row>
    <row r="4" spans="1:26" ht="6.75" customHeight="1">
      <c r="A4" s="2119"/>
      <c r="B4" s="2119"/>
      <c r="C4" s="2119"/>
      <c r="D4" s="2119"/>
      <c r="E4" s="2119"/>
      <c r="F4" s="2119"/>
      <c r="G4" s="2119"/>
      <c r="H4" s="2119"/>
      <c r="I4" s="2119"/>
      <c r="J4" s="2119"/>
      <c r="K4" s="2119"/>
      <c r="L4" s="2119"/>
      <c r="M4" s="2119"/>
      <c r="N4" s="2119"/>
      <c r="O4" s="2119"/>
      <c r="P4" s="2119"/>
      <c r="Q4" s="2119"/>
      <c r="R4" s="2119"/>
      <c r="S4" s="2119"/>
      <c r="T4" s="2119"/>
      <c r="U4" s="2119"/>
      <c r="V4" s="2119"/>
      <c r="W4" s="2119"/>
      <c r="X4" s="2119"/>
      <c r="Y4" s="2119"/>
      <c r="Z4" s="2119"/>
    </row>
    <row r="5" spans="1:26" ht="17.25" customHeight="1">
      <c r="B5" s="2067"/>
      <c r="C5" s="2067"/>
      <c r="D5" s="2067"/>
      <c r="E5" s="2067"/>
      <c r="L5" s="2067"/>
      <c r="Q5" s="2117"/>
      <c r="R5" s="5548"/>
      <c r="S5" s="5549"/>
      <c r="T5" s="5549"/>
      <c r="U5" s="2120" t="s">
        <v>477</v>
      </c>
      <c r="V5" s="2121"/>
      <c r="W5" s="2120" t="s">
        <v>5</v>
      </c>
      <c r="X5" s="2121"/>
      <c r="Y5" s="2120" t="s">
        <v>478</v>
      </c>
      <c r="Z5" s="2117"/>
    </row>
    <row r="6" spans="1:26" ht="6.75" customHeight="1">
      <c r="B6" s="2067"/>
      <c r="C6" s="2067"/>
      <c r="D6" s="2067"/>
      <c r="E6" s="2067"/>
      <c r="F6" s="2067"/>
      <c r="G6" s="2067"/>
      <c r="W6" s="2064"/>
      <c r="X6" s="2064"/>
      <c r="Y6" s="2064"/>
    </row>
    <row r="7" spans="1:26" ht="18" customHeight="1">
      <c r="A7" s="2117" t="s">
        <v>3654</v>
      </c>
      <c r="B7" s="2117"/>
      <c r="C7" s="2117"/>
      <c r="D7" s="2122"/>
      <c r="E7" s="2122"/>
      <c r="F7" s="2122"/>
      <c r="G7" s="2122"/>
      <c r="H7" s="2117"/>
      <c r="I7" s="2117"/>
      <c r="J7" s="2117"/>
      <c r="K7" s="2117"/>
      <c r="L7" s="2117"/>
      <c r="M7" s="2117"/>
      <c r="N7" s="2117"/>
      <c r="W7" s="2064"/>
      <c r="X7" s="2064"/>
      <c r="Y7" s="2064"/>
    </row>
    <row r="8" spans="1:26" ht="14.25" customHeight="1"/>
    <row r="9" spans="1:26" ht="17.25" customHeight="1">
      <c r="J9" s="2117" t="s">
        <v>3602</v>
      </c>
      <c r="K9" s="2117"/>
      <c r="L9" s="2117"/>
      <c r="M9" s="2117"/>
      <c r="N9" s="2117"/>
      <c r="O9" s="2117"/>
      <c r="P9" s="2117"/>
      <c r="Q9" s="5550" t="str">
        <f>cst_wskakunin_owner1__address</f>
        <v/>
      </c>
      <c r="R9" s="5550"/>
      <c r="S9" s="5550"/>
      <c r="T9" s="5550"/>
      <c r="U9" s="5550"/>
      <c r="V9" s="5550"/>
      <c r="W9" s="5550"/>
      <c r="X9" s="5550"/>
      <c r="Y9" s="5550"/>
      <c r="Z9" s="5550"/>
    </row>
    <row r="10" spans="1:26" ht="17.25" customHeight="1">
      <c r="J10" s="2117" t="s">
        <v>3603</v>
      </c>
      <c r="K10" s="2117"/>
      <c r="L10" s="2117"/>
      <c r="M10" s="2117"/>
      <c r="N10" s="2117"/>
      <c r="O10" s="2117"/>
      <c r="P10" s="2117"/>
      <c r="Q10" s="5550"/>
      <c r="R10" s="5550"/>
      <c r="S10" s="5550"/>
      <c r="T10" s="5550"/>
      <c r="U10" s="5550"/>
      <c r="V10" s="5550"/>
      <c r="W10" s="5550"/>
      <c r="X10" s="5550"/>
      <c r="Y10" s="5550"/>
      <c r="Z10" s="5550"/>
    </row>
    <row r="11" spans="1:26" ht="17.25" customHeight="1">
      <c r="J11" s="2117" t="s">
        <v>3604</v>
      </c>
      <c r="K11" s="2117"/>
      <c r="L11" s="2117"/>
      <c r="M11" s="2117"/>
      <c r="N11" s="2117"/>
      <c r="O11" s="2117"/>
      <c r="P11" s="2117"/>
      <c r="Q11" s="5546" t="str">
        <f>cst_wskakunin_owner1__space3</f>
        <v/>
      </c>
      <c r="R11" s="5546"/>
      <c r="S11" s="5546"/>
      <c r="T11" s="5546"/>
      <c r="U11" s="5546"/>
      <c r="V11" s="5546"/>
      <c r="W11" s="5546"/>
      <c r="X11" s="5546"/>
      <c r="Y11" s="5546"/>
      <c r="Z11" s="5546"/>
    </row>
    <row r="12" spans="1:26" ht="17.25" customHeight="1">
      <c r="J12" s="2117"/>
      <c r="K12" s="2117"/>
      <c r="L12" s="2117"/>
      <c r="M12" s="2117"/>
      <c r="N12" s="2117"/>
      <c r="O12" s="2117"/>
      <c r="P12" s="2117"/>
      <c r="Q12" s="5546"/>
      <c r="R12" s="5546"/>
      <c r="S12" s="5546"/>
      <c r="T12" s="5546"/>
      <c r="U12" s="5546"/>
      <c r="V12" s="5546"/>
      <c r="W12" s="5546"/>
      <c r="X12" s="5546"/>
      <c r="Y12" s="5546"/>
      <c r="Z12" s="5546"/>
    </row>
    <row r="13" spans="1:26" ht="15" customHeight="1">
      <c r="J13" s="2117"/>
      <c r="K13" s="2117"/>
      <c r="L13" s="2117"/>
      <c r="M13" s="2118"/>
      <c r="N13" s="2118"/>
      <c r="O13" s="2118"/>
      <c r="P13" s="2118"/>
      <c r="Q13" s="2118"/>
      <c r="R13" s="2118"/>
      <c r="S13" s="2118"/>
      <c r="T13" s="2118"/>
      <c r="U13" s="2118"/>
      <c r="V13" s="2118"/>
      <c r="W13" s="2117"/>
      <c r="X13" s="2117"/>
      <c r="Y13" s="2117"/>
      <c r="Z13" s="2117"/>
    </row>
    <row r="14" spans="1:26" ht="17.25" customHeight="1">
      <c r="J14" s="2117" t="s">
        <v>3605</v>
      </c>
      <c r="K14" s="2117"/>
      <c r="L14" s="2117"/>
      <c r="M14" s="2117"/>
      <c r="N14" s="2117"/>
      <c r="O14" s="2117"/>
      <c r="P14" s="2117"/>
      <c r="Q14" s="5551" t="str">
        <f>cst_wskakunin_dairi1__address</f>
        <v/>
      </c>
      <c r="R14" s="5551"/>
      <c r="S14" s="5551"/>
      <c r="T14" s="5551"/>
      <c r="U14" s="5551"/>
      <c r="V14" s="5551"/>
      <c r="W14" s="5551"/>
      <c r="X14" s="5551"/>
      <c r="Y14" s="5551"/>
      <c r="Z14" s="5551"/>
    </row>
    <row r="15" spans="1:26" ht="17.25" customHeight="1">
      <c r="J15" s="2117" t="s">
        <v>3603</v>
      </c>
      <c r="K15" s="2117"/>
      <c r="L15" s="2117"/>
      <c r="M15" s="2117"/>
      <c r="N15" s="2117"/>
      <c r="O15" s="2117"/>
      <c r="P15" s="2117"/>
      <c r="Q15" s="5551"/>
      <c r="R15" s="5551"/>
      <c r="S15" s="5551"/>
      <c r="T15" s="5551"/>
      <c r="U15" s="5551"/>
      <c r="V15" s="5551"/>
      <c r="W15" s="5551"/>
      <c r="X15" s="5551"/>
      <c r="Y15" s="5551"/>
      <c r="Z15" s="5551"/>
    </row>
    <row r="16" spans="1:26" ht="17.25" customHeight="1">
      <c r="J16" s="2117" t="s">
        <v>3606</v>
      </c>
      <c r="K16" s="2117"/>
      <c r="L16" s="2117"/>
      <c r="M16" s="2117"/>
      <c r="N16" s="2117"/>
      <c r="O16" s="2117"/>
      <c r="P16" s="2117"/>
      <c r="Q16" s="5546" t="str">
        <f>cst_wskakunin_dairi1__space5</f>
        <v/>
      </c>
      <c r="R16" s="5546"/>
      <c r="S16" s="5546"/>
      <c r="T16" s="5546"/>
      <c r="U16" s="5546"/>
      <c r="V16" s="5546"/>
      <c r="W16" s="5546"/>
      <c r="X16" s="5546"/>
      <c r="Y16" s="5546"/>
      <c r="Z16" s="5546"/>
    </row>
    <row r="17" spans="1:27" ht="17.25" customHeight="1">
      <c r="J17" s="2117"/>
      <c r="K17" s="2117"/>
      <c r="L17" s="2117"/>
      <c r="M17" s="2117"/>
      <c r="N17" s="2117"/>
      <c r="O17" s="2117"/>
      <c r="P17" s="2117"/>
      <c r="Q17" s="5546"/>
      <c r="R17" s="5546"/>
      <c r="S17" s="5546"/>
      <c r="T17" s="5546"/>
      <c r="U17" s="5546"/>
      <c r="V17" s="5546"/>
      <c r="W17" s="5546"/>
      <c r="X17" s="5546"/>
      <c r="Y17" s="5546"/>
      <c r="Z17" s="5546"/>
    </row>
    <row r="18" spans="1:27" ht="15" customHeight="1">
      <c r="W18" s="2064"/>
      <c r="X18" s="2064"/>
      <c r="Y18" s="2064"/>
    </row>
    <row r="19" spans="1:27" s="2117" customFormat="1" ht="17.25" customHeight="1">
      <c r="A19" s="2117" t="s">
        <v>5530</v>
      </c>
    </row>
    <row r="20" spans="1:27" s="2117" customFormat="1" ht="17.25" customHeight="1">
      <c r="A20" s="2117" t="s">
        <v>5531</v>
      </c>
    </row>
    <row r="21" spans="1:27" s="2117" customFormat="1" ht="17.25" customHeight="1">
      <c r="A21" s="2117" t="s">
        <v>5532</v>
      </c>
    </row>
    <row r="22" spans="1:27" ht="8.25" customHeight="1">
      <c r="W22" s="2064"/>
      <c r="X22" s="2064"/>
      <c r="Y22" s="2064"/>
    </row>
    <row r="23" spans="1:27" ht="22.5" customHeight="1">
      <c r="A23" s="5559" t="s">
        <v>0</v>
      </c>
      <c r="B23" s="5559"/>
      <c r="C23" s="5559"/>
      <c r="D23" s="5559"/>
      <c r="E23" s="5559"/>
      <c r="F23" s="5559"/>
      <c r="G23" s="5559"/>
      <c r="H23" s="5559"/>
      <c r="I23" s="5559"/>
      <c r="J23" s="5559"/>
      <c r="K23" s="5559"/>
      <c r="L23" s="5559"/>
      <c r="M23" s="5559"/>
      <c r="N23" s="5559"/>
      <c r="O23" s="5559"/>
      <c r="P23" s="5559"/>
      <c r="Q23" s="5559"/>
      <c r="R23" s="5559"/>
      <c r="S23" s="5559"/>
      <c r="T23" s="5559"/>
      <c r="U23" s="5559"/>
      <c r="V23" s="5559"/>
      <c r="W23" s="5559"/>
      <c r="X23" s="5559"/>
      <c r="Y23" s="5559"/>
      <c r="Z23" s="5559"/>
    </row>
    <row r="24" spans="1:27" ht="8.25" customHeight="1">
      <c r="W24" s="2064"/>
      <c r="X24" s="2064"/>
      <c r="Y24" s="2064"/>
    </row>
    <row r="25" spans="1:27" ht="17.25" customHeight="1">
      <c r="A25" s="2123" t="s">
        <v>5533</v>
      </c>
      <c r="B25" s="2117"/>
      <c r="C25" s="2117"/>
      <c r="D25" s="2117"/>
      <c r="E25" s="2117"/>
      <c r="F25" s="2117"/>
      <c r="G25" s="2117"/>
      <c r="H25" s="2117"/>
      <c r="I25" s="2117"/>
      <c r="J25" s="2117"/>
      <c r="K25" s="2117"/>
      <c r="L25" s="2117"/>
      <c r="M25" s="2117"/>
      <c r="N25" s="2117"/>
      <c r="O25" s="2117"/>
      <c r="P25" s="2117"/>
      <c r="Q25" s="2117"/>
      <c r="R25" s="2117"/>
      <c r="S25" s="2117"/>
      <c r="T25" s="2117"/>
      <c r="U25" s="2117"/>
      <c r="V25" s="2117"/>
      <c r="W25" s="2117"/>
      <c r="X25" s="2117"/>
      <c r="Y25" s="2117"/>
      <c r="Z25" s="2117"/>
      <c r="AA25" s="2117"/>
    </row>
    <row r="26" spans="1:27" ht="17.25" customHeight="1">
      <c r="A26" s="2117"/>
      <c r="B26" s="2117"/>
      <c r="C26" s="2117"/>
      <c r="D26" s="2117"/>
      <c r="E26" s="2124" t="s">
        <v>139</v>
      </c>
      <c r="F26" s="2117" t="s">
        <v>5534</v>
      </c>
      <c r="G26" s="2117"/>
      <c r="H26" s="2117"/>
      <c r="I26" s="2117"/>
      <c r="J26" s="2117"/>
      <c r="K26" s="2117"/>
      <c r="L26" s="2117"/>
      <c r="M26" s="2117"/>
      <c r="N26" s="2117"/>
      <c r="O26" s="2117"/>
      <c r="P26" s="2117"/>
      <c r="Q26" s="2117"/>
      <c r="R26" s="2117"/>
      <c r="S26" s="2117"/>
      <c r="T26" s="2117"/>
      <c r="U26" s="2117"/>
      <c r="V26" s="2117"/>
      <c r="Z26" s="2117"/>
      <c r="AA26" s="2117"/>
    </row>
    <row r="27" spans="1:27" ht="17.25" customHeight="1">
      <c r="A27" s="2117"/>
      <c r="B27" s="2117"/>
      <c r="C27" s="2117"/>
      <c r="D27" s="2117"/>
      <c r="E27" s="2117"/>
      <c r="F27" s="2124" t="s">
        <v>139</v>
      </c>
      <c r="G27" s="2117" t="s">
        <v>5535</v>
      </c>
      <c r="H27" s="2117"/>
      <c r="I27" s="2117"/>
      <c r="J27" s="2117"/>
      <c r="K27" s="2117"/>
      <c r="L27" s="2117"/>
      <c r="M27" s="2117"/>
      <c r="N27" s="2117"/>
      <c r="O27" s="2117"/>
      <c r="P27" s="2117"/>
      <c r="Q27" s="2117"/>
      <c r="R27" s="2117"/>
      <c r="S27" s="2117"/>
      <c r="T27" s="2117"/>
      <c r="U27" s="2117"/>
      <c r="V27" s="2117"/>
      <c r="Z27" s="2117"/>
      <c r="AA27" s="2117"/>
    </row>
    <row r="28" spans="1:27" ht="17.25" customHeight="1">
      <c r="A28" s="2117"/>
      <c r="B28" s="2117"/>
      <c r="C28" s="2117"/>
      <c r="D28" s="2117"/>
      <c r="E28" s="2117"/>
      <c r="F28" s="2124" t="s">
        <v>139</v>
      </c>
      <c r="G28" s="2117" t="s">
        <v>5536</v>
      </c>
      <c r="H28" s="2117"/>
      <c r="I28" s="2117"/>
      <c r="J28" s="2117"/>
      <c r="K28" s="2117"/>
      <c r="L28" s="2117"/>
      <c r="M28" s="2117"/>
      <c r="N28" s="2117"/>
      <c r="O28" s="2117"/>
      <c r="P28" s="2117"/>
      <c r="Q28" s="2117"/>
      <c r="R28" s="2117"/>
      <c r="S28" s="2117"/>
      <c r="T28" s="2117"/>
      <c r="U28" s="2117"/>
      <c r="V28" s="2117"/>
      <c r="W28" s="2117"/>
      <c r="X28" s="2117"/>
      <c r="Y28" s="2117"/>
      <c r="Z28" s="2117"/>
      <c r="AA28" s="2117"/>
    </row>
    <row r="29" spans="1:27" ht="17.25" customHeight="1">
      <c r="A29" s="2117"/>
      <c r="B29" s="2117"/>
      <c r="C29" s="2117"/>
      <c r="D29" s="2117"/>
      <c r="E29" s="2117"/>
      <c r="F29" s="2124" t="s">
        <v>139</v>
      </c>
      <c r="G29" s="2117" t="s">
        <v>5537</v>
      </c>
      <c r="H29" s="2117"/>
      <c r="I29" s="2117"/>
      <c r="J29" s="2117"/>
      <c r="K29" s="2117"/>
      <c r="L29" s="2117"/>
      <c r="M29" s="2117"/>
      <c r="N29" s="2117"/>
      <c r="O29" s="2117"/>
      <c r="P29" s="2117"/>
      <c r="Q29" s="2117"/>
      <c r="R29" s="2117"/>
      <c r="S29" s="2117"/>
      <c r="T29" s="2117"/>
      <c r="U29" s="2117"/>
      <c r="V29" s="2117"/>
      <c r="W29" s="2117"/>
      <c r="X29" s="2117"/>
      <c r="Y29" s="2117"/>
      <c r="Z29" s="2117"/>
      <c r="AA29" s="2117"/>
    </row>
    <row r="30" spans="1:27" ht="17.25" customHeight="1">
      <c r="A30" s="2117"/>
      <c r="B30" s="2117"/>
      <c r="C30" s="2117"/>
      <c r="D30" s="2117"/>
      <c r="E30" s="2124" t="s">
        <v>139</v>
      </c>
      <c r="F30" s="2125" t="s">
        <v>5538</v>
      </c>
      <c r="G30" s="2117"/>
      <c r="H30" s="2117"/>
      <c r="I30" s="2117"/>
      <c r="J30" s="2117"/>
      <c r="K30" s="2117"/>
      <c r="L30" s="2117"/>
      <c r="M30" s="2117"/>
      <c r="N30" s="2117"/>
      <c r="O30" s="2117"/>
      <c r="P30" s="2117"/>
      <c r="Q30" s="2117"/>
      <c r="R30" s="2117"/>
      <c r="S30" s="2117"/>
      <c r="T30" s="2117"/>
      <c r="U30" s="2117"/>
      <c r="V30" s="2117"/>
      <c r="W30" s="2117"/>
      <c r="X30" s="2117"/>
      <c r="Y30" s="2117"/>
      <c r="Z30" s="2117"/>
      <c r="AA30" s="2117"/>
    </row>
    <row r="31" spans="1:27" ht="17.25" customHeight="1">
      <c r="A31" s="2117"/>
      <c r="B31" s="2117"/>
      <c r="C31" s="2117"/>
      <c r="D31" s="2117"/>
      <c r="E31" s="2124" t="s">
        <v>139</v>
      </c>
      <c r="F31" s="2125" t="s">
        <v>5539</v>
      </c>
      <c r="G31" s="2117"/>
      <c r="H31" s="2117"/>
      <c r="I31" s="2117"/>
      <c r="J31" s="2117"/>
      <c r="K31" s="2117"/>
      <c r="L31" s="2117"/>
      <c r="M31" s="2117"/>
      <c r="N31" s="2117"/>
      <c r="O31" s="2117"/>
      <c r="P31" s="2117"/>
      <c r="Q31" s="2117"/>
      <c r="R31" s="2117"/>
      <c r="S31" s="2117"/>
      <c r="T31" s="2117"/>
      <c r="U31" s="2117"/>
      <c r="V31" s="2117"/>
      <c r="Z31" s="2117"/>
      <c r="AA31" s="2117"/>
    </row>
    <row r="32" spans="1:27" ht="17.25" customHeight="1">
      <c r="A32" s="2117" t="s">
        <v>5540</v>
      </c>
      <c r="B32" s="2117"/>
      <c r="C32" s="2125"/>
      <c r="D32" s="2117"/>
      <c r="E32" s="2117"/>
      <c r="F32" s="2117"/>
      <c r="G32" s="5560" t="str">
        <f>cst_wskakunin_BUILD__address</f>
        <v>埼玉県さいたま市浦和区仲町</v>
      </c>
      <c r="H32" s="5561"/>
      <c r="I32" s="5561"/>
      <c r="J32" s="5561"/>
      <c r="K32" s="5561"/>
      <c r="L32" s="5561"/>
      <c r="M32" s="5561"/>
      <c r="N32" s="5561"/>
      <c r="O32" s="5561"/>
      <c r="P32" s="5561"/>
      <c r="Q32" s="5561"/>
      <c r="R32" s="5561"/>
      <c r="S32" s="5561"/>
      <c r="T32" s="5561"/>
      <c r="U32" s="5561"/>
      <c r="V32" s="5561"/>
      <c r="W32" s="5561"/>
      <c r="X32" s="5561"/>
      <c r="Y32" s="5561"/>
      <c r="Z32" s="5561"/>
      <c r="AA32" s="2117"/>
    </row>
    <row r="33" spans="1:27" ht="17.25" customHeight="1">
      <c r="A33" s="2117"/>
      <c r="B33" s="2117"/>
      <c r="C33" s="2125"/>
      <c r="D33" s="2117"/>
      <c r="E33" s="2117"/>
      <c r="F33" s="2117"/>
      <c r="G33" s="5561"/>
      <c r="H33" s="5561"/>
      <c r="I33" s="5561"/>
      <c r="J33" s="5561"/>
      <c r="K33" s="5561"/>
      <c r="L33" s="5561"/>
      <c r="M33" s="5561"/>
      <c r="N33" s="5561"/>
      <c r="O33" s="5561"/>
      <c r="P33" s="5561"/>
      <c r="Q33" s="5561"/>
      <c r="R33" s="5561"/>
      <c r="S33" s="5561"/>
      <c r="T33" s="5561"/>
      <c r="U33" s="5561"/>
      <c r="V33" s="5561"/>
      <c r="W33" s="5561"/>
      <c r="X33" s="5561"/>
      <c r="Y33" s="5561"/>
      <c r="Z33" s="5561"/>
      <c r="AA33" s="2117"/>
    </row>
    <row r="34" spans="1:27" ht="17.25" customHeight="1">
      <c r="A34" s="2117" t="s">
        <v>5541</v>
      </c>
      <c r="B34" s="2117"/>
      <c r="C34" s="2125"/>
      <c r="D34" s="2117"/>
      <c r="E34" s="2117"/>
      <c r="F34" s="2117"/>
      <c r="G34" s="5562" t="str">
        <f>cst_wskakunin_BUILD_NAME</f>
        <v>eigyouテスト</v>
      </c>
      <c r="H34" s="5562"/>
      <c r="I34" s="5562"/>
      <c r="J34" s="5562"/>
      <c r="K34" s="5562"/>
      <c r="L34" s="5562"/>
      <c r="M34" s="5562"/>
      <c r="N34" s="5562"/>
      <c r="O34" s="5562"/>
      <c r="P34" s="5562"/>
      <c r="Q34" s="5562"/>
      <c r="R34" s="5562"/>
      <c r="S34" s="5562"/>
      <c r="T34" s="5562"/>
      <c r="U34" s="5562"/>
      <c r="V34" s="5562"/>
      <c r="W34" s="5562"/>
      <c r="X34" s="5562"/>
      <c r="Y34" s="5562"/>
      <c r="Z34" s="5562"/>
      <c r="AA34" s="2117"/>
    </row>
    <row r="35" spans="1:27" ht="17.25" customHeight="1">
      <c r="A35" s="2117" t="s">
        <v>5542</v>
      </c>
      <c r="B35" s="2117"/>
      <c r="C35" s="2125"/>
      <c r="D35" s="2117"/>
      <c r="E35" s="2117"/>
      <c r="F35" s="2117"/>
      <c r="G35" s="2124" t="s">
        <v>139</v>
      </c>
      <c r="H35" s="2117" t="s">
        <v>466</v>
      </c>
      <c r="I35" s="2117"/>
      <c r="J35" s="2117"/>
      <c r="K35" s="2117"/>
      <c r="L35" s="2117"/>
      <c r="M35" s="2117"/>
      <c r="N35" s="2117"/>
      <c r="O35" s="2117"/>
      <c r="P35" s="2117"/>
      <c r="Q35" s="2117"/>
      <c r="R35" s="2117"/>
      <c r="S35" s="2117"/>
      <c r="T35" s="2117"/>
      <c r="U35" s="2117"/>
      <c r="V35" s="2117"/>
      <c r="W35" s="2117"/>
      <c r="X35" s="2117"/>
      <c r="Y35" s="2117"/>
      <c r="Z35" s="2117"/>
      <c r="AA35" s="2117"/>
    </row>
    <row r="36" spans="1:27" ht="17.25" customHeight="1">
      <c r="A36" s="2117"/>
      <c r="B36" s="2117"/>
      <c r="C36" s="2125"/>
      <c r="D36" s="2117"/>
      <c r="E36" s="2117"/>
      <c r="F36" s="2117"/>
      <c r="G36" s="2124" t="s">
        <v>139</v>
      </c>
      <c r="H36" s="2117" t="s">
        <v>5543</v>
      </c>
      <c r="I36" s="2117"/>
      <c r="J36" s="2117"/>
      <c r="K36" s="2117"/>
      <c r="L36" s="2117"/>
      <c r="M36" s="2117"/>
      <c r="N36" s="2117"/>
      <c r="O36" s="2117"/>
      <c r="P36" s="2117"/>
      <c r="Q36" s="2117"/>
      <c r="R36" s="2117"/>
      <c r="S36" s="2117"/>
      <c r="T36" s="2117"/>
      <c r="U36" s="2117"/>
      <c r="V36" s="2117"/>
      <c r="W36" s="2117"/>
      <c r="X36" s="2117"/>
      <c r="Y36" s="2117"/>
      <c r="Z36" s="2117"/>
      <c r="AA36" s="2117"/>
    </row>
    <row r="37" spans="1:27" ht="17.25" customHeight="1">
      <c r="A37" s="2117"/>
      <c r="B37" s="2117"/>
      <c r="C37" s="2125"/>
      <c r="D37" s="2117"/>
      <c r="E37" s="2117"/>
      <c r="F37" s="2117"/>
      <c r="G37" s="2117"/>
      <c r="H37" s="2117" t="s">
        <v>5544</v>
      </c>
      <c r="I37" s="2117"/>
      <c r="J37" s="2117"/>
      <c r="K37" s="2117"/>
      <c r="L37" s="2117"/>
      <c r="M37" s="2117"/>
      <c r="N37" s="2117"/>
      <c r="O37" s="2117"/>
      <c r="P37" s="2117"/>
      <c r="Q37" s="2117"/>
      <c r="R37" s="2117"/>
      <c r="S37" s="2117"/>
      <c r="T37" s="2117"/>
      <c r="U37" s="2117"/>
      <c r="V37" s="2117"/>
      <c r="W37" s="2117"/>
      <c r="X37" s="2117"/>
      <c r="Y37" s="2117"/>
      <c r="Z37" s="2117"/>
      <c r="AA37" s="2117"/>
    </row>
    <row r="38" spans="1:27" ht="17.25" customHeight="1">
      <c r="A38" s="2117" t="s">
        <v>5545</v>
      </c>
      <c r="B38" s="2125"/>
      <c r="C38" s="2117"/>
      <c r="D38" s="2117"/>
      <c r="E38" s="2117"/>
      <c r="F38" s="2117"/>
      <c r="G38" s="2124" t="s">
        <v>139</v>
      </c>
      <c r="H38" s="2117" t="s">
        <v>154</v>
      </c>
      <c r="I38" s="2117"/>
      <c r="J38" s="2117"/>
      <c r="K38" s="2117"/>
      <c r="L38" s="2117"/>
      <c r="M38" s="2124" t="s">
        <v>139</v>
      </c>
      <c r="N38" s="2117" t="s">
        <v>4154</v>
      </c>
      <c r="O38" s="2117"/>
      <c r="P38" s="2117"/>
      <c r="Q38" s="2117"/>
      <c r="R38" s="2117"/>
      <c r="S38" s="2117"/>
      <c r="T38" s="2117"/>
      <c r="U38" s="2117"/>
      <c r="V38" s="2117"/>
      <c r="Z38" s="2117"/>
      <c r="AA38" s="2117"/>
    </row>
    <row r="39" spans="1:27" ht="17.25" customHeight="1">
      <c r="A39" s="2117"/>
      <c r="B39" s="2125"/>
      <c r="C39" s="2117"/>
      <c r="D39" s="2117"/>
      <c r="E39" s="2117"/>
      <c r="F39" s="2117"/>
      <c r="G39" s="2124" t="s">
        <v>139</v>
      </c>
      <c r="H39" s="2117" t="s">
        <v>3211</v>
      </c>
      <c r="I39" s="2117"/>
      <c r="J39" s="2117"/>
      <c r="K39" s="2117"/>
      <c r="L39" s="2117"/>
      <c r="M39" s="2124" t="s">
        <v>139</v>
      </c>
      <c r="N39" s="2117" t="s">
        <v>4155</v>
      </c>
      <c r="O39" s="2117"/>
      <c r="P39" s="2117"/>
      <c r="Q39" s="2117"/>
      <c r="R39" s="2117"/>
      <c r="S39" s="2117"/>
      <c r="T39" s="2117"/>
      <c r="U39" s="2117"/>
      <c r="V39" s="2117"/>
      <c r="W39" s="2117"/>
      <c r="X39" s="2117"/>
      <c r="Y39" s="2117"/>
      <c r="Z39" s="2117"/>
      <c r="AA39" s="2117"/>
    </row>
    <row r="40" spans="1:27" ht="17.25" customHeight="1">
      <c r="A40" s="2117" t="s">
        <v>5546</v>
      </c>
      <c r="B40" s="2125"/>
      <c r="C40" s="2117"/>
      <c r="D40" s="2117"/>
      <c r="E40" s="2117"/>
      <c r="F40" s="2117"/>
      <c r="G40" s="2117"/>
      <c r="I40" s="2124" t="s">
        <v>139</v>
      </c>
      <c r="J40" s="2117" t="s">
        <v>472</v>
      </c>
      <c r="K40" s="2117"/>
      <c r="L40" s="2124" t="s">
        <v>139</v>
      </c>
      <c r="M40" s="2117" t="s">
        <v>473</v>
      </c>
      <c r="N40" s="2117"/>
      <c r="O40" s="2124" t="s">
        <v>139</v>
      </c>
      <c r="P40" s="2117" t="s">
        <v>474</v>
      </c>
      <c r="Q40" s="2117"/>
      <c r="R40" s="2124" t="s">
        <v>139</v>
      </c>
      <c r="S40" s="2117" t="s">
        <v>5547</v>
      </c>
      <c r="T40" s="2117"/>
      <c r="U40" s="2117"/>
      <c r="V40" s="2117"/>
      <c r="W40" s="2117"/>
      <c r="AA40" s="2117"/>
    </row>
    <row r="41" spans="1:27" ht="17.25" customHeight="1">
      <c r="A41" s="2117"/>
      <c r="B41" s="2125"/>
      <c r="C41" s="2117"/>
      <c r="D41" s="2117"/>
      <c r="E41" s="2117"/>
      <c r="F41" s="2117"/>
      <c r="G41" s="2117"/>
      <c r="I41" s="2124" t="s">
        <v>139</v>
      </c>
      <c r="J41" s="2117" t="s">
        <v>5548</v>
      </c>
      <c r="K41" s="2117"/>
      <c r="L41" s="2117"/>
      <c r="M41" s="2117"/>
      <c r="N41" s="2117"/>
      <c r="O41" s="2117"/>
      <c r="P41" s="2117"/>
      <c r="Q41" s="2117"/>
      <c r="R41" s="2124" t="s">
        <v>139</v>
      </c>
      <c r="S41" s="2117" t="s">
        <v>5549</v>
      </c>
      <c r="T41" s="2117"/>
      <c r="U41" s="2117"/>
      <c r="V41" s="2117"/>
      <c r="W41" s="2117"/>
      <c r="AA41" s="2117"/>
    </row>
    <row r="42" spans="1:27" ht="17.25" customHeight="1">
      <c r="A42" s="2117" t="s">
        <v>5550</v>
      </c>
      <c r="B42" s="2117"/>
      <c r="C42" s="2117"/>
      <c r="D42" s="2117"/>
      <c r="E42" s="2117"/>
      <c r="F42" s="2117"/>
      <c r="J42" s="2124" t="s">
        <v>139</v>
      </c>
      <c r="K42" s="2117" t="s">
        <v>1395</v>
      </c>
      <c r="L42" s="2117"/>
      <c r="M42" s="2117"/>
      <c r="N42" s="2117"/>
      <c r="Q42" s="2118"/>
      <c r="R42" s="2117"/>
      <c r="S42" s="2117"/>
      <c r="T42" s="2117"/>
      <c r="U42" s="2117"/>
      <c r="X42" s="2126"/>
      <c r="Y42" s="2123"/>
      <c r="Z42" s="2117"/>
      <c r="AA42" s="2117"/>
    </row>
    <row r="43" spans="1:27" ht="17.25" customHeight="1">
      <c r="A43" s="2117"/>
      <c r="B43" s="2117"/>
      <c r="C43" s="2117"/>
      <c r="D43" s="2117"/>
      <c r="E43" s="2117"/>
      <c r="F43" s="2126"/>
      <c r="J43" s="2124" t="s">
        <v>139</v>
      </c>
      <c r="K43" s="2117" t="s">
        <v>5551</v>
      </c>
      <c r="L43" s="2126"/>
      <c r="M43" s="2126"/>
      <c r="N43" s="2126"/>
      <c r="O43" s="2126"/>
      <c r="P43" s="2126"/>
      <c r="Q43" s="2126"/>
      <c r="S43" s="2124" t="s">
        <v>139</v>
      </c>
      <c r="T43" s="2117" t="s">
        <v>5552</v>
      </c>
      <c r="U43" s="2126"/>
      <c r="X43" s="2126"/>
      <c r="Y43" s="2123"/>
      <c r="Z43" s="2117"/>
      <c r="AA43" s="2117"/>
    </row>
    <row r="44" spans="1:27" ht="17.25" customHeight="1">
      <c r="A44" s="2117" t="s">
        <v>3629</v>
      </c>
      <c r="B44" s="2117"/>
      <c r="C44" s="2117"/>
      <c r="D44" s="2117"/>
      <c r="E44" s="2117"/>
      <c r="F44" s="2117"/>
      <c r="G44" s="2117"/>
      <c r="H44" s="2117"/>
      <c r="I44" s="2117"/>
      <c r="J44" s="2117"/>
      <c r="K44" s="5563"/>
      <c r="L44" s="5563"/>
      <c r="M44" s="5563"/>
      <c r="N44" s="5563"/>
      <c r="O44" s="5563"/>
      <c r="P44" s="5563"/>
      <c r="Q44" s="5563"/>
      <c r="R44" s="5563"/>
      <c r="S44" s="5563"/>
      <c r="T44" s="5563"/>
      <c r="U44" s="5563"/>
      <c r="V44" s="5563"/>
      <c r="W44" s="5563"/>
      <c r="X44" s="5563"/>
      <c r="Y44" s="5563"/>
      <c r="Z44" s="2127"/>
      <c r="AA44" s="2117"/>
    </row>
    <row r="45" spans="1:27" ht="17.25" customHeight="1">
      <c r="A45" s="2117" t="s">
        <v>3630</v>
      </c>
      <c r="B45" s="2117"/>
      <c r="C45" s="2117"/>
      <c r="D45" s="2117"/>
      <c r="E45" s="2117"/>
      <c r="F45" s="2117"/>
      <c r="G45" s="2117"/>
      <c r="H45" s="2117"/>
      <c r="I45" s="2117"/>
      <c r="J45" s="5564"/>
      <c r="K45" s="5564"/>
      <c r="L45" s="2120" t="s">
        <v>477</v>
      </c>
      <c r="M45" s="2121"/>
      <c r="N45" s="2120" t="s">
        <v>5</v>
      </c>
      <c r="O45" s="2121"/>
      <c r="P45" s="2120" t="s">
        <v>478</v>
      </c>
      <c r="Q45" s="2128"/>
      <c r="R45" s="2128"/>
      <c r="S45" s="2128"/>
      <c r="T45" s="2128"/>
      <c r="U45" s="2128"/>
      <c r="V45" s="2128"/>
      <c r="W45" s="2128"/>
      <c r="X45" s="2128"/>
      <c r="Y45" s="2128"/>
      <c r="Z45" s="2128"/>
      <c r="AA45" s="2117"/>
    </row>
    <row r="46" spans="1:27" ht="7.5" customHeight="1">
      <c r="K46" s="2072"/>
      <c r="L46" s="2128"/>
      <c r="M46" s="2128"/>
      <c r="N46" s="2128"/>
      <c r="O46" s="2128"/>
      <c r="P46" s="2128"/>
      <c r="Q46" s="2128"/>
      <c r="R46" s="2128"/>
      <c r="S46" s="2128"/>
      <c r="T46" s="2128"/>
      <c r="U46" s="2128"/>
      <c r="V46" s="2128"/>
      <c r="W46" s="2128"/>
      <c r="X46" s="2128"/>
      <c r="Y46" s="2128"/>
      <c r="Z46" s="2128"/>
    </row>
    <row r="47" spans="1:27" s="2117" customFormat="1" ht="24" customHeight="1">
      <c r="A47" s="5552" t="s">
        <v>3116</v>
      </c>
      <c r="B47" s="5552"/>
      <c r="C47" s="5552"/>
      <c r="D47" s="5552"/>
      <c r="E47" s="5552"/>
      <c r="F47" s="5552"/>
      <c r="G47" s="5552"/>
      <c r="H47" s="5552"/>
      <c r="I47" s="5552"/>
      <c r="J47" s="5552"/>
      <c r="K47" s="5553"/>
      <c r="L47" s="5554" t="s">
        <v>3635</v>
      </c>
      <c r="M47" s="5555"/>
      <c r="N47" s="5555"/>
      <c r="O47" s="5555"/>
      <c r="P47" s="5555"/>
      <c r="Q47" s="5555"/>
      <c r="R47" s="5555"/>
      <c r="S47" s="5555"/>
      <c r="T47" s="5555"/>
      <c r="U47" s="5555"/>
      <c r="V47" s="5555"/>
      <c r="W47" s="5555"/>
      <c r="X47" s="5555"/>
      <c r="Y47" s="5555"/>
      <c r="Z47" s="5555"/>
    </row>
    <row r="48" spans="1:27" s="2117" customFormat="1" ht="24" customHeight="1">
      <c r="A48" s="5552" t="s">
        <v>3636</v>
      </c>
      <c r="B48" s="5552"/>
      <c r="C48" s="5552"/>
      <c r="D48" s="5552"/>
      <c r="E48" s="5552"/>
      <c r="F48" s="5552"/>
      <c r="G48" s="5552"/>
      <c r="H48" s="5552"/>
      <c r="I48" s="5552"/>
      <c r="J48" s="5552"/>
      <c r="K48" s="5555"/>
      <c r="L48" s="5555"/>
      <c r="M48" s="5555"/>
      <c r="N48" s="5555"/>
      <c r="O48" s="5555"/>
      <c r="P48" s="5555"/>
      <c r="Q48" s="5555"/>
      <c r="R48" s="5555"/>
      <c r="S48" s="5555"/>
      <c r="T48" s="5555"/>
      <c r="U48" s="5555"/>
      <c r="V48" s="5555"/>
      <c r="W48" s="5555"/>
      <c r="X48" s="5555"/>
      <c r="Y48" s="5555"/>
      <c r="Z48" s="5555"/>
    </row>
    <row r="49" spans="1:26" s="2117" customFormat="1" ht="24" customHeight="1">
      <c r="A49" s="5556" t="s">
        <v>3637</v>
      </c>
      <c r="B49" s="5557"/>
      <c r="C49" s="5557"/>
      <c r="D49" s="5557"/>
      <c r="E49" s="5557"/>
      <c r="F49" s="5557"/>
      <c r="G49" s="5557"/>
      <c r="H49" s="5557"/>
      <c r="I49" s="5557"/>
      <c r="J49" s="5557"/>
      <c r="K49" s="5558"/>
      <c r="L49" s="5555"/>
      <c r="M49" s="5555"/>
      <c r="N49" s="5555"/>
      <c r="O49" s="5555"/>
      <c r="P49" s="5555"/>
      <c r="Q49" s="5555"/>
      <c r="R49" s="5555"/>
      <c r="S49" s="5555"/>
      <c r="T49" s="5555"/>
      <c r="U49" s="5555"/>
      <c r="V49" s="5555"/>
      <c r="W49" s="5555"/>
      <c r="X49" s="5555"/>
      <c r="Y49" s="5555"/>
      <c r="Z49" s="5555"/>
    </row>
    <row r="50" spans="1:26" s="2117" customFormat="1" ht="24" customHeight="1">
      <c r="A50" s="5552" t="s">
        <v>3955</v>
      </c>
      <c r="B50" s="5552"/>
      <c r="C50" s="5552"/>
      <c r="D50" s="5552"/>
      <c r="E50" s="5552"/>
      <c r="F50" s="5552"/>
      <c r="G50" s="5552"/>
      <c r="H50" s="5552"/>
      <c r="I50" s="5552"/>
      <c r="J50" s="5552"/>
      <c r="K50" s="5555"/>
      <c r="L50" s="5555"/>
      <c r="M50" s="5555"/>
      <c r="N50" s="5555"/>
      <c r="O50" s="5555"/>
      <c r="P50" s="5555"/>
      <c r="Q50" s="5555"/>
      <c r="R50" s="5555"/>
      <c r="S50" s="5555"/>
      <c r="T50" s="5555"/>
      <c r="U50" s="5555"/>
      <c r="V50" s="5555"/>
      <c r="W50" s="5555"/>
      <c r="X50" s="5555"/>
      <c r="Y50" s="5555"/>
      <c r="Z50" s="5555"/>
    </row>
    <row r="51" spans="1:26" ht="11.25" customHeight="1"/>
    <row r="52" spans="1:26" ht="17.25" customHeight="1">
      <c r="A52" s="2084" t="s">
        <v>5553</v>
      </c>
      <c r="B52" s="2085"/>
      <c r="C52" s="2085"/>
      <c r="D52" s="2085"/>
      <c r="E52" s="2085"/>
      <c r="F52" s="2085"/>
      <c r="G52" s="2085"/>
      <c r="H52" s="2085"/>
      <c r="I52" s="2085"/>
      <c r="J52" s="2085"/>
      <c r="K52" s="2085"/>
      <c r="L52" s="2085"/>
      <c r="M52" s="2085"/>
      <c r="N52" s="2085"/>
      <c r="O52" s="2085"/>
      <c r="P52" s="2085"/>
      <c r="Q52" s="2085"/>
      <c r="R52" s="2085"/>
      <c r="S52" s="2085"/>
      <c r="T52" s="2085"/>
      <c r="U52" s="2085"/>
      <c r="V52" s="2085"/>
      <c r="W52" s="2086"/>
      <c r="X52" s="2086"/>
      <c r="Y52" s="2086"/>
      <c r="Z52" s="2087"/>
    </row>
    <row r="53" spans="1:26" ht="17.25" customHeight="1">
      <c r="A53" s="2088"/>
      <c r="B53" s="2064" t="s">
        <v>5554</v>
      </c>
      <c r="Z53" s="2092"/>
    </row>
    <row r="54" spans="1:26" ht="17.25" customHeight="1">
      <c r="A54" s="2089" t="s">
        <v>5555</v>
      </c>
      <c r="B54" s="2074"/>
      <c r="C54" s="2074"/>
      <c r="D54" s="2074"/>
      <c r="E54" s="2074"/>
      <c r="F54" s="2074"/>
      <c r="G54" s="2074"/>
      <c r="H54" s="2074"/>
      <c r="I54" s="2074"/>
      <c r="J54" s="2074"/>
      <c r="K54" s="2074"/>
      <c r="L54" s="2074"/>
      <c r="M54" s="2074"/>
      <c r="N54" s="2074"/>
      <c r="O54" s="2074"/>
      <c r="P54" s="2074"/>
      <c r="Q54" s="2074"/>
      <c r="R54" s="2074"/>
      <c r="S54" s="2074"/>
      <c r="T54" s="2074"/>
      <c r="U54" s="2074"/>
      <c r="V54" s="2074"/>
      <c r="W54" s="2090"/>
      <c r="X54" s="2090"/>
      <c r="Y54" s="2090"/>
      <c r="Z54" s="2091"/>
    </row>
    <row r="56" spans="1:26">
      <c r="A56" s="2064" t="s">
        <v>3030</v>
      </c>
    </row>
    <row r="57" spans="1:26">
      <c r="A57" s="2064" t="s">
        <v>3638</v>
      </c>
    </row>
    <row r="58" spans="1:26">
      <c r="A58" s="2064" t="s">
        <v>3951</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6"/>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56" customWidth="1"/>
    <col min="2" max="3" width="2.625" style="756" customWidth="1"/>
    <col min="4" max="22" width="3.25" style="756" customWidth="1"/>
    <col min="23" max="24" width="3.25" style="758" customWidth="1"/>
    <col min="25" max="25" width="3.375" style="758" bestFit="1" customWidth="1"/>
    <col min="26" max="26" width="3.25" style="756" bestFit="1" customWidth="1"/>
    <col min="27" max="27" width="12.375" style="756" customWidth="1"/>
    <col min="28" max="28" width="9" style="756" customWidth="1"/>
    <col min="29" max="16384" width="9" style="756"/>
  </cols>
  <sheetData>
    <row r="1" spans="1:26" ht="17.25" customHeight="1">
      <c r="B1" s="1103" t="s">
        <v>4047</v>
      </c>
      <c r="F1" s="757"/>
      <c r="G1" s="757"/>
      <c r="Z1" s="757"/>
    </row>
    <row r="3" spans="1:26" ht="25.5" customHeight="1">
      <c r="A3" s="5565" t="s">
        <v>4048</v>
      </c>
      <c r="B3" s="5565"/>
      <c r="C3" s="5565"/>
      <c r="D3" s="5565"/>
      <c r="E3" s="5565"/>
      <c r="F3" s="5565"/>
      <c r="G3" s="5565"/>
      <c r="H3" s="5565"/>
      <c r="I3" s="5565"/>
      <c r="J3" s="5565"/>
      <c r="K3" s="5565"/>
      <c r="L3" s="5565"/>
      <c r="M3" s="5565"/>
      <c r="N3" s="5565"/>
      <c r="O3" s="5565"/>
      <c r="P3" s="5565"/>
      <c r="Q3" s="5565"/>
      <c r="R3" s="5565"/>
      <c r="S3" s="5565"/>
      <c r="T3" s="5565"/>
      <c r="U3" s="5565"/>
      <c r="V3" s="5565"/>
      <c r="W3" s="5565"/>
      <c r="X3" s="5565"/>
      <c r="Y3" s="5565"/>
      <c r="Z3" s="5565"/>
    </row>
    <row r="4" spans="1:26" ht="13.5" customHeight="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row>
    <row r="5" spans="1:26" ht="17.25" customHeight="1">
      <c r="B5" s="760"/>
      <c r="C5" s="760"/>
      <c r="D5" s="760"/>
      <c r="E5" s="760"/>
      <c r="L5" s="760"/>
      <c r="R5" s="5566"/>
      <c r="S5" s="5567"/>
      <c r="T5" s="5567"/>
      <c r="U5" s="1103" t="s">
        <v>477</v>
      </c>
      <c r="V5" s="1210"/>
      <c r="W5" s="1103" t="s">
        <v>5</v>
      </c>
      <c r="X5" s="1210"/>
      <c r="Y5" s="1103" t="s">
        <v>478</v>
      </c>
    </row>
    <row r="6" spans="1:26" ht="17.25" customHeight="1">
      <c r="B6" s="760"/>
      <c r="C6" s="760"/>
      <c r="D6" s="760"/>
      <c r="E6" s="760"/>
      <c r="F6" s="760"/>
      <c r="G6" s="760"/>
      <c r="W6" s="756"/>
      <c r="X6" s="756"/>
      <c r="Y6" s="756"/>
    </row>
    <row r="7" spans="1:26" ht="18" customHeight="1">
      <c r="A7" s="1103" t="s">
        <v>3601</v>
      </c>
      <c r="B7" s="1103"/>
      <c r="C7" s="1103"/>
      <c r="D7" s="1106"/>
      <c r="E7" s="1106"/>
      <c r="F7" s="1106"/>
      <c r="G7" s="1106"/>
      <c r="H7" s="1103"/>
      <c r="I7" s="1103"/>
      <c r="J7" s="1103"/>
      <c r="K7" s="1103"/>
      <c r="L7" s="1103"/>
      <c r="M7" s="1103"/>
      <c r="N7" s="1103"/>
      <c r="W7" s="756"/>
      <c r="X7" s="756"/>
      <c r="Y7" s="756"/>
    </row>
    <row r="8" spans="1:26" ht="17.25" customHeight="1"/>
    <row r="9" spans="1:26" ht="17.25" customHeight="1">
      <c r="H9" s="1207" t="s">
        <v>3602</v>
      </c>
      <c r="I9" s="1207"/>
      <c r="J9" s="1207"/>
      <c r="K9" s="1207"/>
      <c r="L9" s="1207"/>
      <c r="M9" s="1207"/>
      <c r="N9" s="1207"/>
      <c r="O9" s="5388" t="str">
        <f>cst_wskakunin_owner1__address</f>
        <v/>
      </c>
      <c r="P9" s="5388"/>
      <c r="Q9" s="5388"/>
      <c r="R9" s="5388"/>
      <c r="S9" s="5388"/>
      <c r="T9" s="5388"/>
      <c r="U9" s="5388"/>
      <c r="V9" s="5388"/>
      <c r="W9" s="5388"/>
      <c r="X9" s="5388"/>
      <c r="Y9" s="5388"/>
      <c r="Z9" s="5388"/>
    </row>
    <row r="10" spans="1:26" ht="17.25" customHeight="1">
      <c r="H10" s="1207" t="s">
        <v>3603</v>
      </c>
      <c r="I10" s="1207"/>
      <c r="J10" s="1207"/>
      <c r="K10" s="1207"/>
      <c r="L10" s="1207"/>
      <c r="M10" s="1207"/>
      <c r="N10" s="1207"/>
      <c r="O10" s="5388"/>
      <c r="P10" s="5388"/>
      <c r="Q10" s="5388"/>
      <c r="R10" s="5388"/>
      <c r="S10" s="5388"/>
      <c r="T10" s="5388"/>
      <c r="U10" s="5388"/>
      <c r="V10" s="5388"/>
      <c r="W10" s="5388"/>
      <c r="X10" s="5388"/>
      <c r="Y10" s="5388"/>
      <c r="Z10" s="5388"/>
    </row>
    <row r="11" spans="1:26" ht="17.25" customHeight="1">
      <c r="H11" s="1207" t="s">
        <v>3604</v>
      </c>
      <c r="I11" s="1207"/>
      <c r="J11" s="1207"/>
      <c r="K11" s="1207"/>
      <c r="L11" s="1207"/>
      <c r="M11" s="1207"/>
      <c r="N11" s="1207"/>
      <c r="O11" s="5392" t="str">
        <f>cst_wskakunin_owner1__space3</f>
        <v/>
      </c>
      <c r="P11" s="5392"/>
      <c r="Q11" s="5392"/>
      <c r="R11" s="5392"/>
      <c r="S11" s="5392"/>
      <c r="T11" s="5392"/>
      <c r="U11" s="5392"/>
      <c r="V11" s="5392"/>
      <c r="W11" s="5392"/>
      <c r="X11" s="5392"/>
      <c r="Y11" s="5392"/>
      <c r="Z11" s="5392"/>
    </row>
    <row r="12" spans="1:26" ht="17.25" customHeight="1">
      <c r="H12" s="1208"/>
      <c r="I12" s="1207"/>
      <c r="J12" s="1207"/>
      <c r="K12" s="1207"/>
      <c r="L12" s="1207"/>
      <c r="M12" s="1207"/>
      <c r="N12" s="1207"/>
      <c r="O12" s="5392"/>
      <c r="P12" s="5392"/>
      <c r="Q12" s="5392"/>
      <c r="R12" s="5392"/>
      <c r="S12" s="5392"/>
      <c r="T12" s="5392"/>
      <c r="U12" s="5392"/>
      <c r="V12" s="5392"/>
      <c r="W12" s="5392"/>
      <c r="X12" s="5392"/>
      <c r="Y12" s="5392"/>
      <c r="Z12" s="5392"/>
    </row>
    <row r="13" spans="1:26" ht="15" customHeight="1">
      <c r="I13" s="1103"/>
      <c r="J13" s="1103"/>
      <c r="K13" s="1103"/>
      <c r="L13" s="1103"/>
      <c r="M13" s="1104"/>
      <c r="N13" s="1104"/>
      <c r="O13" s="1104"/>
      <c r="P13" s="1104"/>
      <c r="Q13" s="1104"/>
      <c r="R13" s="1104"/>
      <c r="S13" s="1104"/>
      <c r="T13" s="1104"/>
      <c r="U13" s="1104"/>
      <c r="V13" s="1104"/>
      <c r="W13" s="1103"/>
      <c r="X13" s="1103"/>
      <c r="Y13" s="1103"/>
      <c r="Z13" s="1103"/>
    </row>
    <row r="14" spans="1:26" ht="17.25" customHeight="1">
      <c r="H14" s="1207" t="s">
        <v>3605</v>
      </c>
      <c r="I14" s="1207"/>
      <c r="J14" s="1207"/>
      <c r="K14" s="1207"/>
      <c r="L14" s="1207"/>
      <c r="M14" s="1207"/>
      <c r="N14" s="1207"/>
      <c r="O14" s="5388" t="str">
        <f>cst_wskakunin_dairi1__address</f>
        <v/>
      </c>
      <c r="P14" s="5388"/>
      <c r="Q14" s="5388"/>
      <c r="R14" s="5388"/>
      <c r="S14" s="5388"/>
      <c r="T14" s="5388"/>
      <c r="U14" s="5388"/>
      <c r="V14" s="5388"/>
      <c r="W14" s="5388"/>
      <c r="X14" s="5388"/>
      <c r="Y14" s="5388"/>
      <c r="Z14" s="5388"/>
    </row>
    <row r="15" spans="1:26" ht="17.25" customHeight="1">
      <c r="H15" s="1207" t="s">
        <v>3603</v>
      </c>
      <c r="I15" s="1207"/>
      <c r="J15" s="1207"/>
      <c r="K15" s="1207"/>
      <c r="L15" s="1207"/>
      <c r="M15" s="1207"/>
      <c r="N15" s="1207"/>
      <c r="O15" s="5388"/>
      <c r="P15" s="5388"/>
      <c r="Q15" s="5388"/>
      <c r="R15" s="5388"/>
      <c r="S15" s="5388"/>
      <c r="T15" s="5388"/>
      <c r="U15" s="5388"/>
      <c r="V15" s="5388"/>
      <c r="W15" s="5388"/>
      <c r="X15" s="5388"/>
      <c r="Y15" s="5388"/>
      <c r="Z15" s="5388"/>
    </row>
    <row r="16" spans="1:26" ht="17.25" customHeight="1">
      <c r="H16" s="1207" t="s">
        <v>3606</v>
      </c>
      <c r="I16" s="1207"/>
      <c r="J16" s="1207"/>
      <c r="K16" s="1207"/>
      <c r="L16" s="1207"/>
      <c r="M16" s="1207"/>
      <c r="N16" s="1207"/>
      <c r="O16" s="5392" t="str">
        <f>cst_wskakunin_dairi1__space5</f>
        <v/>
      </c>
      <c r="P16" s="5392"/>
      <c r="Q16" s="5392"/>
      <c r="R16" s="5392"/>
      <c r="S16" s="5392"/>
      <c r="T16" s="5392"/>
      <c r="U16" s="5392"/>
      <c r="V16" s="5392"/>
      <c r="W16" s="5392"/>
      <c r="X16" s="5392"/>
      <c r="Y16" s="5392"/>
      <c r="Z16" s="5392"/>
    </row>
    <row r="17" spans="1:26" ht="17.25" customHeight="1">
      <c r="H17" s="1208"/>
      <c r="I17" s="1208"/>
      <c r="J17" s="1208"/>
      <c r="K17" s="1208"/>
      <c r="L17" s="1208"/>
      <c r="M17" s="1208"/>
      <c r="N17" s="1208"/>
      <c r="O17" s="5392"/>
      <c r="P17" s="5392"/>
      <c r="Q17" s="5392"/>
      <c r="R17" s="5392"/>
      <c r="S17" s="5392"/>
      <c r="T17" s="5392"/>
      <c r="U17" s="5392"/>
      <c r="V17" s="5392"/>
      <c r="W17" s="5392"/>
      <c r="X17" s="5392"/>
      <c r="Y17" s="5392"/>
      <c r="Z17" s="5392"/>
    </row>
    <row r="18" spans="1:26" ht="17.25" customHeight="1">
      <c r="Q18" s="1102"/>
      <c r="R18" s="1102"/>
      <c r="S18" s="1102"/>
      <c r="T18" s="1102"/>
      <c r="U18" s="1102"/>
      <c r="V18" s="1102"/>
      <c r="W18" s="1102"/>
      <c r="X18" s="1102"/>
      <c r="Y18" s="1102"/>
    </row>
    <row r="19" spans="1:26" ht="15" customHeight="1">
      <c r="W19" s="756"/>
      <c r="X19" s="756"/>
      <c r="Y19" s="756"/>
    </row>
    <row r="20" spans="1:26" ht="17.25" customHeight="1">
      <c r="A20" s="1103" t="s">
        <v>4049</v>
      </c>
      <c r="C20" s="1103"/>
      <c r="D20" s="1103"/>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row>
    <row r="21" spans="1:26" ht="17.25" customHeight="1">
      <c r="A21" s="1103" t="s">
        <v>4050</v>
      </c>
      <c r="B21" s="1103"/>
      <c r="C21" s="1103"/>
      <c r="D21" s="1103"/>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row>
    <row r="22" spans="1:26" ht="17.25" customHeight="1">
      <c r="A22" s="1103" t="s">
        <v>4051</v>
      </c>
      <c r="B22" s="1103"/>
      <c r="C22" s="1103"/>
      <c r="D22" s="1103"/>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row>
    <row r="23" spans="1:26" ht="17.25" customHeight="1">
      <c r="W23" s="756"/>
      <c r="X23" s="756"/>
      <c r="Y23" s="756"/>
    </row>
    <row r="24" spans="1:26" ht="15" customHeight="1">
      <c r="W24" s="756"/>
      <c r="X24" s="756"/>
      <c r="Y24" s="756"/>
    </row>
    <row r="25" spans="1:26" s="1103" customFormat="1" ht="22.5" customHeight="1">
      <c r="A25" s="5571" t="s">
        <v>0</v>
      </c>
      <c r="B25" s="5571"/>
      <c r="C25" s="5571"/>
      <c r="D25" s="5571"/>
      <c r="E25" s="5571"/>
      <c r="F25" s="5571"/>
      <c r="G25" s="5571"/>
      <c r="H25" s="5571"/>
      <c r="I25" s="5571"/>
      <c r="J25" s="5571"/>
      <c r="K25" s="5571"/>
      <c r="L25" s="5571"/>
      <c r="M25" s="5571"/>
      <c r="N25" s="5571"/>
      <c r="O25" s="5571"/>
      <c r="P25" s="5571"/>
      <c r="Q25" s="5571"/>
      <c r="R25" s="5571"/>
      <c r="S25" s="5571"/>
      <c r="T25" s="5571"/>
      <c r="U25" s="5571"/>
      <c r="V25" s="5571"/>
      <c r="W25" s="5571"/>
      <c r="X25" s="5571"/>
      <c r="Y25" s="5571"/>
      <c r="Z25" s="5571"/>
    </row>
    <row r="26" spans="1:26" s="1103" customFormat="1" ht="15" customHeight="1"/>
    <row r="27" spans="1:26" s="1103" customFormat="1" ht="17.25" customHeight="1">
      <c r="A27" s="1107" t="s">
        <v>4052</v>
      </c>
    </row>
    <row r="28" spans="1:26" s="1103" customFormat="1" ht="17.25" customHeight="1">
      <c r="B28" s="1103" t="s">
        <v>4053</v>
      </c>
      <c r="E28" s="1105"/>
      <c r="J28" s="1103" t="s">
        <v>6</v>
      </c>
      <c r="K28" s="5572"/>
      <c r="L28" s="5572"/>
      <c r="M28" s="5572"/>
      <c r="N28" s="5572"/>
      <c r="O28" s="5572"/>
      <c r="P28" s="5572"/>
      <c r="Q28" s="5572"/>
      <c r="R28" s="1103" t="s">
        <v>7</v>
      </c>
      <c r="W28" s="758"/>
      <c r="X28" s="758"/>
      <c r="Y28" s="758"/>
    </row>
    <row r="29" spans="1:26" s="1103" customFormat="1" ht="17.25" customHeight="1">
      <c r="E29" s="1105"/>
      <c r="W29" s="758"/>
      <c r="X29" s="758"/>
      <c r="Y29" s="758"/>
    </row>
    <row r="30" spans="1:26" s="1103" customFormat="1" ht="17.25" customHeight="1">
      <c r="B30" s="1103" t="s">
        <v>4054</v>
      </c>
      <c r="F30" s="1105"/>
      <c r="J30" s="5566"/>
      <c r="K30" s="5566"/>
      <c r="L30" s="1103" t="s">
        <v>477</v>
      </c>
      <c r="M30" s="5566"/>
      <c r="N30" s="5566"/>
      <c r="O30" s="1103" t="s">
        <v>5</v>
      </c>
      <c r="P30" s="5566"/>
      <c r="Q30" s="5566"/>
      <c r="R30" s="1103" t="s">
        <v>478</v>
      </c>
      <c r="W30" s="758"/>
      <c r="X30" s="758"/>
      <c r="Y30" s="758"/>
    </row>
    <row r="31" spans="1:26" s="1103" customFormat="1" ht="17.25" customHeight="1">
      <c r="F31" s="1105"/>
      <c r="W31" s="758"/>
      <c r="X31" s="758"/>
      <c r="Y31" s="758"/>
    </row>
    <row r="32" spans="1:26" s="1103" customFormat="1" ht="17.25" customHeight="1">
      <c r="B32" s="1103" t="s">
        <v>4055</v>
      </c>
      <c r="F32" s="1105"/>
      <c r="J32" s="5568" t="str">
        <f ca="1">cst_Pre_Corp__SHINSEI&amp;"　"&amp;cst_Pre_Daihyou__SHINSEI</f>
        <v>一般財団法人 さいたま住宅検査センター　理事長　福 島  克 季</v>
      </c>
      <c r="K32" s="5568"/>
      <c r="L32" s="5568"/>
      <c r="M32" s="5568"/>
      <c r="N32" s="5568"/>
      <c r="O32" s="5568"/>
      <c r="P32" s="5568"/>
      <c r="Q32" s="5568"/>
      <c r="R32" s="5568"/>
      <c r="S32" s="5568"/>
      <c r="T32" s="5568"/>
      <c r="U32" s="5568"/>
      <c r="V32" s="5568"/>
      <c r="W32" s="5568"/>
      <c r="X32" s="5568"/>
      <c r="Y32" s="5568"/>
      <c r="Z32" s="5568"/>
    </row>
    <row r="33" spans="1:26" s="1103" customFormat="1" ht="17.25" customHeight="1">
      <c r="F33" s="1105"/>
      <c r="J33" s="5569"/>
      <c r="K33" s="5569"/>
      <c r="L33" s="5569"/>
      <c r="M33" s="5569"/>
      <c r="N33" s="5569"/>
      <c r="O33" s="5569"/>
      <c r="P33" s="5569"/>
      <c r="Q33" s="5569"/>
      <c r="R33" s="5569"/>
      <c r="S33" s="5569"/>
      <c r="T33" s="5569"/>
      <c r="U33" s="5569"/>
      <c r="V33" s="5569"/>
      <c r="W33" s="5569"/>
      <c r="X33" s="5569"/>
      <c r="Y33" s="5569"/>
      <c r="Z33" s="5569"/>
    </row>
    <row r="34" spans="1:26" s="1103" customFormat="1" ht="17.25" customHeight="1">
      <c r="B34" s="1207" t="s">
        <v>4056</v>
      </c>
      <c r="C34" s="1207"/>
      <c r="D34" s="1207"/>
      <c r="E34" s="1207"/>
      <c r="F34" s="1211"/>
      <c r="G34" s="1207"/>
      <c r="H34" s="1207"/>
      <c r="I34" s="1207"/>
      <c r="J34" s="5570"/>
      <c r="K34" s="5570"/>
      <c r="L34" s="5570"/>
      <c r="M34" s="5570"/>
      <c r="N34" s="5570"/>
      <c r="O34" s="5570"/>
      <c r="P34" s="5570"/>
      <c r="Q34" s="5570"/>
      <c r="R34" s="5570"/>
      <c r="S34" s="5570"/>
      <c r="T34" s="5570"/>
      <c r="U34" s="5570"/>
      <c r="V34" s="5570"/>
      <c r="W34" s="5570"/>
      <c r="X34" s="5570"/>
      <c r="Y34" s="5570"/>
      <c r="Z34" s="5570"/>
    </row>
    <row r="35" spans="1:26" s="1103" customFormat="1" ht="17.25" customHeight="1">
      <c r="B35" s="1207"/>
      <c r="C35" s="1207"/>
      <c r="D35" s="1207"/>
      <c r="E35" s="1207"/>
      <c r="F35" s="1211"/>
      <c r="G35" s="1207"/>
      <c r="H35" s="1207"/>
      <c r="I35" s="1207"/>
      <c r="J35" s="5570"/>
      <c r="K35" s="5570"/>
      <c r="L35" s="5570"/>
      <c r="M35" s="5570"/>
      <c r="N35" s="5570"/>
      <c r="O35" s="5570"/>
      <c r="P35" s="5570"/>
      <c r="Q35" s="5570"/>
      <c r="R35" s="5570"/>
      <c r="S35" s="5570"/>
      <c r="T35" s="5570"/>
      <c r="U35" s="5570"/>
      <c r="V35" s="5570"/>
      <c r="W35" s="5570"/>
      <c r="X35" s="5570"/>
      <c r="Y35" s="5570"/>
      <c r="Z35" s="5570"/>
    </row>
    <row r="36" spans="1:26" s="1103" customFormat="1" ht="17.25" customHeight="1">
      <c r="B36" s="1103" t="s">
        <v>4057</v>
      </c>
      <c r="E36" s="1105"/>
      <c r="F36" s="1105"/>
    </row>
    <row r="37" spans="1:26" s="1103" customFormat="1" ht="17.25" customHeight="1">
      <c r="B37" s="1105"/>
      <c r="H37" s="1105"/>
      <c r="J37" s="5566"/>
      <c r="K37" s="5566"/>
      <c r="L37" s="1103" t="s">
        <v>477</v>
      </c>
      <c r="M37" s="5566"/>
      <c r="N37" s="5566"/>
      <c r="O37" s="1103" t="s">
        <v>5</v>
      </c>
      <c r="P37" s="5566"/>
      <c r="Q37" s="5566"/>
      <c r="R37" s="1103" t="s">
        <v>478</v>
      </c>
      <c r="W37" s="758"/>
      <c r="X37" s="758"/>
      <c r="Y37" s="758"/>
    </row>
    <row r="38" spans="1:26" ht="17.25" customHeight="1">
      <c r="K38" s="1102"/>
      <c r="L38" s="1108"/>
      <c r="M38" s="1108"/>
      <c r="N38" s="1108"/>
      <c r="O38" s="1108"/>
      <c r="P38" s="1108"/>
      <c r="Q38" s="1108"/>
      <c r="R38" s="1108"/>
      <c r="S38" s="1108"/>
      <c r="T38" s="1108"/>
      <c r="U38" s="1108"/>
      <c r="V38" s="1108"/>
      <c r="W38" s="1108"/>
      <c r="X38" s="1108"/>
      <c r="Y38" s="1108"/>
      <c r="Z38" s="1108"/>
    </row>
    <row r="39" spans="1:26" ht="24" customHeight="1">
      <c r="A39" s="5573" t="s">
        <v>3116</v>
      </c>
      <c r="B39" s="5573"/>
      <c r="C39" s="5573"/>
      <c r="D39" s="5573"/>
      <c r="E39" s="5573"/>
      <c r="F39" s="5573"/>
      <c r="G39" s="5573"/>
      <c r="H39" s="5573"/>
      <c r="I39" s="5573"/>
      <c r="J39" s="5573"/>
      <c r="K39" s="5574"/>
      <c r="L39" s="5575" t="s">
        <v>3635</v>
      </c>
      <c r="M39" s="5576"/>
      <c r="N39" s="5576"/>
      <c r="O39" s="5576"/>
      <c r="P39" s="5576"/>
      <c r="Q39" s="5576"/>
      <c r="R39" s="5576"/>
      <c r="S39" s="5576"/>
      <c r="T39" s="5576"/>
      <c r="U39" s="5576"/>
      <c r="V39" s="5576"/>
      <c r="W39" s="5576"/>
      <c r="X39" s="5576"/>
      <c r="Y39" s="5576"/>
      <c r="Z39" s="5576"/>
    </row>
    <row r="40" spans="1:26" ht="24" customHeight="1">
      <c r="A40" s="5573" t="s">
        <v>3636</v>
      </c>
      <c r="B40" s="5573"/>
      <c r="C40" s="5573"/>
      <c r="D40" s="5573"/>
      <c r="E40" s="5573"/>
      <c r="F40" s="5573"/>
      <c r="G40" s="5573"/>
      <c r="H40" s="5573"/>
      <c r="I40" s="5573"/>
      <c r="J40" s="5573"/>
      <c r="K40" s="5576"/>
      <c r="L40" s="5576"/>
      <c r="M40" s="5576"/>
      <c r="N40" s="5576"/>
      <c r="O40" s="5576"/>
      <c r="P40" s="5576"/>
      <c r="Q40" s="5576"/>
      <c r="R40" s="5576"/>
      <c r="S40" s="5576"/>
      <c r="T40" s="5576"/>
      <c r="U40" s="5576"/>
      <c r="V40" s="5576"/>
      <c r="W40" s="5576"/>
      <c r="X40" s="5576"/>
      <c r="Y40" s="5576"/>
      <c r="Z40" s="5576"/>
    </row>
    <row r="41" spans="1:26" ht="24" customHeight="1">
      <c r="A41" s="5577" t="s">
        <v>3637</v>
      </c>
      <c r="B41" s="5578"/>
      <c r="C41" s="5578"/>
      <c r="D41" s="5578"/>
      <c r="E41" s="5578"/>
      <c r="F41" s="5578"/>
      <c r="G41" s="5578"/>
      <c r="H41" s="5578"/>
      <c r="I41" s="5578"/>
      <c r="J41" s="5578"/>
      <c r="K41" s="5579"/>
      <c r="L41" s="5576"/>
      <c r="M41" s="5576"/>
      <c r="N41" s="5576"/>
      <c r="O41" s="5576"/>
      <c r="P41" s="5576"/>
      <c r="Q41" s="5576"/>
      <c r="R41" s="5576"/>
      <c r="S41" s="5576"/>
      <c r="T41" s="5576"/>
      <c r="U41" s="5576"/>
      <c r="V41" s="5576"/>
      <c r="W41" s="5576"/>
      <c r="X41" s="5576"/>
      <c r="Y41" s="5576"/>
      <c r="Z41" s="5576"/>
    </row>
    <row r="42" spans="1:26" ht="24" customHeight="1">
      <c r="A42" s="5573" t="s">
        <v>3955</v>
      </c>
      <c r="B42" s="5573"/>
      <c r="C42" s="5573"/>
      <c r="D42" s="5573"/>
      <c r="E42" s="5573"/>
      <c r="F42" s="5573"/>
      <c r="G42" s="5573"/>
      <c r="H42" s="5573"/>
      <c r="I42" s="5573"/>
      <c r="J42" s="5573"/>
      <c r="K42" s="5576"/>
      <c r="L42" s="5576"/>
      <c r="M42" s="5576"/>
      <c r="N42" s="5576"/>
      <c r="O42" s="5576"/>
      <c r="P42" s="5576"/>
      <c r="Q42" s="5576"/>
      <c r="R42" s="5576"/>
      <c r="S42" s="5576"/>
      <c r="T42" s="5576"/>
      <c r="U42" s="5576"/>
      <c r="V42" s="5576"/>
      <c r="W42" s="5576"/>
      <c r="X42" s="5576"/>
      <c r="Y42" s="5576"/>
      <c r="Z42" s="5576"/>
    </row>
    <row r="43" spans="1:26">
      <c r="A43" s="1103"/>
      <c r="B43" s="1103"/>
      <c r="C43" s="1103"/>
      <c r="D43" s="1103"/>
      <c r="E43" s="1103"/>
      <c r="F43" s="1103"/>
      <c r="G43" s="1103"/>
      <c r="H43" s="1103"/>
      <c r="I43" s="1103"/>
      <c r="J43" s="1103"/>
      <c r="K43" s="1103"/>
      <c r="L43" s="1103"/>
      <c r="M43" s="1103"/>
      <c r="N43" s="1103"/>
      <c r="O43" s="1103"/>
      <c r="P43" s="1103"/>
      <c r="Q43" s="1103"/>
      <c r="R43" s="1103"/>
      <c r="S43" s="1103"/>
      <c r="T43" s="1103"/>
      <c r="U43" s="1103"/>
      <c r="V43" s="1103"/>
      <c r="Z43" s="1103"/>
    </row>
    <row r="44" spans="1:26" ht="17.25" customHeight="1">
      <c r="A44" s="756" t="s">
        <v>3030</v>
      </c>
      <c r="W44" s="1150"/>
      <c r="X44" s="1150"/>
      <c r="Y44" s="1150"/>
    </row>
    <row r="45" spans="1:26" ht="17.25" customHeight="1">
      <c r="A45" s="756" t="s">
        <v>3638</v>
      </c>
      <c r="W45" s="1150"/>
      <c r="X45" s="1150"/>
      <c r="Y45" s="1150"/>
    </row>
    <row r="46" spans="1:26" ht="17.25" customHeight="1">
      <c r="A46" s="756" t="s">
        <v>3951</v>
      </c>
      <c r="W46" s="1150"/>
      <c r="X46" s="1150"/>
      <c r="Y46" s="1150"/>
    </row>
    <row r="47" spans="1:26" ht="17.25" customHeight="1">
      <c r="W47" s="1150"/>
      <c r="X47" s="1150"/>
      <c r="Y47" s="1150"/>
    </row>
    <row r="48" spans="1:26" ht="17.25" customHeight="1">
      <c r="W48" s="1150"/>
      <c r="X48" s="1150"/>
      <c r="Y48" s="1150"/>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6"/>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94" customWidth="1"/>
    <col min="2" max="2" width="2.75" style="2094" customWidth="1"/>
    <col min="3" max="21" width="3.25" style="2094" customWidth="1"/>
    <col min="22" max="22" width="4.625" style="2094" customWidth="1"/>
    <col min="23" max="23" width="3.25" style="2094" customWidth="1"/>
    <col min="24" max="24" width="4.625" style="2094" customWidth="1"/>
    <col min="25" max="25" width="3.25" style="2094" customWidth="1"/>
    <col min="26" max="26" width="2.75" style="2094" customWidth="1"/>
    <col min="27" max="27" width="9" style="2094" customWidth="1"/>
    <col min="28" max="16384" width="9" style="2094"/>
  </cols>
  <sheetData>
    <row r="1" spans="1:26">
      <c r="A1" s="2094" t="s">
        <v>5556</v>
      </c>
    </row>
    <row r="3" spans="1:26">
      <c r="A3" s="5459" t="s">
        <v>15</v>
      </c>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row>
    <row r="5" spans="1:26" ht="21">
      <c r="A5" s="5581" t="s">
        <v>5557</v>
      </c>
      <c r="B5" s="5581"/>
      <c r="C5" s="5581"/>
      <c r="D5" s="5581"/>
      <c r="E5" s="5581"/>
      <c r="F5" s="5581"/>
      <c r="G5" s="5581"/>
      <c r="H5" s="5581"/>
      <c r="I5" s="5581"/>
      <c r="J5" s="5581"/>
      <c r="K5" s="5581"/>
      <c r="L5" s="5581"/>
      <c r="M5" s="5581"/>
      <c r="N5" s="5581"/>
      <c r="O5" s="5581"/>
      <c r="P5" s="5581"/>
      <c r="Q5" s="5581"/>
      <c r="R5" s="5581"/>
      <c r="S5" s="5581"/>
      <c r="T5" s="5581"/>
      <c r="U5" s="5581"/>
      <c r="V5" s="5581"/>
      <c r="W5" s="5581"/>
      <c r="X5" s="5581"/>
      <c r="Y5" s="5581"/>
      <c r="Z5" s="5581"/>
    </row>
    <row r="7" spans="1:26" ht="19.5" customHeight="1">
      <c r="R7" s="5582"/>
      <c r="S7" s="5583"/>
      <c r="T7" s="5583"/>
      <c r="U7" s="2129" t="s">
        <v>477</v>
      </c>
      <c r="V7" s="2130"/>
      <c r="W7" s="2129" t="s">
        <v>5</v>
      </c>
      <c r="X7" s="2130"/>
      <c r="Y7" s="2129" t="s">
        <v>478</v>
      </c>
    </row>
    <row r="9" spans="1:26" ht="19.5" customHeight="1">
      <c r="B9" s="5584" t="str">
        <f>IF(技術的審査依頼書_低炭素!K44="","",技術的審査依頼書_低炭素!K44)</f>
        <v/>
      </c>
      <c r="C9" s="5584"/>
      <c r="D9" s="5584"/>
      <c r="E9" s="5584"/>
      <c r="F9" s="5584"/>
      <c r="G9" s="5584"/>
      <c r="H9" s="5584"/>
      <c r="I9" s="5584"/>
      <c r="J9" s="2094" t="s">
        <v>3641</v>
      </c>
    </row>
    <row r="11" spans="1:26" ht="19.5" customHeight="1">
      <c r="J11" s="2094" t="s">
        <v>3642</v>
      </c>
      <c r="P11" s="5580" t="str">
        <f>cst_wskakunin_owner1__address</f>
        <v/>
      </c>
      <c r="Q11" s="5580"/>
      <c r="R11" s="5580"/>
      <c r="S11" s="5580"/>
      <c r="T11" s="5580"/>
      <c r="U11" s="5580"/>
      <c r="V11" s="5580"/>
      <c r="W11" s="5580"/>
      <c r="X11" s="5580"/>
      <c r="Y11" s="5580"/>
    </row>
    <row r="12" spans="1:26" ht="19.5" customHeight="1">
      <c r="J12" s="2094" t="s">
        <v>3603</v>
      </c>
      <c r="P12" s="5580"/>
      <c r="Q12" s="5580"/>
      <c r="R12" s="5580"/>
      <c r="S12" s="5580"/>
      <c r="T12" s="5580"/>
      <c r="U12" s="5580"/>
      <c r="V12" s="5580"/>
      <c r="W12" s="5580"/>
      <c r="X12" s="5580"/>
      <c r="Y12" s="5580"/>
    </row>
    <row r="13" spans="1:26" ht="19.5" customHeight="1">
      <c r="J13" s="2094" t="s">
        <v>3112</v>
      </c>
      <c r="P13" s="5580" t="str">
        <f>cst_wskakunin_owner1__space3</f>
        <v/>
      </c>
      <c r="Q13" s="5580"/>
      <c r="R13" s="5580"/>
      <c r="S13" s="5580"/>
      <c r="T13" s="5580"/>
      <c r="U13" s="5580"/>
      <c r="V13" s="5580"/>
      <c r="W13" s="5580"/>
      <c r="X13" s="5580"/>
      <c r="Y13" s="5580"/>
    </row>
    <row r="14" spans="1:26" ht="19.5" customHeight="1">
      <c r="J14" s="2094" t="s">
        <v>3113</v>
      </c>
      <c r="P14" s="5580"/>
      <c r="Q14" s="5580"/>
      <c r="R14" s="5580"/>
      <c r="S14" s="5580"/>
      <c r="T14" s="5580"/>
      <c r="U14" s="5580"/>
      <c r="V14" s="5580"/>
      <c r="W14" s="5580"/>
      <c r="X14" s="5580"/>
      <c r="Y14" s="5580"/>
    </row>
    <row r="15" spans="1:26" ht="19.5" customHeight="1"/>
    <row r="16" spans="1:26" ht="19.5" customHeight="1">
      <c r="A16" s="2094" t="s">
        <v>5558</v>
      </c>
    </row>
    <row r="17" spans="1:25" ht="19.5" customHeight="1">
      <c r="A17" s="2094" t="s">
        <v>5559</v>
      </c>
    </row>
    <row r="18" spans="1:25" ht="19.5" customHeight="1"/>
    <row r="19" spans="1:25" ht="19.5" customHeight="1"/>
    <row r="20" spans="1:25" ht="19.5" customHeight="1">
      <c r="B20" s="2094" t="s">
        <v>5550</v>
      </c>
    </row>
    <row r="21" spans="1:25" ht="19.5" customHeight="1">
      <c r="C21" s="2131" t="str">
        <f>技術的審査依頼書_低炭素!J42</f>
        <v>□</v>
      </c>
      <c r="D21" s="2094" t="s">
        <v>1395</v>
      </c>
    </row>
    <row r="22" spans="1:25" ht="19.5" customHeight="1">
      <c r="C22" s="2131" t="str">
        <f>技術的審査依頼書_低炭素!J43</f>
        <v>□</v>
      </c>
      <c r="D22" s="2094" t="s">
        <v>5551</v>
      </c>
    </row>
    <row r="23" spans="1:25" ht="19.5" customHeight="1">
      <c r="C23" s="2131" t="str">
        <f>技術的審査依頼書_低炭素!S43</f>
        <v>□</v>
      </c>
      <c r="D23" s="2094" t="s">
        <v>5552</v>
      </c>
    </row>
    <row r="24" spans="1:25" ht="19.5" customHeight="1"/>
    <row r="25" spans="1:25" ht="19.5" customHeight="1">
      <c r="B25" s="2094" t="s">
        <v>3990</v>
      </c>
    </row>
    <row r="26" spans="1:25" ht="21" customHeight="1">
      <c r="B26" s="5585" t="s">
        <v>3643</v>
      </c>
      <c r="C26" s="5585"/>
      <c r="D26" s="5585"/>
      <c r="E26" s="5585"/>
      <c r="F26" s="5585"/>
      <c r="G26" s="5585"/>
      <c r="H26" s="5586"/>
      <c r="I26" s="5585" t="s">
        <v>3991</v>
      </c>
      <c r="J26" s="5585"/>
      <c r="K26" s="5585"/>
      <c r="L26" s="5585"/>
      <c r="M26" s="5585"/>
      <c r="N26" s="5585"/>
      <c r="O26" s="5586"/>
      <c r="P26" s="5446" t="s">
        <v>3644</v>
      </c>
      <c r="Q26" s="5447"/>
      <c r="R26" s="5447"/>
      <c r="S26" s="5447"/>
      <c r="T26" s="5447"/>
      <c r="U26" s="5447"/>
      <c r="V26" s="5447"/>
      <c r="W26" s="5447"/>
      <c r="X26" s="5447"/>
      <c r="Y26" s="5448"/>
    </row>
    <row r="27" spans="1:25" ht="21" customHeight="1">
      <c r="B27" s="5512" t="s">
        <v>5560</v>
      </c>
      <c r="C27" s="5512"/>
      <c r="D27" s="5512"/>
      <c r="E27" s="5512"/>
      <c r="F27" s="5512"/>
      <c r="G27" s="5512"/>
      <c r="H27" s="5512"/>
      <c r="I27" s="5512" t="s">
        <v>5560</v>
      </c>
      <c r="J27" s="5512"/>
      <c r="K27" s="5512"/>
      <c r="L27" s="5512"/>
      <c r="M27" s="5512"/>
      <c r="N27" s="5512"/>
      <c r="O27" s="5512"/>
      <c r="P27" s="2132"/>
      <c r="Q27" s="2133"/>
      <c r="R27" s="2133"/>
      <c r="S27" s="2133"/>
      <c r="T27" s="2133"/>
      <c r="U27" s="2133"/>
      <c r="V27" s="2133"/>
      <c r="W27" s="2133"/>
      <c r="X27" s="2133"/>
      <c r="Y27" s="2134"/>
    </row>
    <row r="28" spans="1:25" ht="21" customHeight="1">
      <c r="B28" s="2101" t="s">
        <v>6</v>
      </c>
      <c r="C28" s="2078"/>
      <c r="D28" s="2078"/>
      <c r="E28" s="2078"/>
      <c r="F28" s="2078"/>
      <c r="G28" s="2078"/>
      <c r="H28" s="2135" t="s">
        <v>7</v>
      </c>
      <c r="I28" s="2101" t="s">
        <v>6</v>
      </c>
      <c r="J28" s="2078"/>
      <c r="K28" s="2078"/>
      <c r="L28" s="2078"/>
      <c r="M28" s="2078"/>
      <c r="N28" s="2078"/>
      <c r="O28" s="2135" t="s">
        <v>7</v>
      </c>
      <c r="P28" s="2136"/>
      <c r="Y28" s="2137"/>
    </row>
    <row r="29" spans="1:25" ht="39.75" customHeight="1">
      <c r="B29" s="2138" t="s">
        <v>3957</v>
      </c>
      <c r="C29" s="2078"/>
      <c r="D29" s="2078"/>
      <c r="E29" s="2078"/>
      <c r="F29" s="2078"/>
      <c r="G29" s="2078"/>
      <c r="H29" s="2079"/>
      <c r="I29" s="2138" t="s">
        <v>3957</v>
      </c>
      <c r="J29" s="2078"/>
      <c r="K29" s="2078"/>
      <c r="L29" s="2078"/>
      <c r="M29" s="2078"/>
      <c r="N29" s="2078"/>
      <c r="O29" s="2079"/>
      <c r="P29" s="2139"/>
      <c r="Q29" s="2140"/>
      <c r="R29" s="2140"/>
      <c r="S29" s="2140"/>
      <c r="T29" s="2140"/>
      <c r="U29" s="2140"/>
      <c r="V29" s="2140"/>
      <c r="W29" s="2140"/>
      <c r="X29" s="2140"/>
      <c r="Y29" s="2141"/>
    </row>
    <row r="32" spans="1:25" ht="15.75" customHeight="1"/>
    <row r="33" spans="1:2" ht="15.75" customHeight="1">
      <c r="A33" s="2094" t="s">
        <v>3030</v>
      </c>
    </row>
    <row r="34" spans="1:2" ht="15.75" customHeight="1">
      <c r="A34" s="2094" t="s">
        <v>5561</v>
      </c>
    </row>
    <row r="35" spans="1:2" ht="15.75" customHeight="1">
      <c r="A35" s="2094" t="s">
        <v>5562</v>
      </c>
    </row>
    <row r="36" spans="1:2" ht="15.75" customHeight="1">
      <c r="A36" s="2094" t="s">
        <v>5563</v>
      </c>
    </row>
    <row r="37" spans="1:2" ht="15.75" customHeight="1">
      <c r="A37" s="2094" t="s">
        <v>5564</v>
      </c>
    </row>
    <row r="38" spans="1:2" ht="15.75" customHeight="1">
      <c r="A38" s="2094" t="s">
        <v>5565</v>
      </c>
    </row>
    <row r="39" spans="1:2" ht="15.75" customHeight="1">
      <c r="A39" s="2094" t="s">
        <v>5566</v>
      </c>
      <c r="B39" s="2142"/>
    </row>
    <row r="40" spans="1:2" ht="15.75" customHeight="1">
      <c r="A40" s="2094" t="s">
        <v>5567</v>
      </c>
      <c r="B40" s="2143"/>
    </row>
    <row r="41" spans="1:2" ht="15.75" customHeight="1">
      <c r="A41" s="2094" t="s">
        <v>5568</v>
      </c>
    </row>
    <row r="42" spans="1:2" ht="15.75" customHeight="1">
      <c r="A42" s="2094" t="s">
        <v>5569</v>
      </c>
      <c r="B42" s="2143"/>
    </row>
    <row r="43" spans="1:2" ht="15.75" customHeight="1">
      <c r="A43" s="2094" t="s">
        <v>5570</v>
      </c>
      <c r="B43" s="2143"/>
    </row>
    <row r="44" spans="1:2" ht="15.75" customHeight="1">
      <c r="A44" s="2094" t="s">
        <v>5571</v>
      </c>
      <c r="B44" s="2143"/>
    </row>
    <row r="45" spans="1:2" ht="15.75" customHeight="1">
      <c r="A45" s="2094" t="s">
        <v>5572</v>
      </c>
      <c r="B45" s="2143"/>
    </row>
    <row r="46" spans="1:2" ht="15.75" customHeight="1">
      <c r="A46" s="2094" t="s">
        <v>5573</v>
      </c>
      <c r="B46" s="2143"/>
    </row>
    <row r="47" spans="1:2" ht="15.75" customHeight="1">
      <c r="A47" s="2094" t="s">
        <v>5574</v>
      </c>
      <c r="B47" s="2143"/>
    </row>
    <row r="48" spans="1:2" ht="15.75" customHeight="1">
      <c r="A48" s="2094" t="s">
        <v>5575</v>
      </c>
      <c r="B48" s="2143"/>
    </row>
    <row r="49" spans="1:2" ht="15.75" customHeight="1">
      <c r="A49" s="2094" t="s">
        <v>5576</v>
      </c>
      <c r="B49" s="2143"/>
    </row>
    <row r="50" spans="1:2" ht="15.75" customHeight="1">
      <c r="A50" s="2094" t="s">
        <v>5577</v>
      </c>
      <c r="B50" s="2142"/>
    </row>
    <row r="51" spans="1:2" ht="15.75" customHeight="1">
      <c r="A51" s="2094" t="s">
        <v>5578</v>
      </c>
      <c r="B51" s="2142"/>
    </row>
    <row r="52" spans="1:2" ht="15.75" customHeight="1">
      <c r="A52" s="2094" t="s">
        <v>5579</v>
      </c>
    </row>
    <row r="53" spans="1:2" ht="15.75" customHeight="1">
      <c r="A53" s="2094" t="s">
        <v>5580</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6"/>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109" customWidth="1"/>
    <col min="2" max="2" width="2.625" style="1109" customWidth="1"/>
    <col min="3" max="21" width="3.25" style="1109" customWidth="1"/>
    <col min="22" max="22" width="4.625" style="1109" customWidth="1"/>
    <col min="23" max="23" width="3.25" style="1109" customWidth="1"/>
    <col min="24" max="24" width="4.625" style="1109" customWidth="1"/>
    <col min="25" max="25" width="3.25" style="1109" customWidth="1"/>
    <col min="26" max="26" width="3.375" style="1109" customWidth="1"/>
    <col min="27" max="27" width="9" style="1109" customWidth="1"/>
    <col min="28" max="16384" width="9" style="1109"/>
  </cols>
  <sheetData>
    <row r="1" spans="1:26">
      <c r="A1" s="1109" t="s">
        <v>4058</v>
      </c>
    </row>
    <row r="3" spans="1:26" ht="21" customHeight="1">
      <c r="A3" s="5587" t="s">
        <v>4059</v>
      </c>
      <c r="B3" s="5587"/>
      <c r="C3" s="5587"/>
      <c r="D3" s="5587"/>
      <c r="E3" s="5587"/>
      <c r="F3" s="5587"/>
      <c r="G3" s="5587"/>
      <c r="H3" s="5587"/>
      <c r="I3" s="5587"/>
      <c r="J3" s="5587"/>
      <c r="K3" s="5587"/>
      <c r="L3" s="5587"/>
      <c r="M3" s="5587"/>
      <c r="N3" s="5587"/>
      <c r="O3" s="5587"/>
      <c r="P3" s="5587"/>
      <c r="Q3" s="5587"/>
      <c r="R3" s="5587"/>
      <c r="S3" s="5587"/>
      <c r="T3" s="5587"/>
      <c r="U3" s="5587"/>
      <c r="V3" s="5587"/>
      <c r="W3" s="5587"/>
      <c r="X3" s="5587"/>
      <c r="Y3" s="5587"/>
      <c r="Z3" s="5587"/>
    </row>
    <row r="5" spans="1:26" ht="19.5" customHeight="1">
      <c r="R5" s="5588"/>
      <c r="S5" s="5589"/>
      <c r="T5" s="5589"/>
      <c r="U5" s="1109" t="s">
        <v>477</v>
      </c>
      <c r="V5" s="1151"/>
      <c r="W5" s="1109" t="s">
        <v>5</v>
      </c>
      <c r="X5" s="1151"/>
      <c r="Y5" s="1109" t="s">
        <v>478</v>
      </c>
    </row>
    <row r="7" spans="1:26" ht="18.75" customHeight="1">
      <c r="B7" s="5593"/>
      <c r="C7" s="5593"/>
      <c r="D7" s="5593"/>
      <c r="E7" s="5593"/>
      <c r="F7" s="5593"/>
      <c r="G7" s="5593"/>
      <c r="H7" s="5593"/>
      <c r="I7" s="5593"/>
      <c r="J7" s="1109" t="s">
        <v>3641</v>
      </c>
    </row>
    <row r="9" spans="1:26" ht="19.5" customHeight="1">
      <c r="J9" s="1209" t="s">
        <v>3642</v>
      </c>
      <c r="K9" s="1209"/>
      <c r="L9" s="1209"/>
      <c r="M9" s="1209"/>
      <c r="N9" s="1209"/>
      <c r="O9" s="1209"/>
      <c r="P9" s="5590" t="str">
        <f>cst_wskakunin_owner1__address</f>
        <v/>
      </c>
      <c r="Q9" s="5590"/>
      <c r="R9" s="5590"/>
      <c r="S9" s="5590"/>
      <c r="T9" s="5590"/>
      <c r="U9" s="5590"/>
      <c r="V9" s="5590"/>
      <c r="W9" s="5590"/>
      <c r="X9" s="5590"/>
      <c r="Y9" s="5590"/>
      <c r="Z9" s="5590"/>
    </row>
    <row r="10" spans="1:26" ht="19.5" customHeight="1">
      <c r="J10" s="1209" t="s">
        <v>3603</v>
      </c>
      <c r="K10" s="1209"/>
      <c r="L10" s="1209"/>
      <c r="M10" s="1209"/>
      <c r="N10" s="1209"/>
      <c r="O10" s="1209"/>
      <c r="P10" s="5590"/>
      <c r="Q10" s="5590"/>
      <c r="R10" s="5590"/>
      <c r="S10" s="5590"/>
      <c r="T10" s="5590"/>
      <c r="U10" s="5590"/>
      <c r="V10" s="5590"/>
      <c r="W10" s="5590"/>
      <c r="X10" s="5590"/>
      <c r="Y10" s="5590"/>
      <c r="Z10" s="5590"/>
    </row>
    <row r="11" spans="1:26" ht="19.5" customHeight="1">
      <c r="J11" s="1209" t="s">
        <v>3112</v>
      </c>
      <c r="K11" s="1209"/>
      <c r="L11" s="1209"/>
      <c r="M11" s="1209"/>
      <c r="N11" s="1209"/>
      <c r="O11" s="1209"/>
      <c r="P11" s="5595" t="str">
        <f>cst_wskakunin_owner1__space3</f>
        <v/>
      </c>
      <c r="Q11" s="5595"/>
      <c r="R11" s="5595"/>
      <c r="S11" s="5595"/>
      <c r="T11" s="5595"/>
      <c r="U11" s="5595"/>
      <c r="V11" s="5595"/>
      <c r="W11" s="5595"/>
      <c r="X11" s="5595"/>
      <c r="Y11" s="5595"/>
      <c r="Z11" s="5595"/>
    </row>
    <row r="12" spans="1:26" ht="19.5" customHeight="1">
      <c r="J12" s="1209" t="s">
        <v>3113</v>
      </c>
      <c r="K12" s="1209"/>
      <c r="L12" s="1209"/>
      <c r="M12" s="1209"/>
      <c r="N12" s="1209"/>
      <c r="O12" s="1209"/>
      <c r="P12" s="5595"/>
      <c r="Q12" s="5595"/>
      <c r="R12" s="5595"/>
      <c r="S12" s="5595"/>
      <c r="T12" s="5595"/>
      <c r="U12" s="5595"/>
      <c r="V12" s="5595"/>
      <c r="W12" s="5595"/>
      <c r="X12" s="5595"/>
      <c r="Y12" s="5595"/>
      <c r="Z12" s="5595"/>
    </row>
    <row r="13" spans="1:26" ht="19.5" customHeight="1"/>
    <row r="14" spans="1:26" ht="19.5" customHeight="1">
      <c r="B14" s="1109" t="s">
        <v>4060</v>
      </c>
    </row>
    <row r="15" spans="1:26" ht="19.5" customHeight="1">
      <c r="A15" s="1109" t="s">
        <v>4061</v>
      </c>
    </row>
    <row r="16" spans="1:26" ht="19.5" customHeight="1"/>
    <row r="17" spans="2:25" ht="19.5" customHeight="1">
      <c r="B17" s="1109" t="s">
        <v>4062</v>
      </c>
    </row>
    <row r="18" spans="2:25" ht="19.5" customHeight="1">
      <c r="D18" s="1109" t="s">
        <v>6</v>
      </c>
      <c r="E18" s="5591"/>
      <c r="F18" s="5591"/>
      <c r="G18" s="5591"/>
      <c r="H18" s="5591"/>
      <c r="I18" s="5591"/>
      <c r="J18" s="5591"/>
      <c r="K18" s="5591"/>
      <c r="L18" s="1109" t="s">
        <v>7</v>
      </c>
    </row>
    <row r="20" spans="2:25" ht="19.5" customHeight="1">
      <c r="B20" s="1109" t="s">
        <v>4063</v>
      </c>
    </row>
    <row r="21" spans="2:25" ht="19.5" customHeight="1">
      <c r="D21" s="5588"/>
      <c r="E21" s="5588"/>
      <c r="F21" s="1110" t="s">
        <v>477</v>
      </c>
      <c r="G21" s="5588"/>
      <c r="H21" s="5588"/>
      <c r="I21" s="1110" t="s">
        <v>5</v>
      </c>
      <c r="J21" s="5588"/>
      <c r="K21" s="5588"/>
      <c r="L21" s="1131" t="s">
        <v>478</v>
      </c>
    </row>
    <row r="23" spans="2:25" ht="19.5" customHeight="1">
      <c r="B23" s="1109" t="s">
        <v>4064</v>
      </c>
    </row>
    <row r="24" spans="2:25" ht="39" customHeight="1">
      <c r="D24" s="5590" t="str">
        <f>cst_wskakunin_BUILD__address</f>
        <v>埼玉県さいたま市浦和区仲町</v>
      </c>
      <c r="E24" s="5594"/>
      <c r="F24" s="5594"/>
      <c r="G24" s="5594"/>
      <c r="H24" s="5594"/>
      <c r="I24" s="5594"/>
      <c r="J24" s="5594"/>
      <c r="K24" s="5594"/>
      <c r="L24" s="5594"/>
      <c r="M24" s="5594"/>
      <c r="N24" s="5594"/>
      <c r="O24" s="5594"/>
      <c r="P24" s="5594"/>
      <c r="Q24" s="5594"/>
      <c r="R24" s="5594"/>
      <c r="S24" s="5594"/>
      <c r="T24" s="5594"/>
      <c r="U24" s="5594"/>
      <c r="V24" s="5594"/>
      <c r="W24" s="5594"/>
    </row>
    <row r="26" spans="2:25" ht="19.5" customHeight="1">
      <c r="B26" s="1109" t="s">
        <v>4065</v>
      </c>
    </row>
    <row r="27" spans="2:25" ht="19.5" customHeight="1">
      <c r="C27" s="1148" t="s">
        <v>139</v>
      </c>
      <c r="D27" s="1109" t="s">
        <v>1395</v>
      </c>
    </row>
    <row r="28" spans="2:25" ht="19.5" customHeight="1">
      <c r="C28" s="1148" t="s">
        <v>139</v>
      </c>
      <c r="D28" s="1109" t="s">
        <v>3989</v>
      </c>
    </row>
    <row r="29" spans="2:25" ht="19.5" customHeight="1">
      <c r="C29" s="1148" t="s">
        <v>139</v>
      </c>
      <c r="D29" s="1109" t="s">
        <v>3988</v>
      </c>
    </row>
    <row r="30" spans="2:25" ht="13.5" customHeight="1"/>
    <row r="31" spans="2:25" ht="19.5" customHeight="1">
      <c r="B31" s="1109" t="s">
        <v>4066</v>
      </c>
    </row>
    <row r="32" spans="2:25" ht="19.5" customHeight="1">
      <c r="C32" s="5596" t="str">
        <f>IF(技術的審査依頼書_変更_低炭素!J34="","",技術的審査依頼書_変更_低炭素!J34)</f>
        <v/>
      </c>
      <c r="D32" s="5596"/>
      <c r="E32" s="5596"/>
      <c r="F32" s="5596"/>
      <c r="G32" s="5596"/>
      <c r="H32" s="5596"/>
      <c r="I32" s="5596"/>
      <c r="J32" s="5596"/>
      <c r="K32" s="5596"/>
      <c r="L32" s="5596"/>
      <c r="M32" s="5596"/>
      <c r="N32" s="5596"/>
      <c r="O32" s="5596"/>
      <c r="P32" s="5596"/>
      <c r="Q32" s="5596"/>
      <c r="R32" s="5596"/>
      <c r="S32" s="5596"/>
      <c r="T32" s="5596"/>
      <c r="U32" s="5596"/>
      <c r="V32" s="5596"/>
      <c r="W32" s="5596"/>
      <c r="X32" s="5596"/>
      <c r="Y32" s="5596"/>
    </row>
    <row r="33" spans="1:25" ht="19.5" customHeight="1">
      <c r="C33" s="5596"/>
      <c r="D33" s="5596"/>
      <c r="E33" s="5596"/>
      <c r="F33" s="5596"/>
      <c r="G33" s="5596"/>
      <c r="H33" s="5596"/>
      <c r="I33" s="5596"/>
      <c r="J33" s="5596"/>
      <c r="K33" s="5596"/>
      <c r="L33" s="5596"/>
      <c r="M33" s="5596"/>
      <c r="N33" s="5596"/>
      <c r="O33" s="5596"/>
      <c r="P33" s="5596"/>
      <c r="Q33" s="5596"/>
      <c r="R33" s="5596"/>
      <c r="S33" s="5596"/>
      <c r="T33" s="5596"/>
      <c r="U33" s="5596"/>
      <c r="V33" s="5596"/>
      <c r="W33" s="5596"/>
      <c r="X33" s="5596"/>
      <c r="Y33" s="5596"/>
    </row>
    <row r="35" spans="1:25">
      <c r="B35" s="1109" t="s">
        <v>3990</v>
      </c>
    </row>
    <row r="36" spans="1:25" ht="21" customHeight="1">
      <c r="C36" s="5597" t="s">
        <v>3643</v>
      </c>
      <c r="D36" s="5597"/>
      <c r="E36" s="5597"/>
      <c r="F36" s="5597"/>
      <c r="G36" s="5597"/>
      <c r="H36" s="5597"/>
      <c r="I36" s="5598"/>
      <c r="J36" s="5597" t="s">
        <v>3991</v>
      </c>
      <c r="K36" s="5597"/>
      <c r="L36" s="5597"/>
      <c r="M36" s="5597"/>
      <c r="N36" s="5597"/>
      <c r="O36" s="5597"/>
      <c r="P36" s="5598"/>
      <c r="Q36" s="5597" t="s">
        <v>3644</v>
      </c>
      <c r="R36" s="5597"/>
      <c r="S36" s="5597"/>
      <c r="T36" s="5597"/>
      <c r="U36" s="5597"/>
      <c r="V36" s="5597"/>
      <c r="W36" s="5597"/>
      <c r="X36" s="5597"/>
      <c r="Y36" s="5597"/>
    </row>
    <row r="37" spans="1:25" ht="21" customHeight="1">
      <c r="C37" s="5592" t="s">
        <v>4067</v>
      </c>
      <c r="D37" s="5592"/>
      <c r="E37" s="5592"/>
      <c r="F37" s="5592"/>
      <c r="G37" s="5592"/>
      <c r="H37" s="5592"/>
      <c r="I37" s="5592"/>
      <c r="J37" s="5592" t="s">
        <v>4067</v>
      </c>
      <c r="K37" s="5592"/>
      <c r="L37" s="5592"/>
      <c r="M37" s="5592"/>
      <c r="N37" s="5592"/>
      <c r="O37" s="5592"/>
      <c r="P37" s="5592"/>
      <c r="Q37" s="1114"/>
      <c r="Y37" s="1115"/>
    </row>
    <row r="38" spans="1:25" ht="21" customHeight="1">
      <c r="C38" s="1111" t="s">
        <v>6</v>
      </c>
      <c r="D38" s="1112"/>
      <c r="E38" s="1112"/>
      <c r="F38" s="1112"/>
      <c r="G38" s="1112"/>
      <c r="H38" s="1112"/>
      <c r="I38" s="1113" t="s">
        <v>7</v>
      </c>
      <c r="J38" s="1111" t="s">
        <v>6</v>
      </c>
      <c r="K38" s="1112"/>
      <c r="L38" s="1112"/>
      <c r="M38" s="1112"/>
      <c r="N38" s="1112"/>
      <c r="O38" s="1112"/>
      <c r="P38" s="1113" t="s">
        <v>7</v>
      </c>
      <c r="Q38" s="1114"/>
      <c r="Y38" s="1115"/>
    </row>
    <row r="39" spans="1:25" ht="39.75" customHeight="1">
      <c r="C39" s="1116" t="s">
        <v>3957</v>
      </c>
      <c r="D39" s="1112"/>
      <c r="E39" s="1112"/>
      <c r="F39" s="1112"/>
      <c r="G39" s="1112"/>
      <c r="H39" s="1112"/>
      <c r="I39" s="1117"/>
      <c r="J39" s="1116" t="s">
        <v>3957</v>
      </c>
      <c r="K39" s="1112"/>
      <c r="L39" s="1112"/>
      <c r="M39" s="1112"/>
      <c r="N39" s="1112"/>
      <c r="O39" s="1112"/>
      <c r="P39" s="1117"/>
      <c r="Q39" s="1118"/>
      <c r="R39" s="1119"/>
      <c r="S39" s="1119"/>
      <c r="T39" s="1119"/>
      <c r="U39" s="1119"/>
      <c r="V39" s="1119"/>
      <c r="W39" s="1119"/>
      <c r="X39" s="1119"/>
      <c r="Y39" s="1120"/>
    </row>
    <row r="41" spans="1:25">
      <c r="A41" s="1109" t="s">
        <v>3030</v>
      </c>
    </row>
    <row r="42" spans="1:25" ht="15.75" customHeight="1">
      <c r="B42" s="1121" t="s">
        <v>2543</v>
      </c>
      <c r="C42" s="1109" t="s">
        <v>3992</v>
      </c>
    </row>
    <row r="43" spans="1:25" ht="15.75" customHeight="1">
      <c r="B43" s="1121" t="s">
        <v>2545</v>
      </c>
      <c r="C43" s="1109" t="s">
        <v>4068</v>
      </c>
    </row>
    <row r="44" spans="1:25" ht="15.75" customHeight="1">
      <c r="B44" s="1109" t="s">
        <v>4069</v>
      </c>
    </row>
    <row r="45" spans="1:25" ht="15.75" customHeight="1">
      <c r="B45" s="1109" t="s">
        <v>4070</v>
      </c>
    </row>
    <row r="46" spans="1:25" ht="15.75" customHeight="1">
      <c r="B46" s="1121" t="s">
        <v>3094</v>
      </c>
      <c r="C46" s="1109" t="s">
        <v>4071</v>
      </c>
    </row>
    <row r="47" spans="1:25" ht="15.75" customHeight="1">
      <c r="B47" s="1109" t="s">
        <v>4072</v>
      </c>
    </row>
    <row r="48" spans="1:25" ht="15.75" customHeight="1">
      <c r="B48" s="1109" t="s">
        <v>4073</v>
      </c>
    </row>
    <row r="49" spans="2:3" ht="15.75" customHeight="1">
      <c r="B49" s="1109" t="s">
        <v>4074</v>
      </c>
    </row>
    <row r="50" spans="2:3" ht="6" customHeight="1"/>
    <row r="51" spans="2:3" ht="15.75" customHeight="1">
      <c r="B51" s="1109" t="s">
        <v>4075</v>
      </c>
    </row>
    <row r="52" spans="2:3" ht="15.75" customHeight="1">
      <c r="B52" s="1109" t="s">
        <v>4076</v>
      </c>
    </row>
    <row r="53" spans="2:3" ht="15.75" customHeight="1">
      <c r="B53" s="1109" t="s">
        <v>4077</v>
      </c>
    </row>
    <row r="54" spans="2:3" ht="15.75" customHeight="1">
      <c r="B54" s="1109" t="s">
        <v>4078</v>
      </c>
    </row>
    <row r="55" spans="2:3">
      <c r="C55" s="1109"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6"/>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68" customWidth="1"/>
    <col min="2" max="2" width="5.125" style="368" customWidth="1"/>
    <col min="3" max="4" width="3.625" style="368" customWidth="1"/>
    <col min="5" max="5" width="3.625" style="1122" customWidth="1"/>
    <col min="6" max="6" width="3.625" style="368" customWidth="1"/>
    <col min="7" max="7" width="2.125" style="368" customWidth="1"/>
    <col min="8" max="8" width="2.625" style="368" customWidth="1"/>
    <col min="9" max="10" width="3.625" style="368" customWidth="1"/>
    <col min="11" max="11" width="2.625" style="368" customWidth="1"/>
    <col min="12" max="13" width="3.625" style="368" customWidth="1"/>
    <col min="14" max="14" width="4.125" style="368" customWidth="1"/>
    <col min="15" max="15" width="2.625" style="368" customWidth="1"/>
    <col min="16" max="18" width="3.625" style="368" customWidth="1"/>
    <col min="19" max="19" width="2.875" style="368" customWidth="1"/>
    <col min="20" max="25" width="3.625" style="368" customWidth="1"/>
    <col min="26" max="26" width="2.625" style="368" customWidth="1"/>
    <col min="27" max="27" width="9" style="368" customWidth="1"/>
    <col min="28" max="16384" width="9" style="368"/>
  </cols>
  <sheetData>
    <row r="1" spans="1:26" ht="14.25" customHeight="1">
      <c r="A1" s="2395" t="s">
        <v>32</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row>
    <row r="2" spans="1:26" ht="14.25" customHeight="1">
      <c r="A2" s="368" t="s">
        <v>3993</v>
      </c>
    </row>
    <row r="3" spans="1:26" ht="3.75" customHeight="1">
      <c r="A3" s="370"/>
      <c r="B3" s="370"/>
      <c r="C3" s="370"/>
      <c r="D3" s="370"/>
      <c r="E3" s="1101"/>
      <c r="F3" s="370"/>
      <c r="G3" s="370"/>
      <c r="H3" s="370"/>
      <c r="I3" s="370"/>
      <c r="J3" s="370"/>
      <c r="K3" s="370"/>
      <c r="L3" s="370"/>
      <c r="M3" s="370"/>
      <c r="N3" s="370"/>
      <c r="O3" s="370"/>
      <c r="P3" s="370"/>
      <c r="Q3" s="370"/>
      <c r="R3" s="370"/>
      <c r="S3" s="370"/>
      <c r="T3" s="370"/>
      <c r="U3" s="370"/>
      <c r="V3" s="370"/>
      <c r="W3" s="370"/>
      <c r="X3" s="370"/>
      <c r="Y3" s="370"/>
      <c r="Z3" s="370"/>
    </row>
    <row r="4" spans="1:26" ht="3.75" customHeight="1"/>
    <row r="5" spans="1:26" ht="14.25" customHeight="1">
      <c r="A5" s="368" t="s">
        <v>3994</v>
      </c>
    </row>
    <row r="6" spans="1:26" ht="14.25" customHeight="1">
      <c r="B6" s="368" t="s">
        <v>3995</v>
      </c>
      <c r="C6" s="368" t="s">
        <v>3996</v>
      </c>
      <c r="E6"/>
      <c r="G6" s="368" t="s">
        <v>3997</v>
      </c>
      <c r="I6" s="5599" t="str">
        <f>cst_wskakunin_owner1__space_KANA</f>
        <v/>
      </c>
      <c r="J6" s="5599"/>
      <c r="K6" s="5599"/>
      <c r="L6" s="5599"/>
      <c r="M6" s="5599"/>
      <c r="N6" s="5599"/>
      <c r="O6" s="5599"/>
      <c r="P6" s="5599"/>
      <c r="Q6" s="5599"/>
      <c r="R6" s="5599"/>
      <c r="S6" s="5599"/>
      <c r="T6" s="5599"/>
      <c r="U6" s="5599"/>
      <c r="V6" s="5599"/>
      <c r="W6" s="5599"/>
      <c r="X6" s="5599"/>
      <c r="Y6" s="5599"/>
      <c r="Z6" s="5599"/>
    </row>
    <row r="7" spans="1:26" ht="14.25" customHeight="1">
      <c r="B7" s="368" t="s">
        <v>3998</v>
      </c>
      <c r="C7" s="368" t="s">
        <v>4</v>
      </c>
      <c r="E7" s="368"/>
      <c r="G7" s="368" t="s">
        <v>3997</v>
      </c>
      <c r="I7" s="5599" t="str">
        <f>cst_wskakunin_owner1__space</f>
        <v/>
      </c>
      <c r="J7" s="5599"/>
      <c r="K7" s="5599"/>
      <c r="L7" s="5599"/>
      <c r="M7" s="5599"/>
      <c r="N7" s="5599"/>
      <c r="O7" s="5599"/>
      <c r="P7" s="5599"/>
      <c r="Q7" s="5599"/>
      <c r="R7" s="5599"/>
      <c r="S7" s="5599"/>
      <c r="T7" s="5599"/>
      <c r="U7" s="5599"/>
      <c r="V7" s="5599"/>
      <c r="W7" s="5599"/>
      <c r="X7" s="5599"/>
      <c r="Y7" s="5599"/>
      <c r="Z7" s="5599"/>
    </row>
    <row r="8" spans="1:26" ht="14.25" customHeight="1">
      <c r="B8" s="368" t="s">
        <v>3999</v>
      </c>
      <c r="C8" s="368" t="s">
        <v>18</v>
      </c>
      <c r="E8" s="368"/>
      <c r="G8" s="368" t="s">
        <v>3997</v>
      </c>
      <c r="I8" s="5599" t="str">
        <f>cst_wskakunin_owner1_ZIP</f>
        <v/>
      </c>
      <c r="J8" s="5599"/>
      <c r="K8" s="5599"/>
      <c r="L8" s="5599"/>
      <c r="M8" s="5599"/>
      <c r="N8" s="5599"/>
      <c r="O8" s="5599"/>
      <c r="P8" s="5599"/>
      <c r="Q8" s="5599"/>
      <c r="R8" s="5599"/>
      <c r="S8" s="5599"/>
      <c r="T8" s="5599"/>
      <c r="U8" s="5599"/>
      <c r="V8" s="5599"/>
      <c r="W8" s="5599"/>
      <c r="X8" s="5599"/>
      <c r="Y8" s="5599"/>
      <c r="Z8" s="5599"/>
    </row>
    <row r="9" spans="1:26" ht="14.25" customHeight="1">
      <c r="B9" s="368" t="s">
        <v>4000</v>
      </c>
      <c r="C9" s="368" t="s">
        <v>19</v>
      </c>
      <c r="E9" s="368"/>
      <c r="G9" s="368" t="s">
        <v>3997</v>
      </c>
      <c r="I9" s="5599" t="str">
        <f>cst_wskakunin_owner1__address</f>
        <v/>
      </c>
      <c r="J9" s="5599"/>
      <c r="K9" s="5599"/>
      <c r="L9" s="5599"/>
      <c r="M9" s="5599"/>
      <c r="N9" s="5599"/>
      <c r="O9" s="5599"/>
      <c r="P9" s="5599"/>
      <c r="Q9" s="5599"/>
      <c r="R9" s="5599"/>
      <c r="S9" s="5599"/>
      <c r="T9" s="5599"/>
      <c r="U9" s="5599"/>
      <c r="V9" s="5599"/>
      <c r="W9" s="5599"/>
      <c r="X9" s="5599"/>
      <c r="Y9" s="5599"/>
      <c r="Z9" s="5599"/>
    </row>
    <row r="10" spans="1:26" ht="14.25" customHeight="1">
      <c r="B10" s="368" t="s">
        <v>4001</v>
      </c>
      <c r="C10" s="368" t="s">
        <v>20</v>
      </c>
      <c r="E10" s="368"/>
      <c r="G10" s="368" t="s">
        <v>3997</v>
      </c>
      <c r="I10" s="5599" t="str">
        <f>cst_wskakunin_owner1_TEL</f>
        <v/>
      </c>
      <c r="J10" s="5599"/>
      <c r="K10" s="5599"/>
      <c r="L10" s="5599"/>
      <c r="M10" s="5599"/>
      <c r="N10" s="5599"/>
      <c r="O10" s="5599"/>
      <c r="P10" s="5599"/>
      <c r="Q10" s="5599"/>
      <c r="R10" s="5599"/>
      <c r="S10" s="5599"/>
      <c r="T10" s="5599"/>
      <c r="U10" s="5599"/>
      <c r="V10" s="5599"/>
      <c r="W10" s="5599"/>
      <c r="X10" s="5599"/>
      <c r="Y10" s="5599"/>
      <c r="Z10" s="5599"/>
    </row>
    <row r="11" spans="1:26" ht="3.75" customHeight="1">
      <c r="A11" s="370"/>
      <c r="B11" s="370"/>
      <c r="C11" s="370"/>
      <c r="D11" s="1101"/>
      <c r="E11" s="1124"/>
      <c r="F11" s="370"/>
      <c r="G11" s="370"/>
      <c r="H11" s="370"/>
      <c r="I11" s="370"/>
      <c r="J11" s="370"/>
      <c r="K11" s="370"/>
      <c r="L11" s="370"/>
      <c r="M11" s="370"/>
      <c r="N11" s="370"/>
      <c r="O11" s="370"/>
      <c r="P11" s="370"/>
      <c r="Q11" s="370"/>
      <c r="R11" s="370"/>
      <c r="S11" s="370"/>
      <c r="T11" s="370"/>
      <c r="U11" s="370"/>
      <c r="V11" s="370"/>
      <c r="W11" s="370"/>
      <c r="X11" s="370"/>
      <c r="Y11" s="370"/>
      <c r="Z11" s="370"/>
    </row>
    <row r="12" spans="1:26" ht="3.75" customHeight="1">
      <c r="D12" s="1122"/>
      <c r="E12" s="1125"/>
    </row>
    <row r="13" spans="1:26" ht="14.25" customHeight="1">
      <c r="A13" s="368" t="s">
        <v>4002</v>
      </c>
    </row>
    <row r="14" spans="1:26" ht="14.25" customHeight="1">
      <c r="B14" s="368" t="s">
        <v>3995</v>
      </c>
      <c r="C14" s="368" t="s">
        <v>657</v>
      </c>
      <c r="E14" s="368"/>
      <c r="G14" s="368" t="s">
        <v>3997</v>
      </c>
      <c r="H14" s="377" t="s">
        <v>9</v>
      </c>
      <c r="I14" s="2483" t="str">
        <f>cst_wskakunin_dairi1_SIKAKU</f>
        <v/>
      </c>
      <c r="J14" s="2483"/>
      <c r="K14" s="369" t="s">
        <v>10</v>
      </c>
      <c r="L14" s="368" t="s">
        <v>3061</v>
      </c>
      <c r="O14" s="376" t="s">
        <v>9</v>
      </c>
      <c r="P14" s="2483" t="str">
        <f>cst_wskakunin_dairi1_TOUROKU_KIKAN</f>
        <v/>
      </c>
      <c r="Q14" s="2483"/>
      <c r="R14" s="2483"/>
      <c r="S14" s="369" t="s">
        <v>10</v>
      </c>
      <c r="U14" s="368" t="s">
        <v>4003</v>
      </c>
      <c r="W14" s="4687" t="str">
        <f>cst_wskakunin_dairi1_KENTIKUSI_NO</f>
        <v/>
      </c>
      <c r="X14" s="4687"/>
      <c r="Y14" s="4687"/>
      <c r="Z14" s="376" t="s">
        <v>7</v>
      </c>
    </row>
    <row r="15" spans="1:26" ht="14.25" customHeight="1">
      <c r="B15" s="368" t="s">
        <v>3998</v>
      </c>
      <c r="C15" s="368" t="s">
        <v>4</v>
      </c>
      <c r="E15" s="368"/>
      <c r="G15" s="368" t="s">
        <v>3997</v>
      </c>
      <c r="H15" s="1123"/>
      <c r="I15" s="5600" t="str">
        <f>cst_wskakunin_dairi1__space3</f>
        <v/>
      </c>
      <c r="J15" s="5600"/>
      <c r="K15" s="5600"/>
      <c r="L15" s="5600"/>
      <c r="M15" s="5600"/>
      <c r="N15" s="5600"/>
      <c r="O15" s="5600"/>
      <c r="P15" s="5600"/>
      <c r="Q15" s="5600"/>
      <c r="R15" s="5600"/>
      <c r="S15" s="5600"/>
      <c r="T15" s="5600"/>
      <c r="U15" s="5600"/>
      <c r="V15" s="5600"/>
      <c r="W15" s="5600"/>
      <c r="X15" s="5600"/>
      <c r="Y15" s="5600"/>
      <c r="Z15" s="376"/>
    </row>
    <row r="16" spans="1:26" ht="14.25" customHeight="1">
      <c r="B16" s="368" t="s">
        <v>3999</v>
      </c>
      <c r="C16" s="368" t="s">
        <v>4004</v>
      </c>
      <c r="E16" s="1126"/>
      <c r="F16" s="1126"/>
      <c r="G16" s="368" t="s">
        <v>3997</v>
      </c>
      <c r="H16" s="377" t="s">
        <v>9</v>
      </c>
      <c r="I16" s="4687" t="str">
        <f>cst_wskakunin_dairi1_JIMU_SIKAKU</f>
        <v/>
      </c>
      <c r="J16" s="4687"/>
      <c r="K16" s="369" t="s">
        <v>10</v>
      </c>
      <c r="L16" s="368" t="s">
        <v>3064</v>
      </c>
      <c r="O16" s="376" t="s">
        <v>9</v>
      </c>
      <c r="P16" s="2483" t="str">
        <f>cst_wskakunin_dairi1_JIMU_TOUROKU_KIKAN</f>
        <v/>
      </c>
      <c r="Q16" s="2483"/>
      <c r="R16" s="2483"/>
      <c r="S16" s="369" t="s">
        <v>10</v>
      </c>
      <c r="T16" s="368" t="s">
        <v>4005</v>
      </c>
      <c r="W16" s="4687" t="str">
        <f>cst_wskakunin_dairi1_JIMU_NO</f>
        <v/>
      </c>
      <c r="X16" s="4687"/>
      <c r="Y16" s="4687"/>
      <c r="Z16" s="376" t="s">
        <v>7</v>
      </c>
    </row>
    <row r="17" spans="1:26" ht="14.25" customHeight="1">
      <c r="H17" s="1127"/>
      <c r="I17" s="5600" t="str">
        <f>cst_wskakunin_dairi1_JIMU_NAME</f>
        <v/>
      </c>
      <c r="J17" s="5600"/>
      <c r="K17" s="5600"/>
      <c r="L17" s="5600"/>
      <c r="M17" s="5600"/>
      <c r="N17" s="5600"/>
      <c r="O17" s="5600"/>
      <c r="P17" s="5600"/>
      <c r="Q17" s="5600"/>
      <c r="R17" s="5600"/>
      <c r="S17" s="5600"/>
      <c r="T17" s="5600"/>
      <c r="U17" s="5600"/>
      <c r="V17" s="5600"/>
      <c r="W17" s="5600"/>
      <c r="X17" s="5600"/>
      <c r="Y17" s="5600"/>
    </row>
    <row r="18" spans="1:26" ht="14.25" customHeight="1">
      <c r="B18" s="368" t="s">
        <v>4000</v>
      </c>
      <c r="C18" s="368" t="s">
        <v>18</v>
      </c>
      <c r="E18" s="368"/>
      <c r="G18" s="368" t="s">
        <v>3997</v>
      </c>
      <c r="H18" s="1127"/>
      <c r="I18" s="5600" t="str">
        <f>cst_wskakunin_dairi1_ZIP</f>
        <v/>
      </c>
      <c r="J18" s="5600"/>
      <c r="K18" s="5600"/>
      <c r="L18" s="5600"/>
    </row>
    <row r="19" spans="1:26" ht="14.25" customHeight="1">
      <c r="B19" s="368" t="s">
        <v>4001</v>
      </c>
      <c r="C19" s="368" t="s">
        <v>23</v>
      </c>
      <c r="E19" s="368"/>
      <c r="G19" s="368" t="s">
        <v>3997</v>
      </c>
      <c r="H19" s="1127"/>
      <c r="I19" s="5600" t="str">
        <f>cst_wskakunin_dairi1__address</f>
        <v/>
      </c>
      <c r="J19" s="5600"/>
      <c r="K19" s="5600"/>
      <c r="L19" s="5600"/>
      <c r="M19" s="5600"/>
      <c r="N19" s="5600"/>
      <c r="O19" s="5600"/>
      <c r="P19" s="5600"/>
      <c r="Q19" s="5600"/>
      <c r="R19" s="5600"/>
      <c r="S19" s="5600"/>
      <c r="T19" s="5600"/>
      <c r="U19" s="5600"/>
      <c r="V19" s="5600"/>
      <c r="W19" s="5600"/>
      <c r="X19" s="5600"/>
      <c r="Y19" s="5600"/>
    </row>
    <row r="20" spans="1:26" ht="14.25" customHeight="1">
      <c r="B20" s="368" t="s">
        <v>4006</v>
      </c>
      <c r="C20" s="368" t="s">
        <v>20</v>
      </c>
      <c r="E20" s="368"/>
      <c r="G20" s="368" t="s">
        <v>3997</v>
      </c>
      <c r="H20" s="1127"/>
      <c r="I20" s="5600" t="str">
        <f>cst_wskakunin_dairi1_TEL</f>
        <v/>
      </c>
      <c r="J20" s="5600"/>
      <c r="K20" s="5600"/>
      <c r="L20" s="5600"/>
      <c r="M20" s="5600"/>
    </row>
    <row r="21" spans="1:26" ht="3.75" customHeight="1">
      <c r="A21" s="370"/>
      <c r="B21" s="370"/>
      <c r="C21" s="370"/>
      <c r="D21" s="1101"/>
      <c r="E21" s="1124"/>
      <c r="F21" s="370"/>
      <c r="G21" s="370"/>
      <c r="H21" s="370"/>
      <c r="I21" s="370"/>
      <c r="J21" s="370"/>
      <c r="K21" s="370"/>
      <c r="L21" s="370"/>
      <c r="M21" s="370"/>
      <c r="N21" s="370"/>
      <c r="O21" s="370"/>
      <c r="P21" s="370"/>
      <c r="Q21" s="370"/>
      <c r="R21" s="370"/>
      <c r="S21" s="370"/>
      <c r="T21" s="370"/>
      <c r="U21" s="370"/>
      <c r="V21" s="370"/>
      <c r="W21" s="370"/>
      <c r="X21" s="370"/>
      <c r="Y21" s="370"/>
      <c r="Z21" s="370"/>
    </row>
    <row r="22" spans="1:26" ht="3.75" customHeight="1">
      <c r="D22" s="1122"/>
      <c r="E22" s="1125"/>
    </row>
    <row r="23" spans="1:26" ht="14.25" customHeight="1">
      <c r="A23" s="368" t="s">
        <v>4007</v>
      </c>
    </row>
    <row r="24" spans="1:26" ht="14.25" customHeight="1">
      <c r="B24" s="368" t="s">
        <v>4008</v>
      </c>
    </row>
    <row r="25" spans="1:26" ht="14.25" customHeight="1">
      <c r="B25" s="368" t="s">
        <v>3995</v>
      </c>
      <c r="C25" s="368" t="s">
        <v>657</v>
      </c>
      <c r="E25" s="368"/>
      <c r="G25" s="368" t="s">
        <v>3997</v>
      </c>
      <c r="H25" s="377" t="s">
        <v>9</v>
      </c>
      <c r="I25" s="2483" t="str">
        <f>cst_wskakunin_sekkei1_SIKAKU</f>
        <v/>
      </c>
      <c r="J25" s="2483"/>
      <c r="K25" s="369" t="s">
        <v>10</v>
      </c>
      <c r="L25" s="368" t="s">
        <v>3061</v>
      </c>
      <c r="O25" s="376" t="s">
        <v>9</v>
      </c>
      <c r="P25" s="2483" t="str">
        <f>cst_wskakunin_sekkei1_TOUROKU_KIKAN</f>
        <v/>
      </c>
      <c r="Q25" s="2483"/>
      <c r="R25" s="2483"/>
      <c r="S25" s="369" t="s">
        <v>10</v>
      </c>
      <c r="U25" s="368" t="s">
        <v>4003</v>
      </c>
      <c r="W25" s="4687" t="str">
        <f>cst_wskakunin_sekkei1_KENTIKUSI_NO</f>
        <v/>
      </c>
      <c r="X25" s="4687"/>
      <c r="Y25" s="4687"/>
      <c r="Z25" s="376" t="s">
        <v>7</v>
      </c>
    </row>
    <row r="26" spans="1:26" ht="14.25" customHeight="1">
      <c r="B26" s="368" t="s">
        <v>3998</v>
      </c>
      <c r="C26" s="368" t="s">
        <v>4</v>
      </c>
      <c r="E26" s="368"/>
      <c r="G26" s="368" t="s">
        <v>3997</v>
      </c>
      <c r="H26" s="1123"/>
      <c r="I26" s="5600" t="str">
        <f>cst_wskakunin_sekkei1_NAME</f>
        <v/>
      </c>
      <c r="J26" s="5600"/>
      <c r="K26" s="5600"/>
      <c r="L26" s="5600"/>
      <c r="M26" s="5600"/>
      <c r="N26" s="5600"/>
      <c r="O26" s="5600"/>
      <c r="P26" s="5600"/>
      <c r="Q26" s="5600"/>
      <c r="R26" s="5600"/>
      <c r="S26" s="5600"/>
      <c r="T26" s="5600"/>
      <c r="U26" s="5600"/>
      <c r="V26" s="5600"/>
      <c r="W26" s="5600"/>
      <c r="X26" s="5600"/>
      <c r="Y26" s="5600"/>
      <c r="Z26" s="376"/>
    </row>
    <row r="27" spans="1:26" ht="14.25" customHeight="1">
      <c r="B27" s="368" t="s">
        <v>3999</v>
      </c>
      <c r="C27" s="368" t="s">
        <v>4004</v>
      </c>
      <c r="E27" s="1126"/>
      <c r="F27" s="1126"/>
      <c r="G27" s="368" t="s">
        <v>3997</v>
      </c>
      <c r="H27" s="377" t="s">
        <v>9</v>
      </c>
      <c r="I27" s="4687" t="str">
        <f>cst_wskakunin_sekkei1_JIMU_SIKAKU</f>
        <v/>
      </c>
      <c r="J27" s="4687"/>
      <c r="K27" s="369" t="s">
        <v>10</v>
      </c>
      <c r="L27" s="368" t="s">
        <v>3064</v>
      </c>
      <c r="O27" s="376" t="s">
        <v>9</v>
      </c>
      <c r="P27" s="2483" t="str">
        <f>cst_wskakunin_sekkei1_JIMU_TOUROKU_KIKAN</f>
        <v/>
      </c>
      <c r="Q27" s="2483"/>
      <c r="R27" s="2483"/>
      <c r="S27" s="369" t="s">
        <v>10</v>
      </c>
      <c r="T27" s="368" t="s">
        <v>4005</v>
      </c>
      <c r="W27" s="4687" t="str">
        <f>cst_wskakunin_sekkei1_JIMU_NO</f>
        <v/>
      </c>
      <c r="X27" s="4687"/>
      <c r="Y27" s="4687"/>
      <c r="Z27" s="376" t="s">
        <v>7</v>
      </c>
    </row>
    <row r="28" spans="1:26" ht="14.25" customHeight="1">
      <c r="H28" s="1127"/>
      <c r="I28" s="5600" t="str">
        <f>cst_wskakunin_sekkei1_JIMU_NAME</f>
        <v/>
      </c>
      <c r="J28" s="5600"/>
      <c r="K28" s="5600"/>
      <c r="L28" s="5600"/>
      <c r="M28" s="5600"/>
      <c r="N28" s="5600"/>
      <c r="O28" s="5600"/>
      <c r="P28" s="5600"/>
      <c r="Q28" s="5600"/>
      <c r="R28" s="5600"/>
      <c r="S28" s="5600"/>
      <c r="T28" s="5600"/>
      <c r="U28" s="5600"/>
      <c r="V28" s="5600"/>
      <c r="W28" s="5600"/>
      <c r="X28" s="5600"/>
      <c r="Y28" s="5600"/>
    </row>
    <row r="29" spans="1:26" ht="14.25" customHeight="1">
      <c r="B29" s="368" t="s">
        <v>4000</v>
      </c>
      <c r="C29" s="368" t="s">
        <v>18</v>
      </c>
      <c r="E29" s="368"/>
      <c r="G29" s="368" t="s">
        <v>3997</v>
      </c>
      <c r="H29" s="1127"/>
      <c r="I29" s="5600" t="str">
        <f>cst_wskakunin_sekkei1_ZIP</f>
        <v/>
      </c>
      <c r="J29" s="5600"/>
      <c r="K29" s="5600"/>
      <c r="L29" s="5600"/>
    </row>
    <row r="30" spans="1:26" ht="14.25" customHeight="1">
      <c r="B30" s="368" t="s">
        <v>4001</v>
      </c>
      <c r="C30" s="368" t="s">
        <v>23</v>
      </c>
      <c r="E30" s="368"/>
      <c r="G30" s="368" t="s">
        <v>3997</v>
      </c>
      <c r="H30" s="1127"/>
      <c r="I30" s="5600" t="str">
        <f>cst_wskakunin_sekkei1__address</f>
        <v/>
      </c>
      <c r="J30" s="5600"/>
      <c r="K30" s="5600"/>
      <c r="L30" s="5600"/>
      <c r="M30" s="5600"/>
      <c r="N30" s="5600"/>
      <c r="O30" s="5600"/>
      <c r="P30" s="5600"/>
      <c r="Q30" s="5600"/>
      <c r="R30" s="5600"/>
      <c r="S30" s="5600"/>
      <c r="T30" s="5600"/>
      <c r="U30" s="5600"/>
      <c r="V30" s="5600"/>
      <c r="W30" s="5600"/>
      <c r="X30" s="5600"/>
      <c r="Y30" s="5600"/>
    </row>
    <row r="31" spans="1:26" ht="14.25" customHeight="1">
      <c r="B31" s="368" t="s">
        <v>4006</v>
      </c>
      <c r="C31" s="368" t="s">
        <v>20</v>
      </c>
      <c r="E31" s="368"/>
      <c r="G31" s="368" t="s">
        <v>3997</v>
      </c>
      <c r="H31" s="1127"/>
      <c r="I31" s="5600" t="str">
        <f>cst_wskakunin_sekkei1_TEL</f>
        <v/>
      </c>
      <c r="J31" s="5600"/>
      <c r="K31" s="5600"/>
      <c r="L31" s="5600"/>
      <c r="M31" s="5600"/>
    </row>
    <row r="32" spans="1:26" ht="14.25" customHeight="1">
      <c r="B32" s="368" t="s">
        <v>4009</v>
      </c>
      <c r="C32" s="368" t="s">
        <v>4010</v>
      </c>
      <c r="E32"/>
      <c r="I32" s="2883"/>
      <c r="J32" s="2883"/>
      <c r="K32" s="2883"/>
      <c r="L32" s="2883"/>
      <c r="M32" s="2883"/>
      <c r="N32" s="2883"/>
      <c r="O32" s="2883"/>
      <c r="P32" s="2883"/>
      <c r="Q32" s="2883"/>
      <c r="R32" s="2883"/>
      <c r="S32" s="2883"/>
      <c r="T32" s="2883"/>
      <c r="U32" s="2883"/>
      <c r="V32" s="2883"/>
      <c r="W32" s="2883"/>
      <c r="X32" s="2883"/>
      <c r="Y32" s="2883"/>
    </row>
    <row r="33" spans="2:26" ht="14.25" customHeight="1">
      <c r="K33" s="1127"/>
      <c r="L33" s="1127"/>
      <c r="M33" s="1127"/>
      <c r="N33" s="1127"/>
      <c r="O33" s="1127"/>
      <c r="P33" s="1127"/>
      <c r="Q33" s="1127"/>
      <c r="R33" s="1127"/>
      <c r="S33" s="1127"/>
      <c r="T33" s="1127"/>
    </row>
    <row r="34" spans="2:26" ht="14.25" customHeight="1">
      <c r="B34" s="368" t="s">
        <v>4011</v>
      </c>
    </row>
    <row r="35" spans="2:26" ht="14.25" customHeight="1">
      <c r="B35" s="368" t="s">
        <v>3995</v>
      </c>
      <c r="C35" s="368" t="s">
        <v>657</v>
      </c>
      <c r="E35"/>
      <c r="G35" s="368" t="s">
        <v>3997</v>
      </c>
      <c r="H35" s="377" t="s">
        <v>9</v>
      </c>
      <c r="I35" s="2483" t="str">
        <f>cst_wskakunin_sekkei2_SIKAKU</f>
        <v/>
      </c>
      <c r="J35" s="2483"/>
      <c r="K35" s="369" t="s">
        <v>10</v>
      </c>
      <c r="L35" s="368" t="s">
        <v>3061</v>
      </c>
      <c r="O35" s="376" t="s">
        <v>9</v>
      </c>
      <c r="P35" s="2483" t="str">
        <f>cst_wskakunin_sekkei2_TOUROKU_KIKAN</f>
        <v/>
      </c>
      <c r="Q35" s="2483"/>
      <c r="R35" s="2483"/>
      <c r="S35" s="369" t="s">
        <v>10</v>
      </c>
      <c r="U35" s="368" t="s">
        <v>4003</v>
      </c>
      <c r="W35" s="4687" t="str">
        <f>cst_wskakunin_sekkei2_KENTIKUSI_NO</f>
        <v/>
      </c>
      <c r="X35" s="4687"/>
      <c r="Y35" s="4687"/>
      <c r="Z35" s="376" t="s">
        <v>7</v>
      </c>
    </row>
    <row r="36" spans="2:26" ht="14.25" customHeight="1">
      <c r="B36" s="368" t="s">
        <v>3998</v>
      </c>
      <c r="C36" s="368" t="s">
        <v>4</v>
      </c>
      <c r="E36"/>
      <c r="G36" s="368" t="s">
        <v>3997</v>
      </c>
      <c r="H36" s="1123"/>
      <c r="I36" s="5600" t="str">
        <f>cst_wskakunin_sekkei2_NAME</f>
        <v/>
      </c>
      <c r="J36" s="5600"/>
      <c r="K36" s="5600"/>
      <c r="L36" s="5600"/>
      <c r="M36" s="5600"/>
      <c r="N36" s="5600"/>
      <c r="O36" s="5600"/>
      <c r="P36" s="5600"/>
      <c r="Q36" s="5600"/>
      <c r="R36" s="5600"/>
      <c r="S36" s="5600"/>
      <c r="T36" s="5600"/>
      <c r="U36" s="5600"/>
      <c r="V36" s="5600"/>
      <c r="W36" s="5600"/>
      <c r="X36" s="5600"/>
      <c r="Y36" s="5600"/>
      <c r="Z36" s="376"/>
    </row>
    <row r="37" spans="2:26" ht="14.25" customHeight="1">
      <c r="B37" s="368" t="s">
        <v>3999</v>
      </c>
      <c r="C37" s="1126" t="s">
        <v>4004</v>
      </c>
      <c r="E37"/>
      <c r="G37" s="368" t="s">
        <v>3997</v>
      </c>
      <c r="H37" s="377" t="s">
        <v>9</v>
      </c>
      <c r="I37" s="4687" t="str">
        <f>cst_wskakunin_sekkei2_JIMU_SIKAKU</f>
        <v/>
      </c>
      <c r="J37" s="4687"/>
      <c r="K37" s="369" t="s">
        <v>10</v>
      </c>
      <c r="L37" s="368" t="s">
        <v>3064</v>
      </c>
      <c r="O37" s="376" t="s">
        <v>9</v>
      </c>
      <c r="P37" s="2483" t="str">
        <f>cst_wskakunin_sekkei2_JIMU_TOUROKU_KIKAN</f>
        <v/>
      </c>
      <c r="Q37" s="2483"/>
      <c r="R37" s="2483"/>
      <c r="S37" s="369" t="s">
        <v>10</v>
      </c>
      <c r="T37" s="368" t="s">
        <v>4005</v>
      </c>
      <c r="W37" s="4687" t="str">
        <f>cst_wskakunin_sekkei2_JIMU_NO</f>
        <v/>
      </c>
      <c r="X37" s="4687"/>
      <c r="Y37" s="4687"/>
      <c r="Z37" s="376" t="s">
        <v>7</v>
      </c>
    </row>
    <row r="38" spans="2:26" ht="14.25" customHeight="1">
      <c r="H38" s="1127"/>
      <c r="I38" s="5600" t="str">
        <f>cst_wskakunin_sekkei2_JIMU_NAME</f>
        <v/>
      </c>
      <c r="J38" s="5600"/>
      <c r="K38" s="5600"/>
      <c r="L38" s="5600"/>
      <c r="M38" s="5600"/>
      <c r="N38" s="5600"/>
      <c r="O38" s="5600"/>
      <c r="P38" s="5600"/>
      <c r="Q38" s="5600"/>
      <c r="R38" s="5600"/>
      <c r="S38" s="5600"/>
      <c r="T38" s="5600"/>
      <c r="U38" s="5600"/>
      <c r="V38" s="5600"/>
      <c r="W38" s="5600"/>
      <c r="X38" s="5600"/>
      <c r="Y38" s="5600"/>
    </row>
    <row r="39" spans="2:26" ht="14.25" customHeight="1">
      <c r="B39" s="368" t="s">
        <v>4000</v>
      </c>
      <c r="C39" s="368" t="s">
        <v>18</v>
      </c>
      <c r="E39"/>
      <c r="G39" s="368" t="s">
        <v>3997</v>
      </c>
      <c r="H39" s="1127"/>
      <c r="I39" s="5600" t="str">
        <f>cst_wskakunin_sekkei2_ZIP</f>
        <v/>
      </c>
      <c r="J39" s="5600"/>
      <c r="K39" s="5600"/>
      <c r="L39" s="5600"/>
    </row>
    <row r="40" spans="2:26" ht="14.25" customHeight="1">
      <c r="B40" s="368" t="s">
        <v>4001</v>
      </c>
      <c r="C40" s="368" t="s">
        <v>23</v>
      </c>
      <c r="E40"/>
      <c r="G40" s="368" t="s">
        <v>3997</v>
      </c>
      <c r="H40" s="1127"/>
      <c r="I40" s="5600" t="str">
        <f>cst_wskakunin_sekkei2__address</f>
        <v/>
      </c>
      <c r="J40" s="5600"/>
      <c r="K40" s="5600"/>
      <c r="L40" s="5600"/>
      <c r="M40" s="5600"/>
      <c r="N40" s="5600"/>
      <c r="O40" s="5600"/>
      <c r="P40" s="5600"/>
      <c r="Q40" s="5600"/>
      <c r="R40" s="5600"/>
      <c r="S40" s="5600"/>
      <c r="T40" s="5600"/>
      <c r="U40" s="5600"/>
      <c r="V40" s="5600"/>
      <c r="W40" s="5600"/>
      <c r="X40" s="5600"/>
      <c r="Y40" s="5600"/>
    </row>
    <row r="41" spans="2:26" ht="14.25" customHeight="1">
      <c r="B41" s="368" t="s">
        <v>4006</v>
      </c>
      <c r="C41" s="368" t="s">
        <v>20</v>
      </c>
      <c r="E41"/>
      <c r="G41" s="368" t="s">
        <v>3997</v>
      </c>
      <c r="H41" s="1127"/>
      <c r="I41" s="5600" t="str">
        <f>cst_wskakunin_sekkei2_TEL</f>
        <v/>
      </c>
      <c r="J41" s="5600"/>
      <c r="K41" s="5600"/>
      <c r="L41" s="5600"/>
      <c r="M41" s="5600"/>
    </row>
    <row r="42" spans="2:26" ht="14.25" customHeight="1">
      <c r="B42" s="368" t="s">
        <v>4009</v>
      </c>
      <c r="C42" s="368" t="s">
        <v>4010</v>
      </c>
      <c r="E42"/>
      <c r="I42" s="2883"/>
      <c r="J42" s="2883"/>
      <c r="K42" s="2883"/>
      <c r="L42" s="2883"/>
      <c r="M42" s="2883"/>
      <c r="N42" s="2883"/>
      <c r="O42" s="2883"/>
      <c r="P42" s="2883"/>
      <c r="Q42" s="2883"/>
      <c r="R42" s="2883"/>
      <c r="S42" s="2883"/>
      <c r="T42" s="2883"/>
      <c r="U42" s="2883"/>
      <c r="V42" s="2883"/>
      <c r="W42" s="2883"/>
      <c r="X42" s="2883"/>
      <c r="Y42" s="2883"/>
    </row>
    <row r="43" spans="2:26" ht="14.25" customHeight="1">
      <c r="K43" s="1127"/>
      <c r="L43" s="1127"/>
      <c r="M43" s="1127"/>
      <c r="N43" s="1127"/>
      <c r="O43" s="1127"/>
      <c r="P43" s="1127"/>
      <c r="Q43" s="1127"/>
      <c r="R43" s="1127"/>
      <c r="S43" s="1127"/>
      <c r="T43" s="1127"/>
    </row>
    <row r="44" spans="2:26" ht="14.25" customHeight="1">
      <c r="B44" s="368" t="s">
        <v>3995</v>
      </c>
      <c r="C44" s="368" t="s">
        <v>657</v>
      </c>
      <c r="E44"/>
      <c r="G44" s="368" t="s">
        <v>3997</v>
      </c>
      <c r="H44" s="377" t="s">
        <v>9</v>
      </c>
      <c r="I44" s="2483" t="str">
        <f>cst_wskakunin_sekkei3_SIKAKU</f>
        <v/>
      </c>
      <c r="J44" s="2483"/>
      <c r="K44" s="369" t="s">
        <v>10</v>
      </c>
      <c r="L44" s="368" t="s">
        <v>3061</v>
      </c>
      <c r="O44" s="376" t="s">
        <v>9</v>
      </c>
      <c r="P44" s="2483" t="str">
        <f>cst_wskakunin_sekkei3_TOUROKU_KIKAN</f>
        <v/>
      </c>
      <c r="Q44" s="2483"/>
      <c r="R44" s="2483"/>
      <c r="S44" s="369" t="s">
        <v>10</v>
      </c>
      <c r="U44" s="368" t="s">
        <v>4003</v>
      </c>
      <c r="W44" s="4687" t="str">
        <f>cst_wskakunin_sekkei3_KENTIKUSI_NO</f>
        <v/>
      </c>
      <c r="X44" s="4687"/>
      <c r="Y44" s="4687"/>
      <c r="Z44" s="376" t="s">
        <v>7</v>
      </c>
    </row>
    <row r="45" spans="2:26" ht="14.25" customHeight="1">
      <c r="B45" s="368" t="s">
        <v>3998</v>
      </c>
      <c r="C45" s="368" t="s">
        <v>4</v>
      </c>
      <c r="E45"/>
      <c r="G45" s="368" t="s">
        <v>3997</v>
      </c>
      <c r="H45" s="1123"/>
      <c r="I45" s="5600" t="str">
        <f>cst_wskakunin_sekkei3_NAME</f>
        <v/>
      </c>
      <c r="J45" s="5600"/>
      <c r="K45" s="5600"/>
      <c r="L45" s="5600"/>
      <c r="M45" s="5600"/>
      <c r="N45" s="5600"/>
      <c r="O45" s="5600"/>
      <c r="P45" s="5600"/>
      <c r="Q45" s="5600"/>
      <c r="R45" s="5600"/>
      <c r="S45" s="5600"/>
      <c r="T45" s="5600"/>
      <c r="U45" s="5600"/>
      <c r="V45" s="5600"/>
      <c r="W45" s="5600"/>
      <c r="X45" s="5600"/>
      <c r="Y45" s="5600"/>
      <c r="Z45" s="376"/>
    </row>
    <row r="46" spans="2:26" ht="14.25" customHeight="1">
      <c r="B46" s="368" t="s">
        <v>3999</v>
      </c>
      <c r="C46" s="1126" t="s">
        <v>4004</v>
      </c>
      <c r="E46"/>
      <c r="G46" s="368" t="s">
        <v>3997</v>
      </c>
      <c r="H46" s="377" t="s">
        <v>9</v>
      </c>
      <c r="I46" s="4687" t="str">
        <f>cst_wskakunin_sekkei3_JIMU_SIKAKU</f>
        <v/>
      </c>
      <c r="J46" s="4687"/>
      <c r="K46" s="369" t="s">
        <v>10</v>
      </c>
      <c r="L46" s="368" t="s">
        <v>3064</v>
      </c>
      <c r="O46" s="376" t="s">
        <v>9</v>
      </c>
      <c r="P46" s="2483" t="str">
        <f>cst_wskakunin_sekkei3_JIMU_TOUROKU_KIKAN</f>
        <v/>
      </c>
      <c r="Q46" s="2483"/>
      <c r="R46" s="2483"/>
      <c r="S46" s="369" t="s">
        <v>10</v>
      </c>
      <c r="T46" s="368" t="s">
        <v>4005</v>
      </c>
      <c r="W46" s="4687" t="str">
        <f>cst_wskakunin_sekkei3_JIMU_NO</f>
        <v/>
      </c>
      <c r="X46" s="4687"/>
      <c r="Y46" s="4687"/>
      <c r="Z46" s="376" t="s">
        <v>7</v>
      </c>
    </row>
    <row r="47" spans="2:26" ht="14.25" customHeight="1">
      <c r="H47" s="1127"/>
      <c r="I47" s="5600" t="str">
        <f>cst_wskakunin_sekkei3_JIMU_NAME</f>
        <v/>
      </c>
      <c r="J47" s="5600"/>
      <c r="K47" s="5600"/>
      <c r="L47" s="5600"/>
      <c r="M47" s="5600"/>
      <c r="N47" s="5600"/>
      <c r="O47" s="5600"/>
      <c r="P47" s="5600"/>
      <c r="Q47" s="5600"/>
      <c r="R47" s="5600"/>
      <c r="S47" s="5600"/>
      <c r="T47" s="5600"/>
      <c r="U47" s="5600"/>
      <c r="V47" s="5600"/>
      <c r="W47" s="5600"/>
      <c r="X47" s="5600"/>
      <c r="Y47" s="5600"/>
    </row>
    <row r="48" spans="2:26" ht="14.25" customHeight="1">
      <c r="B48" s="368" t="s">
        <v>4000</v>
      </c>
      <c r="C48" s="368" t="s">
        <v>18</v>
      </c>
      <c r="E48"/>
      <c r="G48" s="368" t="s">
        <v>3997</v>
      </c>
      <c r="H48" s="1127"/>
      <c r="I48" s="5600" t="str">
        <f>cst_wskakunin_sekkei3_ZIP</f>
        <v/>
      </c>
      <c r="J48" s="5600"/>
      <c r="K48" s="5600"/>
      <c r="L48" s="5600"/>
    </row>
    <row r="49" spans="1:26" ht="14.25" customHeight="1">
      <c r="B49" s="368" t="s">
        <v>4001</v>
      </c>
      <c r="C49" s="368" t="s">
        <v>23</v>
      </c>
      <c r="E49"/>
      <c r="G49" s="368" t="s">
        <v>3997</v>
      </c>
      <c r="H49" s="1127"/>
      <c r="I49" s="5600" t="str">
        <f>cst_wskakunin_sekkei3__address</f>
        <v/>
      </c>
      <c r="J49" s="5600"/>
      <c r="K49" s="5600"/>
      <c r="L49" s="5600"/>
      <c r="M49" s="5600"/>
      <c r="N49" s="5600"/>
      <c r="O49" s="5600"/>
      <c r="P49" s="5600"/>
      <c r="Q49" s="5600"/>
      <c r="R49" s="5600"/>
      <c r="S49" s="5600"/>
      <c r="T49" s="5600"/>
      <c r="U49" s="5600"/>
      <c r="V49" s="5600"/>
      <c r="W49" s="5600"/>
      <c r="X49" s="5600"/>
      <c r="Y49" s="5600"/>
    </row>
    <row r="50" spans="1:26" ht="14.25" customHeight="1">
      <c r="B50" s="368" t="s">
        <v>4006</v>
      </c>
      <c r="C50" s="368" t="s">
        <v>20</v>
      </c>
      <c r="E50"/>
      <c r="G50" s="368" t="s">
        <v>3997</v>
      </c>
      <c r="H50" s="1127"/>
      <c r="I50" s="5600" t="str">
        <f>cst_wskakunin_sekkei3_TEL</f>
        <v/>
      </c>
      <c r="J50" s="5600"/>
      <c r="K50" s="5600"/>
      <c r="L50" s="5600"/>
      <c r="M50" s="5600"/>
    </row>
    <row r="51" spans="1:26" ht="14.25" customHeight="1">
      <c r="B51" s="368" t="s">
        <v>4009</v>
      </c>
      <c r="C51" s="368" t="s">
        <v>4010</v>
      </c>
      <c r="E51"/>
      <c r="I51" s="2883"/>
      <c r="J51" s="2883"/>
      <c r="K51" s="2883"/>
      <c r="L51" s="2883"/>
      <c r="M51" s="2883"/>
      <c r="N51" s="2883"/>
      <c r="O51" s="2883"/>
      <c r="P51" s="2883"/>
      <c r="Q51" s="2883"/>
      <c r="R51" s="2883"/>
      <c r="S51" s="2883"/>
      <c r="T51" s="2883"/>
      <c r="U51" s="2883"/>
      <c r="V51" s="2883"/>
      <c r="W51" s="2883"/>
      <c r="X51" s="2883"/>
      <c r="Y51" s="2883"/>
    </row>
    <row r="52" spans="1:26" ht="14.25" customHeight="1">
      <c r="K52" s="1127"/>
      <c r="L52" s="1127"/>
      <c r="M52" s="1127"/>
      <c r="N52" s="1127"/>
      <c r="O52" s="1127"/>
      <c r="P52" s="1127"/>
      <c r="Q52" s="1127"/>
      <c r="R52" s="1127"/>
      <c r="S52" s="1127"/>
    </row>
    <row r="53" spans="1:26" ht="14.25" customHeight="1">
      <c r="B53" s="368" t="s">
        <v>3995</v>
      </c>
      <c r="C53" s="368" t="s">
        <v>657</v>
      </c>
      <c r="E53"/>
      <c r="G53" s="368" t="s">
        <v>3997</v>
      </c>
      <c r="H53" s="377" t="s">
        <v>9</v>
      </c>
      <c r="I53" s="2483" t="str">
        <f>cst_wskakunin_sekkei4_SIKAKU</f>
        <v/>
      </c>
      <c r="J53" s="2483"/>
      <c r="K53" s="369" t="s">
        <v>10</v>
      </c>
      <c r="L53" s="368" t="s">
        <v>3061</v>
      </c>
      <c r="O53" s="376" t="s">
        <v>9</v>
      </c>
      <c r="P53" s="2483" t="str">
        <f>cst_wskakunin_sekkei4_TOUROKU_KIKAN</f>
        <v/>
      </c>
      <c r="Q53" s="2483"/>
      <c r="R53" s="2483"/>
      <c r="S53" s="369" t="s">
        <v>10</v>
      </c>
      <c r="U53" s="368" t="s">
        <v>4003</v>
      </c>
      <c r="W53" s="4687" t="str">
        <f>cst_wskakunin_sekkei4_KENTIKUSI_NO</f>
        <v/>
      </c>
      <c r="X53" s="4687"/>
      <c r="Y53" s="4687"/>
      <c r="Z53" s="376" t="s">
        <v>7</v>
      </c>
    </row>
    <row r="54" spans="1:26" ht="14.25" customHeight="1">
      <c r="B54" s="368" t="s">
        <v>3998</v>
      </c>
      <c r="C54" s="368" t="s">
        <v>4</v>
      </c>
      <c r="E54"/>
      <c r="G54" s="368" t="s">
        <v>3997</v>
      </c>
      <c r="H54" s="1123"/>
      <c r="I54" s="5600" t="str">
        <f>cst_wskakunin_sekkei4_NAME</f>
        <v/>
      </c>
      <c r="J54" s="5600"/>
      <c r="K54" s="5600"/>
      <c r="L54" s="5600"/>
      <c r="M54" s="5600"/>
      <c r="N54" s="5600"/>
      <c r="O54" s="5600"/>
      <c r="P54" s="5600"/>
      <c r="Q54" s="5600"/>
      <c r="R54" s="5600"/>
      <c r="S54" s="5600"/>
      <c r="T54" s="5600"/>
      <c r="U54" s="5600"/>
      <c r="V54" s="5600"/>
      <c r="W54" s="5600"/>
      <c r="X54" s="5600"/>
      <c r="Y54" s="5600"/>
      <c r="Z54" s="376"/>
    </row>
    <row r="55" spans="1:26" ht="14.25" customHeight="1">
      <c r="B55" s="368" t="s">
        <v>3999</v>
      </c>
      <c r="C55" s="1126" t="s">
        <v>4004</v>
      </c>
      <c r="E55"/>
      <c r="G55" s="368" t="s">
        <v>3997</v>
      </c>
      <c r="H55" s="377" t="s">
        <v>9</v>
      </c>
      <c r="I55" s="4687" t="str">
        <f>cst_wskakunin_sekkei4_JIMU_SIKAKU</f>
        <v/>
      </c>
      <c r="J55" s="4687"/>
      <c r="K55" s="369" t="s">
        <v>10</v>
      </c>
      <c r="L55" s="368" t="s">
        <v>3064</v>
      </c>
      <c r="O55" s="376" t="s">
        <v>9</v>
      </c>
      <c r="P55" s="2483" t="str">
        <f>cst_wskakunin_sekkei4_JIMU_TOUROKU_KIKAN</f>
        <v/>
      </c>
      <c r="Q55" s="2483"/>
      <c r="R55" s="2483"/>
      <c r="S55" s="369" t="s">
        <v>10</v>
      </c>
      <c r="T55" s="368" t="s">
        <v>4005</v>
      </c>
      <c r="W55" s="4687" t="str">
        <f>cst_wskakunin_sekkei4_JIMU_NO</f>
        <v/>
      </c>
      <c r="X55" s="4687"/>
      <c r="Y55" s="4687"/>
      <c r="Z55" s="376" t="s">
        <v>7</v>
      </c>
    </row>
    <row r="56" spans="1:26" ht="14.25" customHeight="1">
      <c r="H56" s="1127"/>
      <c r="I56" s="5600" t="str">
        <f>cst_wskakunin_sekkei4_JIMU_NAME</f>
        <v/>
      </c>
      <c r="J56" s="5600"/>
      <c r="K56" s="5600"/>
      <c r="L56" s="5600"/>
      <c r="M56" s="5600"/>
      <c r="N56" s="5600"/>
      <c r="O56" s="5600"/>
      <c r="P56" s="5600"/>
      <c r="Q56" s="5600"/>
      <c r="R56" s="5600"/>
      <c r="S56" s="5600"/>
      <c r="T56" s="5600"/>
      <c r="U56" s="5600"/>
      <c r="V56" s="5600"/>
      <c r="W56" s="5600"/>
      <c r="X56" s="5600"/>
      <c r="Y56" s="5600"/>
    </row>
    <row r="57" spans="1:26" ht="14.25" customHeight="1">
      <c r="B57" s="368" t="s">
        <v>4000</v>
      </c>
      <c r="C57" s="368" t="s">
        <v>18</v>
      </c>
      <c r="E57"/>
      <c r="G57" s="368" t="s">
        <v>3997</v>
      </c>
      <c r="H57" s="1127"/>
      <c r="I57" s="5600" t="str">
        <f>cst_wskakunin_sekkei4_ZIP</f>
        <v/>
      </c>
      <c r="J57" s="5600"/>
      <c r="K57" s="5600"/>
      <c r="L57" s="5600"/>
    </row>
    <row r="58" spans="1:26" ht="14.25" customHeight="1">
      <c r="B58" s="368" t="s">
        <v>4001</v>
      </c>
      <c r="C58" s="368" t="s">
        <v>23</v>
      </c>
      <c r="E58"/>
      <c r="G58" s="368" t="s">
        <v>3997</v>
      </c>
      <c r="H58" s="1127"/>
      <c r="I58" s="5600" t="str">
        <f>cst_wskakunin_sekkei4__address</f>
        <v/>
      </c>
      <c r="J58" s="5600"/>
      <c r="K58" s="5600"/>
      <c r="L58" s="5600"/>
      <c r="M58" s="5600"/>
      <c r="N58" s="5600"/>
      <c r="O58" s="5600"/>
      <c r="P58" s="5600"/>
      <c r="Q58" s="5600"/>
      <c r="R58" s="5600"/>
      <c r="S58" s="5600"/>
      <c r="T58" s="5600"/>
      <c r="U58" s="5600"/>
      <c r="V58" s="5600"/>
      <c r="W58" s="5600"/>
      <c r="X58" s="5600"/>
      <c r="Y58" s="5600"/>
    </row>
    <row r="59" spans="1:26" ht="14.25" customHeight="1">
      <c r="B59" s="368" t="s">
        <v>4006</v>
      </c>
      <c r="C59" s="368" t="s">
        <v>20</v>
      </c>
      <c r="E59"/>
      <c r="G59" s="368" t="s">
        <v>3997</v>
      </c>
      <c r="H59" s="1127"/>
      <c r="I59" s="5600" t="str">
        <f>cst_wskakunin_sekkei4_TEL</f>
        <v/>
      </c>
      <c r="J59" s="5600"/>
      <c r="K59" s="5600"/>
      <c r="L59" s="5600"/>
      <c r="M59" s="5600"/>
    </row>
    <row r="60" spans="1:26" ht="14.25" customHeight="1">
      <c r="B60" s="368" t="s">
        <v>4009</v>
      </c>
      <c r="C60" s="368" t="s">
        <v>4010</v>
      </c>
      <c r="E60"/>
      <c r="I60" s="2883"/>
      <c r="J60" s="2883"/>
      <c r="K60" s="2883"/>
      <c r="L60" s="2883"/>
      <c r="M60" s="2883"/>
      <c r="N60" s="2883"/>
      <c r="O60" s="2883"/>
      <c r="P60" s="2883"/>
      <c r="Q60" s="2883"/>
      <c r="R60" s="2883"/>
      <c r="S60" s="2883"/>
      <c r="T60" s="2883"/>
      <c r="U60" s="2883"/>
      <c r="V60" s="2883"/>
      <c r="W60" s="2883"/>
      <c r="X60" s="2883"/>
      <c r="Y60" s="2883"/>
    </row>
    <row r="61" spans="1:26" ht="14.25" customHeight="1">
      <c r="K61" s="1127"/>
      <c r="L61" s="1127"/>
      <c r="M61" s="1127"/>
      <c r="N61" s="1127"/>
      <c r="O61" s="1127"/>
      <c r="P61" s="1127"/>
      <c r="Q61" s="1127"/>
      <c r="R61" s="1127"/>
      <c r="S61" s="1127"/>
      <c r="T61" s="1127"/>
    </row>
    <row r="62" spans="1:26" ht="3.75" customHeight="1">
      <c r="A62" s="370"/>
      <c r="B62" s="370"/>
      <c r="C62" s="370"/>
      <c r="D62" s="1101"/>
      <c r="E62" s="1124"/>
      <c r="F62" s="370"/>
      <c r="G62" s="370"/>
      <c r="H62" s="370"/>
      <c r="I62" s="370"/>
      <c r="J62" s="370"/>
      <c r="K62" s="370"/>
      <c r="L62" s="370"/>
      <c r="M62" s="370"/>
      <c r="N62" s="370"/>
      <c r="O62" s="370"/>
      <c r="P62" s="370"/>
      <c r="Q62" s="370"/>
      <c r="R62" s="370"/>
      <c r="S62" s="370"/>
      <c r="T62" s="370"/>
      <c r="U62" s="370"/>
      <c r="V62" s="370"/>
      <c r="W62" s="370"/>
      <c r="X62" s="370"/>
      <c r="Y62" s="370"/>
      <c r="Z62" s="370"/>
    </row>
    <row r="63" spans="1:26" ht="3.75" customHeight="1">
      <c r="D63" s="1122"/>
      <c r="E63" s="1125"/>
    </row>
    <row r="64" spans="1:26" ht="14.25" customHeight="1">
      <c r="A64" s="368" t="s">
        <v>4012</v>
      </c>
      <c r="E64" s="1127"/>
      <c r="F64" s="1128"/>
      <c r="G64" s="1128"/>
      <c r="H64" s="1128"/>
      <c r="J64" s="1128"/>
      <c r="K64" s="1128"/>
      <c r="L64" s="1128"/>
      <c r="M64" s="1128"/>
      <c r="N64" s="1128"/>
      <c r="O64" s="1128"/>
      <c r="P64" s="1128"/>
      <c r="Q64" s="1128"/>
      <c r="R64" s="1128"/>
      <c r="S64" s="1128"/>
      <c r="T64" s="1128"/>
    </row>
    <row r="65" spans="1:26" ht="14.25" customHeight="1">
      <c r="B65" s="1201" t="s">
        <v>139</v>
      </c>
      <c r="C65" s="368" t="s">
        <v>4013</v>
      </c>
      <c r="D65" s="1127"/>
      <c r="E65" s="1129" t="s">
        <v>9</v>
      </c>
      <c r="F65" s="5601"/>
      <c r="G65" s="5601"/>
      <c r="H65" s="5601"/>
      <c r="I65" s="5601"/>
      <c r="J65" s="5601"/>
      <c r="K65" s="5601"/>
      <c r="L65" s="5601"/>
      <c r="M65" s="5601"/>
      <c r="N65" s="5601"/>
      <c r="O65" s="5601"/>
      <c r="P65" s="5601"/>
      <c r="Q65" s="5601"/>
      <c r="R65" s="5601"/>
      <c r="S65" s="1129" t="s">
        <v>10</v>
      </c>
    </row>
    <row r="66" spans="1:26" ht="14.25" customHeight="1">
      <c r="B66" s="1201" t="s">
        <v>139</v>
      </c>
      <c r="C66" s="368" t="s">
        <v>4014</v>
      </c>
      <c r="D66" s="1127"/>
      <c r="E66" s="1129" t="s">
        <v>9</v>
      </c>
      <c r="F66" s="5601"/>
      <c r="G66" s="5601"/>
      <c r="H66" s="5601"/>
      <c r="I66" s="5601"/>
      <c r="J66" s="5601"/>
      <c r="K66" s="5601"/>
      <c r="L66" s="5601"/>
      <c r="M66" s="5601"/>
      <c r="N66" s="5601"/>
      <c r="O66" s="5601"/>
      <c r="P66" s="5601"/>
      <c r="Q66" s="5601"/>
      <c r="R66" s="5601"/>
      <c r="S66" s="1129" t="s">
        <v>10</v>
      </c>
    </row>
    <row r="67" spans="1:26" ht="3.75" customHeight="1">
      <c r="A67" s="370"/>
      <c r="B67" s="370"/>
      <c r="C67" s="370"/>
      <c r="D67" s="1101"/>
      <c r="E67" s="1124"/>
      <c r="F67" s="370"/>
      <c r="G67" s="370"/>
      <c r="H67" s="370"/>
      <c r="I67" s="370"/>
      <c r="J67" s="370"/>
      <c r="K67" s="370"/>
      <c r="L67" s="370"/>
      <c r="M67" s="370"/>
      <c r="N67" s="370"/>
      <c r="O67" s="370"/>
      <c r="P67" s="370"/>
      <c r="Q67" s="370"/>
      <c r="R67" s="370"/>
      <c r="S67" s="370"/>
      <c r="T67" s="370"/>
      <c r="U67" s="370"/>
      <c r="V67" s="370"/>
      <c r="W67" s="370"/>
      <c r="X67" s="370"/>
      <c r="Y67" s="370"/>
      <c r="Z67" s="370"/>
    </row>
    <row r="68" spans="1:26" ht="3.75" customHeight="1">
      <c r="D68" s="1122"/>
      <c r="E68" s="1125"/>
    </row>
    <row r="69" spans="1:26">
      <c r="A69" s="368" t="s">
        <v>4015</v>
      </c>
    </row>
    <row r="70" spans="1:26">
      <c r="B70" s="2512"/>
      <c r="C70" s="2512"/>
      <c r="D70" s="2512"/>
      <c r="E70" s="2512"/>
      <c r="F70" s="2512"/>
      <c r="G70" s="2512"/>
      <c r="H70" s="2512"/>
      <c r="I70" s="2512"/>
      <c r="J70" s="2512"/>
      <c r="K70" s="2512"/>
      <c r="L70" s="2512"/>
      <c r="M70" s="2512"/>
      <c r="N70" s="2512"/>
      <c r="O70" s="2512"/>
      <c r="P70" s="2512"/>
      <c r="Q70" s="2512"/>
      <c r="R70" s="2512"/>
      <c r="S70" s="2512"/>
      <c r="T70" s="2512"/>
      <c r="U70" s="2512"/>
      <c r="V70" s="2512"/>
      <c r="W70" s="2512"/>
      <c r="X70" s="2512"/>
      <c r="Y70" s="2512"/>
    </row>
    <row r="71" spans="1:26">
      <c r="B71" s="2512"/>
      <c r="C71" s="2512"/>
      <c r="D71" s="2512"/>
      <c r="E71" s="2512"/>
      <c r="F71" s="2512"/>
      <c r="G71" s="2512"/>
      <c r="H71" s="2512"/>
      <c r="I71" s="2512"/>
      <c r="J71" s="2512"/>
      <c r="K71" s="2512"/>
      <c r="L71" s="2512"/>
      <c r="M71" s="2512"/>
      <c r="N71" s="2512"/>
      <c r="O71" s="2512"/>
      <c r="P71" s="2512"/>
      <c r="Q71" s="2512"/>
      <c r="R71" s="2512"/>
      <c r="S71" s="2512"/>
      <c r="T71" s="2512"/>
      <c r="U71" s="2512"/>
      <c r="V71" s="2512"/>
      <c r="W71" s="2512"/>
      <c r="X71" s="2512"/>
      <c r="Y71" s="2512"/>
    </row>
    <row r="72" spans="1:26">
      <c r="B72" s="2512"/>
      <c r="C72" s="2512"/>
      <c r="D72" s="2512"/>
      <c r="E72" s="2512"/>
      <c r="F72" s="2512"/>
      <c r="G72" s="2512"/>
      <c r="H72" s="2512"/>
      <c r="I72" s="2512"/>
      <c r="J72" s="2512"/>
      <c r="K72" s="2512"/>
      <c r="L72" s="2512"/>
      <c r="M72" s="2512"/>
      <c r="N72" s="2512"/>
      <c r="O72" s="2512"/>
      <c r="P72" s="2512"/>
      <c r="Q72" s="2512"/>
      <c r="R72" s="2512"/>
      <c r="S72" s="2512"/>
      <c r="T72" s="2512"/>
      <c r="U72" s="2512"/>
      <c r="V72" s="2512"/>
      <c r="W72" s="2512"/>
      <c r="X72" s="2512"/>
      <c r="Y72" s="2512"/>
    </row>
    <row r="73" spans="1:26" ht="3.75" customHeight="1">
      <c r="A73" s="370"/>
      <c r="B73" s="370"/>
      <c r="C73" s="370"/>
      <c r="D73" s="1101"/>
      <c r="E73" s="1124"/>
      <c r="F73" s="370"/>
      <c r="G73" s="370"/>
      <c r="H73" s="370"/>
      <c r="I73" s="370"/>
      <c r="J73" s="370"/>
      <c r="K73" s="370"/>
      <c r="L73" s="370"/>
      <c r="M73" s="370"/>
      <c r="N73" s="370"/>
      <c r="O73" s="370"/>
      <c r="P73" s="370"/>
      <c r="Q73" s="370"/>
      <c r="R73" s="370"/>
      <c r="S73" s="370"/>
      <c r="T73" s="370"/>
      <c r="U73" s="370"/>
      <c r="V73" s="370"/>
      <c r="W73" s="370"/>
      <c r="X73" s="370"/>
      <c r="Y73" s="370"/>
      <c r="Z73" s="370"/>
    </row>
    <row r="74" spans="1:26" ht="3.75" customHeight="1">
      <c r="D74" s="1122"/>
      <c r="E74" s="1125"/>
    </row>
    <row r="76" spans="1:26" s="2158" customFormat="1">
      <c r="E76" s="2159"/>
    </row>
    <row r="77" spans="1:26" s="2158" customFormat="1">
      <c r="A77" s="2158" t="s">
        <v>3030</v>
      </c>
      <c r="E77" s="2159"/>
    </row>
    <row r="78" spans="1:26" s="2158" customFormat="1">
      <c r="A78" s="2158" t="s">
        <v>5852</v>
      </c>
      <c r="E78" s="2159"/>
    </row>
    <row r="79" spans="1:26" s="2158" customFormat="1">
      <c r="A79" s="2158" t="s">
        <v>5853</v>
      </c>
      <c r="E79" s="2159"/>
    </row>
    <row r="80" spans="1:26" s="2158" customFormat="1">
      <c r="A80" s="2158" t="s">
        <v>5854</v>
      </c>
      <c r="E80" s="2159"/>
    </row>
    <row r="81" spans="1:5" s="2158" customFormat="1">
      <c r="A81" s="2158" t="s">
        <v>5855</v>
      </c>
      <c r="E81" s="2159"/>
    </row>
    <row r="82" spans="1:5" s="2158" customFormat="1">
      <c r="A82" s="2158" t="s">
        <v>5856</v>
      </c>
      <c r="E82" s="2159"/>
    </row>
    <row r="83" spans="1:5" s="2158" customFormat="1">
      <c r="A83" s="2158" t="s">
        <v>5857</v>
      </c>
      <c r="E83" s="2159"/>
    </row>
    <row r="84" spans="1:5" s="2158" customFormat="1">
      <c r="A84" s="2158" t="s">
        <v>5858</v>
      </c>
      <c r="E84" s="2159"/>
    </row>
    <row r="85" spans="1:5" s="2158" customFormat="1">
      <c r="A85" s="2158" t="s">
        <v>5859</v>
      </c>
      <c r="E85" s="2159"/>
    </row>
    <row r="86" spans="1:5" s="2158" customFormat="1">
      <c r="A86" s="2158" t="s">
        <v>5860</v>
      </c>
      <c r="E86" s="2159"/>
    </row>
    <row r="87" spans="1:5" s="2158" customFormat="1">
      <c r="A87" s="2158" t="s">
        <v>5861</v>
      </c>
      <c r="E87" s="2159"/>
    </row>
    <row r="88" spans="1:5" s="2158" customFormat="1">
      <c r="A88" s="2158" t="s">
        <v>5862</v>
      </c>
      <c r="E88" s="2159"/>
    </row>
    <row r="89" spans="1:5" s="2158" customFormat="1">
      <c r="A89" s="2158" t="s">
        <v>5863</v>
      </c>
      <c r="E89" s="2159"/>
    </row>
    <row r="90" spans="1:5" s="2158" customFormat="1">
      <c r="A90" s="2158" t="s">
        <v>5864</v>
      </c>
      <c r="E90" s="2159"/>
    </row>
    <row r="91" spans="1:5" s="2158" customFormat="1">
      <c r="A91" s="2158" t="s">
        <v>5865</v>
      </c>
      <c r="E91" s="2159"/>
    </row>
    <row r="92" spans="1:5" s="2158" customFormat="1">
      <c r="A92" s="2158" t="s">
        <v>5866</v>
      </c>
      <c r="E92" s="2159"/>
    </row>
    <row r="93" spans="1:5" s="2158" customFormat="1">
      <c r="A93" s="2158" t="s">
        <v>5867</v>
      </c>
      <c r="E93" s="2159"/>
    </row>
    <row r="94" spans="1:5" s="2158" customFormat="1">
      <c r="A94" s="2158" t="s">
        <v>5868</v>
      </c>
      <c r="E94" s="2159"/>
    </row>
    <row r="95" spans="1:5" s="2158" customFormat="1">
      <c r="A95" s="2158" t="s">
        <v>5869</v>
      </c>
      <c r="E95" s="2159"/>
    </row>
    <row r="96" spans="1:5" s="2158" customFormat="1">
      <c r="A96" s="2158" t="s">
        <v>5870</v>
      </c>
      <c r="E96" s="2159"/>
    </row>
    <row r="97" spans="1:5" s="2158" customFormat="1">
      <c r="A97" s="2158" t="s">
        <v>5871</v>
      </c>
      <c r="E97" s="2159"/>
    </row>
    <row r="98" spans="1:5" s="2158" customFormat="1">
      <c r="A98" s="2158" t="s">
        <v>5872</v>
      </c>
      <c r="E98" s="2159"/>
    </row>
    <row r="99" spans="1:5" s="2158" customFormat="1">
      <c r="A99" s="2158" t="s">
        <v>5873</v>
      </c>
      <c r="E99" s="2159"/>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6"/>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94" customWidth="1"/>
    <col min="2" max="2" width="2" style="2094" customWidth="1"/>
    <col min="3" max="3" width="2.625" style="2094" customWidth="1"/>
    <col min="4" max="4" width="2" style="2094" customWidth="1"/>
    <col min="5" max="27" width="3.25" style="2094" customWidth="1"/>
    <col min="28" max="28" width="2.625" style="2094" customWidth="1"/>
    <col min="29" max="29" width="9" style="2094" customWidth="1"/>
    <col min="30" max="16384" width="9" style="2094"/>
  </cols>
  <sheetData>
    <row r="1" spans="1:28" ht="18" customHeight="1">
      <c r="A1" s="5459" t="s">
        <v>85</v>
      </c>
      <c r="B1" s="5459"/>
      <c r="C1" s="5459"/>
      <c r="D1" s="5459"/>
      <c r="E1" s="5459"/>
      <c r="F1" s="5459"/>
      <c r="G1" s="5459"/>
      <c r="H1" s="5459"/>
      <c r="I1" s="5459"/>
      <c r="J1" s="5459"/>
      <c r="K1" s="5459"/>
      <c r="L1" s="5459"/>
      <c r="M1" s="5459"/>
      <c r="N1" s="5459"/>
      <c r="O1" s="5459"/>
      <c r="P1" s="5459"/>
      <c r="Q1" s="5459"/>
      <c r="R1" s="5459"/>
      <c r="S1" s="5459"/>
      <c r="T1" s="5459"/>
      <c r="U1" s="5459"/>
      <c r="V1" s="5459"/>
      <c r="W1" s="5459"/>
      <c r="X1" s="5459"/>
      <c r="Y1" s="5459"/>
      <c r="Z1" s="5459"/>
      <c r="AA1" s="5459"/>
      <c r="AB1" s="5459"/>
    </row>
    <row r="2" spans="1:28" ht="7.5" customHeight="1"/>
    <row r="3" spans="1:28" ht="18" customHeight="1">
      <c r="A3" s="5459" t="s">
        <v>5581</v>
      </c>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c r="AA3" s="5459"/>
      <c r="AB3" s="5459"/>
    </row>
    <row r="4" spans="1:28" ht="7.5" customHeight="1"/>
    <row r="5" spans="1:28" ht="18" customHeight="1">
      <c r="B5" s="2142" t="s">
        <v>2543</v>
      </c>
      <c r="C5" s="2094" t="s">
        <v>5582</v>
      </c>
    </row>
    <row r="6" spans="1:28" ht="18" customHeight="1">
      <c r="B6" s="2094" t="s">
        <v>5583</v>
      </c>
    </row>
    <row r="7" spans="1:28" ht="18" customHeight="1">
      <c r="B7" s="2094" t="s">
        <v>5584</v>
      </c>
    </row>
    <row r="8" spans="1:28" ht="37.5" customHeight="1">
      <c r="C8" s="2077" t="s">
        <v>3645</v>
      </c>
      <c r="D8" s="2078"/>
      <c r="E8" s="2078"/>
      <c r="F8" s="2078"/>
      <c r="G8" s="2078"/>
      <c r="H8" s="2078"/>
      <c r="I8" s="5602" t="str">
        <f>cst_wskakunin_BUILD__address</f>
        <v>埼玉県さいたま市浦和区仲町</v>
      </c>
      <c r="J8" s="5602"/>
      <c r="K8" s="5602"/>
      <c r="L8" s="5602"/>
      <c r="M8" s="5602"/>
      <c r="N8" s="5602"/>
      <c r="O8" s="5602"/>
      <c r="P8" s="5602"/>
      <c r="Q8" s="5602"/>
      <c r="R8" s="5602"/>
      <c r="S8" s="5602"/>
      <c r="T8" s="5602"/>
      <c r="U8" s="5602"/>
      <c r="V8" s="5602"/>
      <c r="W8" s="5602"/>
      <c r="X8" s="5602"/>
      <c r="Y8" s="5602"/>
      <c r="Z8" s="5602"/>
      <c r="AA8" s="5603"/>
    </row>
    <row r="9" spans="1:28" ht="18" customHeight="1">
      <c r="C9" s="2132" t="s">
        <v>5585</v>
      </c>
      <c r="D9" s="2133"/>
      <c r="E9" s="2133"/>
      <c r="F9" s="2133"/>
      <c r="G9" s="2133"/>
      <c r="H9" s="2133"/>
      <c r="I9" s="2133"/>
      <c r="J9" s="1202" t="str">
        <f>技術的審査依頼書_低炭素!G35</f>
        <v>□</v>
      </c>
      <c r="K9" s="2133" t="s">
        <v>466</v>
      </c>
      <c r="L9" s="2133"/>
      <c r="M9" s="2133"/>
      <c r="N9" s="2133"/>
      <c r="O9" s="2133"/>
      <c r="P9" s="2133"/>
      <c r="Q9" s="2133"/>
      <c r="R9" s="2133"/>
      <c r="S9" s="2133"/>
      <c r="T9" s="2133"/>
      <c r="U9" s="2133"/>
      <c r="V9" s="2133"/>
      <c r="W9" s="2133"/>
      <c r="X9" s="2133"/>
      <c r="Y9" s="2133"/>
      <c r="Z9" s="2133"/>
      <c r="AA9" s="2134"/>
    </row>
    <row r="10" spans="1:28" ht="18" customHeight="1">
      <c r="C10" s="2136"/>
      <c r="J10" s="1203" t="str">
        <f>技術的審査依頼書_低炭素!G36</f>
        <v>□</v>
      </c>
      <c r="K10" s="2094" t="s">
        <v>5586</v>
      </c>
      <c r="AA10" s="2137"/>
    </row>
    <row r="11" spans="1:28" ht="18" customHeight="1">
      <c r="C11" s="2139"/>
      <c r="D11" s="2140"/>
      <c r="E11" s="2140"/>
      <c r="F11" s="2140"/>
      <c r="G11" s="2140"/>
      <c r="H11" s="2140"/>
      <c r="I11" s="2140"/>
      <c r="J11" s="2140"/>
      <c r="K11" s="2140" t="s">
        <v>5587</v>
      </c>
      <c r="L11" s="2140"/>
      <c r="M11" s="2140"/>
      <c r="N11" s="2140"/>
      <c r="O11" s="2140"/>
      <c r="P11" s="2140"/>
      <c r="Q11" s="2140"/>
      <c r="R11" s="2140"/>
      <c r="S11" s="2140"/>
      <c r="T11" s="2140"/>
      <c r="U11" s="2140"/>
      <c r="V11" s="2140"/>
      <c r="W11" s="2140"/>
      <c r="X11" s="2140"/>
      <c r="Y11" s="2140"/>
      <c r="Z11" s="2140"/>
      <c r="AA11" s="2141"/>
    </row>
    <row r="12" spans="1:28" ht="18" customHeight="1">
      <c r="C12" s="2077" t="s">
        <v>5418</v>
      </c>
      <c r="D12" s="2078"/>
      <c r="E12" s="2078"/>
      <c r="F12" s="2078"/>
      <c r="G12" s="2078"/>
      <c r="H12" s="2078"/>
      <c r="I12" s="2078"/>
      <c r="J12" s="5604" t="str">
        <f>cst_wskakunin_SHIKITI_MENSEKI_1_TOTAL</f>
        <v/>
      </c>
      <c r="K12" s="5604"/>
      <c r="L12" s="5604"/>
      <c r="M12" s="5604"/>
      <c r="N12" s="5604"/>
      <c r="O12" s="2078" t="s">
        <v>114</v>
      </c>
      <c r="P12" s="2078"/>
      <c r="Q12" s="2078"/>
      <c r="R12" s="2078"/>
      <c r="S12" s="2078"/>
      <c r="T12" s="2078"/>
      <c r="U12" s="2078"/>
      <c r="V12" s="2078"/>
      <c r="W12" s="2078"/>
      <c r="X12" s="2078"/>
      <c r="Y12" s="2078"/>
      <c r="Z12" s="2078"/>
      <c r="AA12" s="2079"/>
    </row>
    <row r="13" spans="1:28" ht="18" customHeight="1">
      <c r="C13" s="2077" t="s">
        <v>4568</v>
      </c>
      <c r="D13" s="2078"/>
      <c r="E13" s="2078"/>
      <c r="F13" s="2078"/>
      <c r="G13" s="2078"/>
      <c r="H13" s="2078"/>
      <c r="I13" s="2078"/>
      <c r="J13" s="5604" t="str">
        <f>IF(cst_wsjob_JOB_INPUT_VERSION="","",IF(cst_wsjob_JOB_INPUT_VERSION&gt;=6,cst_wskakunin_KENTIKU_MENSEKI_ZENTAI_SHINSEI,cst_wskakunin_KENTIKU_MENSEKI_SHINSEI))</f>
        <v/>
      </c>
      <c r="K13" s="5604"/>
      <c r="L13" s="5604"/>
      <c r="M13" s="5604"/>
      <c r="N13" s="5604"/>
      <c r="O13" s="2078" t="s">
        <v>114</v>
      </c>
      <c r="P13" s="2078"/>
      <c r="Q13" s="2078"/>
      <c r="R13" s="2078"/>
      <c r="S13" s="2078"/>
      <c r="T13" s="2078"/>
      <c r="U13" s="2078"/>
      <c r="V13" s="2078"/>
      <c r="W13" s="2078"/>
      <c r="X13" s="2078"/>
      <c r="Y13" s="2078"/>
      <c r="Z13" s="2078"/>
      <c r="AA13" s="2079"/>
    </row>
    <row r="14" spans="1:28" ht="18" customHeight="1">
      <c r="C14" s="2077" t="s">
        <v>5588</v>
      </c>
      <c r="D14" s="2078"/>
      <c r="E14" s="2078"/>
      <c r="F14" s="2078"/>
      <c r="G14" s="2078"/>
      <c r="H14" s="2078"/>
      <c r="I14" s="2078"/>
      <c r="J14" s="5604" t="str">
        <f>cst_wskakunin_NOBE_MENSEKI_BUILD_SHINSEI</f>
        <v/>
      </c>
      <c r="K14" s="5604"/>
      <c r="L14" s="5604"/>
      <c r="M14" s="5604"/>
      <c r="N14" s="5604"/>
      <c r="O14" s="2078" t="s">
        <v>114</v>
      </c>
      <c r="P14" s="2078"/>
      <c r="Q14" s="2078"/>
      <c r="R14" s="2078"/>
      <c r="S14" s="2078"/>
      <c r="T14" s="2078"/>
      <c r="U14" s="2078"/>
      <c r="V14" s="2078"/>
      <c r="W14" s="2078"/>
      <c r="X14" s="2078"/>
      <c r="Y14" s="2078"/>
      <c r="Z14" s="2078"/>
      <c r="AA14" s="2079"/>
    </row>
    <row r="15" spans="1:28" ht="18" customHeight="1">
      <c r="C15" s="2077" t="s">
        <v>5589</v>
      </c>
      <c r="D15" s="2078"/>
      <c r="E15" s="2078"/>
      <c r="F15" s="2078"/>
      <c r="G15" s="2078"/>
      <c r="H15" s="2078"/>
      <c r="I15" s="2078"/>
      <c r="J15" s="1199" t="s">
        <v>3647</v>
      </c>
      <c r="K15" s="1199"/>
      <c r="L15" s="1199"/>
      <c r="M15" s="5607" t="str">
        <f>cst_wskakunin_KAISU_TIJYOU_SHINSEI</f>
        <v/>
      </c>
      <c r="N15" s="5607"/>
      <c r="O15" s="1199" t="s">
        <v>481</v>
      </c>
      <c r="P15" s="1199"/>
      <c r="Q15" s="1199" t="s">
        <v>4106</v>
      </c>
      <c r="R15" s="1199"/>
      <c r="S15" s="1199"/>
      <c r="T15" s="5607">
        <f>cst_wskakunin_KAISU_TIKA_SHINSEI__zero</f>
        <v>0</v>
      </c>
      <c r="U15" s="5607"/>
      <c r="V15" s="1199" t="s">
        <v>481</v>
      </c>
      <c r="W15" s="2078"/>
      <c r="X15" s="2078"/>
      <c r="Y15" s="2078"/>
      <c r="Z15" s="2078"/>
      <c r="AA15" s="2079"/>
    </row>
    <row r="16" spans="1:28" ht="18" customHeight="1">
      <c r="C16" s="2132" t="s">
        <v>5590</v>
      </c>
      <c r="D16" s="2133"/>
      <c r="E16" s="2133"/>
      <c r="F16" s="2133"/>
      <c r="G16" s="2133"/>
      <c r="H16" s="2133"/>
      <c r="I16" s="2133"/>
      <c r="J16" s="1202" t="str">
        <f>技術的審査依頼書_低炭素!G38</f>
        <v>□</v>
      </c>
      <c r="K16" s="2133" t="s">
        <v>154</v>
      </c>
      <c r="L16" s="2133"/>
      <c r="M16" s="2133"/>
      <c r="N16" s="2133"/>
      <c r="O16" s="2133"/>
      <c r="P16" s="2133"/>
      <c r="Q16" s="1202" t="str">
        <f>技術的審査依頼書_低炭素!G39</f>
        <v>□</v>
      </c>
      <c r="R16" s="2133" t="s">
        <v>3211</v>
      </c>
      <c r="S16" s="2133"/>
      <c r="T16" s="2133"/>
      <c r="U16" s="2133"/>
      <c r="V16" s="2133"/>
      <c r="W16" s="2133"/>
      <c r="X16" s="2133"/>
      <c r="Y16" s="2133"/>
      <c r="Z16" s="2133"/>
      <c r="AA16" s="2134"/>
    </row>
    <row r="17" spans="3:27" ht="18" customHeight="1">
      <c r="C17" s="2136"/>
      <c r="J17" s="1203" t="str">
        <f>技術的審査依頼書_低炭素!M38</f>
        <v>□</v>
      </c>
      <c r="K17" s="2094" t="s">
        <v>4154</v>
      </c>
      <c r="AA17" s="2137"/>
    </row>
    <row r="18" spans="3:27" ht="18" customHeight="1">
      <c r="C18" s="2136"/>
      <c r="J18" s="1203" t="str">
        <f>技術的審査依頼書_低炭素!M39</f>
        <v>□</v>
      </c>
      <c r="K18" s="2094" t="s">
        <v>4155</v>
      </c>
      <c r="AA18" s="2137"/>
    </row>
    <row r="19" spans="3:27" ht="18" customHeight="1">
      <c r="C19" s="2132" t="s">
        <v>5591</v>
      </c>
      <c r="D19" s="2133"/>
      <c r="E19" s="2133"/>
      <c r="F19" s="2133"/>
      <c r="G19" s="2133"/>
      <c r="H19" s="2133"/>
      <c r="I19" s="2133"/>
      <c r="J19" s="2133"/>
      <c r="K19" s="2133"/>
      <c r="L19" s="2133"/>
      <c r="M19" s="2133"/>
      <c r="N19" s="2133"/>
      <c r="O19" s="2133"/>
      <c r="P19" s="2133"/>
      <c r="Q19" s="2133"/>
      <c r="R19" s="2133"/>
      <c r="S19" s="2133"/>
      <c r="T19" s="2133"/>
      <c r="U19" s="2133"/>
      <c r="V19" s="2133"/>
      <c r="W19" s="2133"/>
      <c r="X19" s="2133"/>
      <c r="Y19" s="2133"/>
      <c r="Z19" s="2133"/>
      <c r="AA19" s="2134"/>
    </row>
    <row r="20" spans="3:27" ht="18" customHeight="1">
      <c r="C20" s="2139"/>
      <c r="D20" s="2140"/>
      <c r="E20" s="2140"/>
      <c r="F20" s="2140"/>
      <c r="G20" s="2140"/>
      <c r="H20" s="2140"/>
      <c r="I20" s="2140"/>
      <c r="J20" s="2140"/>
      <c r="K20" s="2140"/>
      <c r="L20" s="2140"/>
      <c r="M20" s="2140"/>
      <c r="N20" s="2140"/>
      <c r="O20" s="5608"/>
      <c r="P20" s="5608"/>
      <c r="Q20" s="2140" t="s">
        <v>108</v>
      </c>
      <c r="R20" s="2140"/>
      <c r="S20" s="2140"/>
      <c r="T20" s="2140"/>
      <c r="U20" s="2140"/>
      <c r="V20" s="2140"/>
      <c r="W20" s="2140"/>
      <c r="X20" s="2140"/>
      <c r="Y20" s="2140"/>
      <c r="Z20" s="2140"/>
      <c r="AA20" s="2141"/>
    </row>
    <row r="21" spans="3:27" ht="18" customHeight="1">
      <c r="C21" s="2132" t="s">
        <v>5592</v>
      </c>
      <c r="D21" s="2133"/>
      <c r="E21" s="2133"/>
      <c r="F21" s="2133"/>
      <c r="G21" s="2133"/>
      <c r="H21" s="2133"/>
      <c r="I21" s="1202" t="str">
        <f>技術的審査依頼書_低炭素!I40</f>
        <v>□</v>
      </c>
      <c r="J21" s="2133" t="s">
        <v>472</v>
      </c>
      <c r="K21" s="2133"/>
      <c r="L21" s="1202" t="str">
        <f>技術的審査依頼書_低炭素!L40</f>
        <v>□</v>
      </c>
      <c r="M21" s="2133" t="s">
        <v>473</v>
      </c>
      <c r="N21" s="2133"/>
      <c r="O21" s="1202" t="str">
        <f>技術的審査依頼書_低炭素!O40</f>
        <v>□</v>
      </c>
      <c r="P21" s="2133" t="s">
        <v>474</v>
      </c>
      <c r="Q21" s="2133"/>
      <c r="R21" s="2133"/>
      <c r="S21" s="2133"/>
      <c r="T21" s="2133"/>
      <c r="U21" s="2133"/>
      <c r="V21" s="2133"/>
      <c r="W21" s="2133"/>
      <c r="X21" s="2133"/>
      <c r="Y21" s="2133"/>
      <c r="Z21" s="2133"/>
      <c r="AA21" s="2134"/>
    </row>
    <row r="22" spans="3:27" ht="18" customHeight="1">
      <c r="C22" s="2136"/>
      <c r="I22" s="1203" t="str">
        <f>技術的審査依頼書_低炭素!R40</f>
        <v>□</v>
      </c>
      <c r="J22" s="2094" t="s">
        <v>5547</v>
      </c>
      <c r="AA22" s="2137"/>
    </row>
    <row r="23" spans="3:27" ht="18" customHeight="1">
      <c r="C23" s="2139"/>
      <c r="D23" s="2140"/>
      <c r="E23" s="2140"/>
      <c r="F23" s="2140"/>
      <c r="G23" s="2140"/>
      <c r="H23" s="2140"/>
      <c r="I23" s="1204" t="str">
        <f>技術的審査依頼書_低炭素!I41</f>
        <v>□</v>
      </c>
      <c r="J23" s="2140" t="s">
        <v>5548</v>
      </c>
      <c r="K23" s="2140"/>
      <c r="L23" s="2140"/>
      <c r="M23" s="2140"/>
      <c r="N23" s="2140"/>
      <c r="O23" s="2140"/>
      <c r="P23" s="2140"/>
      <c r="Q23" s="2140"/>
      <c r="R23" s="1204" t="str">
        <f>技術的審査依頼書_低炭素!R41</f>
        <v>□</v>
      </c>
      <c r="S23" s="2140" t="s">
        <v>5549</v>
      </c>
      <c r="T23" s="2140"/>
      <c r="U23" s="2140"/>
      <c r="V23" s="2140"/>
      <c r="W23" s="2140"/>
      <c r="X23" s="2140"/>
      <c r="Y23" s="2140"/>
      <c r="Z23" s="2140"/>
      <c r="AA23" s="2141"/>
    </row>
    <row r="24" spans="3:27" ht="18" customHeight="1">
      <c r="C24" s="2077" t="s">
        <v>5593</v>
      </c>
      <c r="D24" s="2078"/>
      <c r="E24" s="2078"/>
      <c r="F24" s="2078"/>
      <c r="G24" s="2078"/>
      <c r="H24" s="2078"/>
      <c r="I24" s="5609" t="str">
        <f>cst_wskakunin_KOUZOU1</f>
        <v/>
      </c>
      <c r="J24" s="5609"/>
      <c r="K24" s="5609"/>
      <c r="L24" s="5609"/>
      <c r="M24" s="5609"/>
      <c r="N24" s="5610"/>
      <c r="O24" s="2078"/>
      <c r="P24" s="2078" t="s">
        <v>641</v>
      </c>
      <c r="Q24" s="2078"/>
      <c r="R24" s="5609" t="str">
        <f>cst_wskakunin_KOUZOU2</f>
        <v/>
      </c>
      <c r="S24" s="5609"/>
      <c r="T24" s="5609"/>
      <c r="U24" s="5609"/>
      <c r="V24" s="5609"/>
      <c r="W24" s="5609"/>
      <c r="X24" s="5609"/>
      <c r="Y24" s="2078" t="s">
        <v>5429</v>
      </c>
      <c r="Z24" s="2078"/>
      <c r="AA24" s="2079"/>
    </row>
    <row r="25" spans="3:27" ht="18" customHeight="1">
      <c r="C25" s="2132" t="s">
        <v>5594</v>
      </c>
      <c r="D25" s="2133"/>
      <c r="E25" s="2133"/>
      <c r="F25" s="2133"/>
      <c r="G25" s="2133"/>
      <c r="H25" s="2133"/>
      <c r="I25" s="2133"/>
      <c r="J25" s="2133"/>
      <c r="K25" s="2133"/>
      <c r="L25" s="2133"/>
      <c r="M25" s="2133"/>
      <c r="N25" s="2133"/>
      <c r="O25" s="2133"/>
      <c r="P25" s="2133"/>
      <c r="Q25" s="2133"/>
      <c r="R25" s="2133"/>
      <c r="S25" s="2133"/>
      <c r="T25" s="2133"/>
      <c r="U25" s="2133"/>
      <c r="V25" s="2133"/>
      <c r="W25" s="2133"/>
      <c r="X25" s="2133"/>
      <c r="Y25" s="2133"/>
      <c r="Z25" s="2133"/>
      <c r="AA25" s="2134"/>
    </row>
    <row r="26" spans="3:27" ht="18" customHeight="1">
      <c r="C26" s="2139"/>
      <c r="D26" s="2140"/>
      <c r="E26" s="2140" t="s">
        <v>4576</v>
      </c>
      <c r="F26" s="2140"/>
      <c r="G26" s="2140"/>
      <c r="H26" s="2140"/>
      <c r="I26" s="2140"/>
      <c r="J26" s="2140"/>
      <c r="K26" s="2140"/>
      <c r="L26" s="2140"/>
      <c r="M26" s="2140"/>
      <c r="N26" s="2140"/>
      <c r="O26" s="2140"/>
      <c r="P26" s="2140"/>
      <c r="Q26" s="2140"/>
      <c r="R26" s="2140"/>
      <c r="S26" s="2140"/>
      <c r="T26" s="2140"/>
      <c r="U26" s="2140"/>
      <c r="V26" s="2140"/>
      <c r="W26" s="2140"/>
      <c r="X26" s="2140"/>
      <c r="Y26" s="2140"/>
      <c r="Z26" s="2140"/>
      <c r="AA26" s="2141"/>
    </row>
    <row r="27" spans="3:27" ht="18" customHeight="1">
      <c r="C27" s="2077" t="s">
        <v>5595</v>
      </c>
      <c r="D27" s="2078"/>
      <c r="E27" s="2078"/>
      <c r="F27" s="2078"/>
      <c r="G27" s="2078"/>
      <c r="H27" s="2078"/>
      <c r="I27" s="2078"/>
      <c r="J27" s="2144"/>
      <c r="K27" s="5611"/>
      <c r="L27" s="5611"/>
      <c r="M27" s="5611"/>
      <c r="N27" s="5611"/>
      <c r="O27" s="2078" t="s">
        <v>4158</v>
      </c>
      <c r="P27" s="2078"/>
      <c r="Q27" s="2078"/>
      <c r="R27" s="2078"/>
      <c r="S27" s="2078"/>
      <c r="T27" s="2078"/>
      <c r="U27" s="2078"/>
      <c r="V27" s="2078"/>
      <c r="W27" s="2078"/>
      <c r="X27" s="2078"/>
      <c r="Y27" s="2078"/>
      <c r="Z27" s="2078"/>
      <c r="AA27" s="2079"/>
    </row>
    <row r="28" spans="3:27" ht="18" customHeight="1">
      <c r="C28" s="2132" t="s">
        <v>5596</v>
      </c>
      <c r="D28" s="2133"/>
      <c r="E28" s="2133"/>
      <c r="F28" s="2133"/>
      <c r="G28" s="2133"/>
      <c r="H28" s="2133"/>
      <c r="I28" s="2133"/>
      <c r="J28" s="2145"/>
      <c r="K28" s="2146"/>
      <c r="L28" s="2100" t="s">
        <v>11</v>
      </c>
      <c r="M28" s="5456" t="s">
        <v>4165</v>
      </c>
      <c r="N28" s="5456"/>
      <c r="O28" s="5456"/>
      <c r="P28" s="5456"/>
      <c r="Q28" s="2100" t="s">
        <v>5597</v>
      </c>
      <c r="R28" s="5456" t="s">
        <v>4166</v>
      </c>
      <c r="S28" s="5456"/>
      <c r="T28" s="5456"/>
      <c r="U28" s="5456"/>
      <c r="V28" s="5456"/>
      <c r="W28" s="5456"/>
      <c r="X28" s="5456"/>
      <c r="Y28" s="5456"/>
      <c r="Z28" s="5456"/>
      <c r="AA28" s="2147" t="s">
        <v>57</v>
      </c>
    </row>
    <row r="29" spans="3:27" ht="18" customHeight="1">
      <c r="C29" s="2136"/>
      <c r="E29" s="2094" t="s">
        <v>4167</v>
      </c>
      <c r="J29" s="5605"/>
      <c r="K29" s="5605"/>
      <c r="L29" s="2083" t="s">
        <v>11</v>
      </c>
      <c r="M29" s="5606"/>
      <c r="N29" s="5606"/>
      <c r="O29" s="5606"/>
      <c r="P29" s="2143" t="s">
        <v>114</v>
      </c>
      <c r="Q29" s="2148" t="s">
        <v>5598</v>
      </c>
      <c r="S29" s="2083" t="s">
        <v>11</v>
      </c>
      <c r="T29" s="5606"/>
      <c r="U29" s="5606"/>
      <c r="V29" s="5606"/>
      <c r="W29" s="2143" t="s">
        <v>114</v>
      </c>
      <c r="X29" s="2148" t="s">
        <v>5598</v>
      </c>
      <c r="AA29" s="2137"/>
    </row>
    <row r="30" spans="3:27" ht="18" customHeight="1">
      <c r="C30" s="2136"/>
      <c r="E30" s="2094" t="s">
        <v>4168</v>
      </c>
      <c r="J30" s="5605" t="s">
        <v>4169</v>
      </c>
      <c r="K30" s="5605"/>
      <c r="L30" s="2083" t="s">
        <v>11</v>
      </c>
      <c r="M30" s="5606"/>
      <c r="N30" s="5606"/>
      <c r="O30" s="5606"/>
      <c r="P30" s="2143" t="s">
        <v>114</v>
      </c>
      <c r="Q30" s="2148" t="s">
        <v>5598</v>
      </c>
      <c r="S30" s="2083" t="s">
        <v>11</v>
      </c>
      <c r="T30" s="5606"/>
      <c r="U30" s="5606"/>
      <c r="V30" s="5606"/>
      <c r="W30" s="2143" t="s">
        <v>114</v>
      </c>
      <c r="X30" s="2148" t="s">
        <v>5598</v>
      </c>
      <c r="AA30" s="2137"/>
    </row>
    <row r="31" spans="3:27" ht="18" customHeight="1">
      <c r="C31" s="2136"/>
      <c r="J31" s="2149"/>
      <c r="K31" s="2142" t="s">
        <v>4170</v>
      </c>
      <c r="L31" s="2083" t="s">
        <v>11</v>
      </c>
      <c r="M31" s="5606"/>
      <c r="N31" s="5606"/>
      <c r="O31" s="5606"/>
      <c r="P31" s="2143" t="s">
        <v>114</v>
      </c>
      <c r="Q31" s="2148" t="s">
        <v>5598</v>
      </c>
      <c r="S31" s="2083" t="s">
        <v>11</v>
      </c>
      <c r="T31" s="5606"/>
      <c r="U31" s="5606"/>
      <c r="V31" s="5606"/>
      <c r="W31" s="2143" t="s">
        <v>114</v>
      </c>
      <c r="X31" s="2148" t="s">
        <v>5598</v>
      </c>
      <c r="AA31" s="2137"/>
    </row>
    <row r="32" spans="3:27" ht="18" customHeight="1">
      <c r="C32" s="2136"/>
      <c r="E32" s="2094" t="s">
        <v>4171</v>
      </c>
      <c r="J32" s="5605" t="s">
        <v>4169</v>
      </c>
      <c r="K32" s="5605"/>
      <c r="L32" s="2083" t="s">
        <v>11</v>
      </c>
      <c r="M32" s="5606"/>
      <c r="N32" s="5606"/>
      <c r="O32" s="5606"/>
      <c r="P32" s="2143" t="s">
        <v>114</v>
      </c>
      <c r="Q32" s="2148" t="s">
        <v>5598</v>
      </c>
      <c r="S32" s="2083" t="s">
        <v>11</v>
      </c>
      <c r="T32" s="5606"/>
      <c r="U32" s="5606"/>
      <c r="V32" s="5606"/>
      <c r="W32" s="2143" t="s">
        <v>114</v>
      </c>
      <c r="X32" s="2148" t="s">
        <v>5598</v>
      </c>
      <c r="AA32" s="2137"/>
    </row>
    <row r="33" spans="3:27" ht="18" customHeight="1">
      <c r="C33" s="2136"/>
      <c r="J33" s="2149"/>
      <c r="K33" s="2142" t="s">
        <v>4172</v>
      </c>
      <c r="L33" s="2083" t="s">
        <v>11</v>
      </c>
      <c r="M33" s="5612"/>
      <c r="N33" s="5612"/>
      <c r="O33" s="5612"/>
      <c r="P33" s="2143" t="s">
        <v>114</v>
      </c>
      <c r="Q33" s="2148" t="s">
        <v>5598</v>
      </c>
      <c r="S33" s="2083" t="s">
        <v>11</v>
      </c>
      <c r="T33" s="5612"/>
      <c r="U33" s="5612"/>
      <c r="V33" s="5612"/>
      <c r="W33" s="2143" t="s">
        <v>114</v>
      </c>
      <c r="X33" s="2148" t="s">
        <v>5598</v>
      </c>
      <c r="AA33" s="2137"/>
    </row>
    <row r="34" spans="3:27" ht="18" customHeight="1">
      <c r="C34" s="2132" t="s">
        <v>5599</v>
      </c>
      <c r="D34" s="2133"/>
      <c r="E34" s="2133"/>
      <c r="F34" s="2133"/>
      <c r="G34" s="2133"/>
      <c r="H34" s="2133"/>
      <c r="I34" s="2133"/>
      <c r="J34" s="2133"/>
      <c r="K34" s="2133"/>
      <c r="L34" s="2133" t="s">
        <v>5600</v>
      </c>
      <c r="M34" s="2133"/>
      <c r="N34" s="2133"/>
      <c r="O34" s="2133"/>
      <c r="P34" s="2133" t="s">
        <v>5601</v>
      </c>
      <c r="Q34" s="2133"/>
      <c r="R34" s="2133"/>
      <c r="S34" s="2133"/>
      <c r="T34" s="2133"/>
      <c r="U34" s="2133" t="s">
        <v>5602</v>
      </c>
      <c r="W34" s="2133"/>
      <c r="X34" s="2133"/>
      <c r="Y34" s="2133"/>
      <c r="Z34" s="2133"/>
      <c r="AA34" s="2134"/>
    </row>
    <row r="35" spans="3:27" ht="18" customHeight="1">
      <c r="C35" s="2136"/>
      <c r="P35" s="2094" t="s">
        <v>5603</v>
      </c>
      <c r="U35" s="2094" t="s">
        <v>5604</v>
      </c>
      <c r="AA35" s="2137"/>
    </row>
    <row r="36" spans="3:27" ht="18" customHeight="1">
      <c r="C36" s="2136"/>
      <c r="E36" s="2094" t="s">
        <v>4167</v>
      </c>
      <c r="J36" s="5605" t="s">
        <v>11</v>
      </c>
      <c r="K36" s="5605"/>
      <c r="L36" s="5606"/>
      <c r="M36" s="5606"/>
      <c r="N36" s="5606"/>
      <c r="O36" s="2143" t="s">
        <v>4913</v>
      </c>
      <c r="P36" s="2083" t="s">
        <v>11</v>
      </c>
      <c r="Q36" s="5606"/>
      <c r="R36" s="5606"/>
      <c r="S36" s="5606"/>
      <c r="T36" s="2143" t="s">
        <v>4913</v>
      </c>
      <c r="V36" s="2083" t="s">
        <v>11</v>
      </c>
      <c r="W36" s="5606"/>
      <c r="X36" s="5606"/>
      <c r="Y36" s="5606"/>
      <c r="Z36" s="2143" t="s">
        <v>4913</v>
      </c>
      <c r="AA36" s="2137"/>
    </row>
    <row r="37" spans="3:27" ht="18" customHeight="1">
      <c r="C37" s="2136"/>
      <c r="E37" s="2094" t="s">
        <v>4168</v>
      </c>
      <c r="J37" s="5605" t="s">
        <v>5605</v>
      </c>
      <c r="K37" s="5605"/>
      <c r="L37" s="5606"/>
      <c r="M37" s="5606"/>
      <c r="N37" s="5606"/>
      <c r="O37" s="2143" t="s">
        <v>4913</v>
      </c>
      <c r="P37" s="2083" t="s">
        <v>11</v>
      </c>
      <c r="Q37" s="5606"/>
      <c r="R37" s="5606"/>
      <c r="S37" s="5606"/>
      <c r="T37" s="2143" t="s">
        <v>4913</v>
      </c>
      <c r="V37" s="2083" t="s">
        <v>11</v>
      </c>
      <c r="W37" s="5606"/>
      <c r="X37" s="5606"/>
      <c r="Y37" s="5606"/>
      <c r="Z37" s="2143" t="s">
        <v>4913</v>
      </c>
      <c r="AA37" s="2137"/>
    </row>
    <row r="38" spans="3:27" ht="18" customHeight="1">
      <c r="C38" s="2136"/>
      <c r="J38" s="2149"/>
      <c r="K38" s="2142" t="s">
        <v>5606</v>
      </c>
      <c r="L38" s="5606"/>
      <c r="M38" s="5606"/>
      <c r="N38" s="5606"/>
      <c r="O38" s="2143" t="s">
        <v>4913</v>
      </c>
      <c r="P38" s="2083" t="s">
        <v>11</v>
      </c>
      <c r="Q38" s="5606"/>
      <c r="R38" s="5606"/>
      <c r="S38" s="5606"/>
      <c r="T38" s="2143" t="s">
        <v>4913</v>
      </c>
      <c r="V38" s="2083" t="s">
        <v>11</v>
      </c>
      <c r="W38" s="5606"/>
      <c r="X38" s="5606"/>
      <c r="Y38" s="5606"/>
      <c r="Z38" s="2143" t="s">
        <v>4913</v>
      </c>
      <c r="AA38" s="2137"/>
    </row>
    <row r="39" spans="3:27" ht="18" customHeight="1">
      <c r="C39" s="2136"/>
      <c r="E39" s="2094" t="s">
        <v>4171</v>
      </c>
      <c r="J39" s="5605" t="s">
        <v>5605</v>
      </c>
      <c r="K39" s="5605"/>
      <c r="L39" s="5606"/>
      <c r="M39" s="5606"/>
      <c r="N39" s="5606"/>
      <c r="O39" s="2143" t="s">
        <v>4913</v>
      </c>
      <c r="P39" s="2083" t="s">
        <v>11</v>
      </c>
      <c r="Q39" s="5606"/>
      <c r="R39" s="5606"/>
      <c r="S39" s="5606"/>
      <c r="T39" s="2143" t="s">
        <v>4913</v>
      </c>
      <c r="V39" s="2083" t="s">
        <v>11</v>
      </c>
      <c r="W39" s="5606"/>
      <c r="X39" s="5606"/>
      <c r="Y39" s="5606"/>
      <c r="Z39" s="2143" t="s">
        <v>4913</v>
      </c>
      <c r="AA39" s="2137"/>
    </row>
    <row r="40" spans="3:27" ht="18" customHeight="1">
      <c r="C40" s="2139"/>
      <c r="D40" s="2140"/>
      <c r="E40" s="2140"/>
      <c r="F40" s="2140"/>
      <c r="G40" s="2140"/>
      <c r="H40" s="2140"/>
      <c r="I40" s="2140"/>
      <c r="J40" s="2150"/>
      <c r="K40" s="2151" t="s">
        <v>5607</v>
      </c>
      <c r="L40" s="5612"/>
      <c r="M40" s="5612"/>
      <c r="N40" s="5612"/>
      <c r="O40" s="2152" t="s">
        <v>4913</v>
      </c>
      <c r="P40" s="2102" t="s">
        <v>11</v>
      </c>
      <c r="Q40" s="5612"/>
      <c r="R40" s="5612"/>
      <c r="S40" s="5612"/>
      <c r="T40" s="2152" t="s">
        <v>4913</v>
      </c>
      <c r="U40" s="2140"/>
      <c r="V40" s="2102" t="s">
        <v>11</v>
      </c>
      <c r="W40" s="5612"/>
      <c r="X40" s="5612"/>
      <c r="Y40" s="5612"/>
      <c r="Z40" s="2152" t="s">
        <v>4913</v>
      </c>
      <c r="AA40" s="2141"/>
    </row>
    <row r="41" spans="3:27" ht="18" customHeight="1">
      <c r="C41" s="2132" t="s">
        <v>5608</v>
      </c>
      <c r="D41" s="2133"/>
      <c r="E41" s="2133"/>
      <c r="F41" s="2133"/>
      <c r="G41" s="2133"/>
      <c r="H41" s="2133"/>
      <c r="I41" s="2133"/>
      <c r="J41" s="2133"/>
      <c r="K41" s="2133"/>
      <c r="L41" s="2133"/>
      <c r="M41" s="2133"/>
      <c r="N41" s="2133"/>
      <c r="O41" s="2133"/>
      <c r="P41" s="2133"/>
      <c r="Q41" s="2133"/>
      <c r="R41" s="2133"/>
      <c r="S41" s="2133"/>
      <c r="T41" s="2133"/>
      <c r="U41" s="2133"/>
      <c r="W41" s="2133"/>
      <c r="X41" s="2133"/>
      <c r="Y41" s="2133"/>
      <c r="Z41" s="2133"/>
      <c r="AA41" s="2134"/>
    </row>
    <row r="42" spans="3:27" ht="18" customHeight="1">
      <c r="C42" s="2136" t="s">
        <v>5609</v>
      </c>
      <c r="AA42" s="2137"/>
    </row>
    <row r="43" spans="3:27" ht="18" customHeight="1">
      <c r="C43" s="2136" t="s">
        <v>5610</v>
      </c>
      <c r="J43" s="2149"/>
      <c r="K43" s="2149"/>
      <c r="O43" s="2143"/>
      <c r="P43" s="2083"/>
      <c r="T43" s="2143"/>
      <c r="V43" s="2083"/>
      <c r="Z43" s="2143"/>
      <c r="AA43" s="2137"/>
    </row>
    <row r="44" spans="3:27" ht="18" customHeight="1">
      <c r="C44" s="2136"/>
      <c r="E44" s="1200" t="s">
        <v>139</v>
      </c>
      <c r="F44" s="2094" t="s">
        <v>5611</v>
      </c>
      <c r="J44" s="2149"/>
      <c r="K44" s="2149"/>
      <c r="O44" s="2143"/>
      <c r="P44" s="2083"/>
      <c r="T44" s="2143"/>
      <c r="V44" s="2083"/>
      <c r="Z44" s="2143"/>
      <c r="AA44" s="2137"/>
    </row>
    <row r="45" spans="3:27" ht="18" customHeight="1">
      <c r="C45" s="2136"/>
      <c r="F45" s="2094" t="s">
        <v>4021</v>
      </c>
      <c r="J45" s="2149"/>
      <c r="K45" s="5608"/>
      <c r="L45" s="5608"/>
      <c r="M45" s="5608"/>
      <c r="N45" s="5608"/>
      <c r="O45" s="5608"/>
      <c r="P45" s="2094" t="s">
        <v>5612</v>
      </c>
      <c r="T45" s="2143"/>
      <c r="V45" s="2083"/>
      <c r="Z45" s="2143"/>
      <c r="AA45" s="2137"/>
    </row>
    <row r="46" spans="3:27" ht="18" customHeight="1">
      <c r="C46" s="2136"/>
      <c r="F46" s="2094" t="s">
        <v>4022</v>
      </c>
      <c r="J46" s="2149"/>
      <c r="K46" s="5608"/>
      <c r="L46" s="5608"/>
      <c r="M46" s="5608"/>
      <c r="N46" s="5608"/>
      <c r="O46" s="5608"/>
      <c r="P46" s="2094" t="s">
        <v>5613</v>
      </c>
      <c r="T46" s="2143"/>
      <c r="V46" s="2083"/>
      <c r="Z46" s="2143"/>
      <c r="AA46" s="2137"/>
    </row>
    <row r="47" spans="3:27" ht="18" customHeight="1">
      <c r="C47" s="2136"/>
      <c r="F47" s="2094" t="s">
        <v>5614</v>
      </c>
      <c r="I47" s="5613"/>
      <c r="J47" s="5613"/>
      <c r="K47" s="5613"/>
      <c r="L47" s="5613"/>
      <c r="M47" s="5613"/>
      <c r="N47" s="5613"/>
      <c r="O47" s="5613"/>
      <c r="P47" s="2083" t="s">
        <v>10</v>
      </c>
      <c r="T47" s="2143"/>
      <c r="V47" s="2083"/>
      <c r="Z47" s="2143"/>
      <c r="AA47" s="2137"/>
    </row>
    <row r="48" spans="3:27" ht="18" customHeight="1">
      <c r="C48" s="2136"/>
      <c r="I48" s="2143"/>
      <c r="J48" s="2143"/>
      <c r="K48" s="2143"/>
      <c r="L48" s="2143"/>
      <c r="M48" s="2143"/>
      <c r="N48" s="2143"/>
      <c r="O48" s="2143"/>
      <c r="P48" s="2083"/>
      <c r="T48" s="2143"/>
      <c r="V48" s="2083"/>
      <c r="Z48" s="2143"/>
      <c r="AA48" s="2137"/>
    </row>
    <row r="49" spans="3:27" ht="18" customHeight="1">
      <c r="C49" s="2136"/>
      <c r="E49" s="1200" t="s">
        <v>139</v>
      </c>
      <c r="F49" s="2094" t="s">
        <v>5615</v>
      </c>
      <c r="J49" s="2149"/>
      <c r="K49" s="2142"/>
      <c r="L49" s="2142"/>
      <c r="M49" s="2142"/>
      <c r="N49" s="2142"/>
      <c r="O49" s="2142"/>
      <c r="P49" s="2083"/>
      <c r="T49" s="2143"/>
      <c r="V49" s="2083"/>
      <c r="Z49" s="2143"/>
      <c r="AA49" s="2137"/>
    </row>
    <row r="50" spans="3:27" ht="18" customHeight="1">
      <c r="C50" s="2136"/>
      <c r="F50" s="2094" t="s">
        <v>4021</v>
      </c>
      <c r="J50" s="2149"/>
      <c r="K50" s="5608"/>
      <c r="L50" s="5608"/>
      <c r="M50" s="5608"/>
      <c r="N50" s="5608"/>
      <c r="O50" s="5608"/>
      <c r="P50" s="2094" t="s">
        <v>5612</v>
      </c>
      <c r="T50" s="2143"/>
      <c r="V50" s="2083"/>
      <c r="Z50" s="2143"/>
      <c r="AA50" s="2137"/>
    </row>
    <row r="51" spans="3:27" ht="18" customHeight="1">
      <c r="C51" s="2136"/>
      <c r="F51" s="2094" t="s">
        <v>4022</v>
      </c>
      <c r="J51" s="2149"/>
      <c r="K51" s="5608"/>
      <c r="L51" s="5608"/>
      <c r="M51" s="5608"/>
      <c r="N51" s="5608"/>
      <c r="O51" s="5608"/>
      <c r="P51" s="2094" t="s">
        <v>5613</v>
      </c>
      <c r="T51" s="2143"/>
      <c r="V51" s="2083"/>
      <c r="Z51" s="2143"/>
      <c r="AA51" s="2137"/>
    </row>
    <row r="52" spans="3:27" ht="18" customHeight="1">
      <c r="C52" s="2136"/>
      <c r="F52" s="2094" t="s">
        <v>5614</v>
      </c>
      <c r="I52" s="5613"/>
      <c r="J52" s="5613"/>
      <c r="K52" s="5613"/>
      <c r="L52" s="5613"/>
      <c r="M52" s="5613"/>
      <c r="N52" s="5613"/>
      <c r="O52" s="5613"/>
      <c r="P52" s="2083" t="s">
        <v>10</v>
      </c>
      <c r="T52" s="2143"/>
      <c r="V52" s="2083"/>
      <c r="Z52" s="2143"/>
      <c r="AA52" s="2137"/>
    </row>
    <row r="53" spans="3:27" ht="18" customHeight="1">
      <c r="C53" s="2136"/>
      <c r="E53" s="1200" t="s">
        <v>139</v>
      </c>
      <c r="F53" s="2094" t="s">
        <v>4182</v>
      </c>
      <c r="J53" s="2149"/>
      <c r="K53" s="2142"/>
      <c r="L53" s="2142"/>
      <c r="M53" s="2142"/>
      <c r="N53" s="2142"/>
      <c r="O53" s="2142"/>
      <c r="P53" s="2083"/>
      <c r="T53" s="2143"/>
      <c r="V53" s="2083"/>
      <c r="Z53" s="2143"/>
      <c r="AA53" s="2137"/>
    </row>
    <row r="54" spans="3:27" ht="18" customHeight="1">
      <c r="C54" s="2136"/>
      <c r="F54" s="2094" t="s">
        <v>9</v>
      </c>
      <c r="G54" s="5615"/>
      <c r="H54" s="5615"/>
      <c r="I54" s="5615"/>
      <c r="J54" s="5615"/>
      <c r="K54" s="5615"/>
      <c r="L54" s="5615"/>
      <c r="M54" s="5615"/>
      <c r="N54" s="5615"/>
      <c r="O54" s="5615"/>
      <c r="P54" s="2083" t="s">
        <v>10</v>
      </c>
      <c r="T54" s="2143"/>
      <c r="V54" s="2083"/>
      <c r="Z54" s="2143"/>
      <c r="AA54" s="2137"/>
    </row>
    <row r="55" spans="3:27" ht="18" customHeight="1">
      <c r="C55" s="2136"/>
      <c r="E55" s="1200" t="s">
        <v>139</v>
      </c>
      <c r="F55" s="2094" t="s">
        <v>5616</v>
      </c>
      <c r="J55" s="2149"/>
      <c r="K55" s="2142"/>
      <c r="L55" s="2142"/>
      <c r="M55" s="2142"/>
      <c r="N55" s="2142"/>
      <c r="O55" s="2142"/>
      <c r="P55" s="2083"/>
      <c r="T55" s="2143"/>
      <c r="V55" s="2083"/>
      <c r="Z55" s="2143"/>
      <c r="AA55" s="2137"/>
    </row>
    <row r="56" spans="3:27" ht="18" customHeight="1">
      <c r="C56" s="2136" t="s">
        <v>5617</v>
      </c>
      <c r="J56" s="2149"/>
      <c r="K56" s="2142"/>
      <c r="L56" s="2142"/>
      <c r="M56" s="2142"/>
      <c r="N56" s="2142"/>
      <c r="O56" s="2142"/>
      <c r="P56" s="2083"/>
      <c r="T56" s="2143"/>
      <c r="V56" s="2083"/>
      <c r="Z56" s="2143"/>
      <c r="AA56" s="2137"/>
    </row>
    <row r="57" spans="3:27" ht="18" customHeight="1">
      <c r="C57" s="2136"/>
      <c r="E57" s="1200" t="s">
        <v>139</v>
      </c>
      <c r="F57" s="2094" t="s">
        <v>5618</v>
      </c>
      <c r="J57" s="2149"/>
      <c r="K57" s="2142"/>
      <c r="L57" s="2142"/>
      <c r="M57" s="2142"/>
      <c r="N57" s="2142"/>
      <c r="O57" s="2142"/>
      <c r="P57" s="2083"/>
      <c r="T57" s="2143"/>
      <c r="V57" s="2083"/>
      <c r="Z57" s="2143"/>
      <c r="AA57" s="2137"/>
    </row>
    <row r="58" spans="3:27" ht="18" customHeight="1">
      <c r="C58" s="2136"/>
      <c r="F58" s="2094" t="s">
        <v>5619</v>
      </c>
      <c r="J58" s="2149"/>
      <c r="K58" s="2142"/>
      <c r="L58" s="2142"/>
      <c r="M58" s="2142"/>
      <c r="N58" s="2149"/>
      <c r="O58" s="5616"/>
      <c r="P58" s="5616"/>
      <c r="Q58" s="5616"/>
      <c r="R58" s="2094" t="s">
        <v>5620</v>
      </c>
      <c r="T58" s="2143"/>
      <c r="V58" s="2083"/>
      <c r="Z58" s="2143"/>
      <c r="AA58" s="2137"/>
    </row>
    <row r="59" spans="3:27" ht="18" customHeight="1">
      <c r="C59" s="2136"/>
      <c r="F59" s="2094" t="s">
        <v>5621</v>
      </c>
      <c r="J59" s="2149"/>
      <c r="K59" s="2142"/>
      <c r="L59" s="2142"/>
      <c r="M59" s="2142"/>
      <c r="N59" s="2142"/>
      <c r="O59" s="5616"/>
      <c r="P59" s="5616"/>
      <c r="Q59" s="5616"/>
      <c r="R59" s="2094" t="s">
        <v>5620</v>
      </c>
      <c r="T59" s="2143"/>
      <c r="V59" s="2083"/>
      <c r="Z59" s="2143"/>
      <c r="AA59" s="2137"/>
    </row>
    <row r="60" spans="3:27" ht="18" customHeight="1">
      <c r="C60" s="2136"/>
      <c r="F60" s="2094" t="s">
        <v>5622</v>
      </c>
      <c r="J60" s="5614"/>
      <c r="K60" s="5614"/>
      <c r="L60" s="5614"/>
      <c r="M60" s="5614"/>
      <c r="N60" s="5614"/>
      <c r="O60" s="5614"/>
      <c r="P60" s="2083" t="s">
        <v>10</v>
      </c>
      <c r="T60" s="2143"/>
      <c r="V60" s="2083"/>
      <c r="Z60" s="2143"/>
      <c r="AA60" s="2137"/>
    </row>
    <row r="61" spans="3:27" ht="18" customHeight="1">
      <c r="C61" s="2136"/>
      <c r="F61" s="2094" t="s">
        <v>5623</v>
      </c>
      <c r="J61" s="2149"/>
      <c r="K61" s="2142"/>
      <c r="L61" s="5614"/>
      <c r="M61" s="5614"/>
      <c r="N61" s="5614"/>
      <c r="O61" s="5614"/>
      <c r="P61" s="2083" t="s">
        <v>10</v>
      </c>
      <c r="T61" s="2143"/>
      <c r="V61" s="2083"/>
      <c r="Z61" s="2143"/>
      <c r="AA61" s="2137"/>
    </row>
    <row r="62" spans="3:27" ht="18" customHeight="1">
      <c r="C62" s="2136"/>
      <c r="E62" s="1200" t="s">
        <v>139</v>
      </c>
      <c r="F62" s="2094" t="s">
        <v>5624</v>
      </c>
      <c r="J62" s="2149"/>
      <c r="K62" s="2142"/>
      <c r="L62" s="2142"/>
      <c r="M62" s="2142"/>
      <c r="N62" s="2142"/>
      <c r="O62" s="2142"/>
      <c r="P62" s="2083"/>
      <c r="T62" s="2143"/>
      <c r="V62" s="2083"/>
      <c r="Z62" s="2143"/>
      <c r="AA62" s="2137"/>
    </row>
    <row r="63" spans="3:27" ht="18" customHeight="1">
      <c r="C63" s="2136"/>
      <c r="F63" s="2094" t="s">
        <v>5622</v>
      </c>
      <c r="J63" s="5614"/>
      <c r="K63" s="5614"/>
      <c r="L63" s="5614"/>
      <c r="M63" s="5614"/>
      <c r="N63" s="5614"/>
      <c r="O63" s="5614"/>
      <c r="P63" s="2083" t="s">
        <v>10</v>
      </c>
      <c r="T63" s="2143"/>
      <c r="V63" s="2083"/>
      <c r="Z63" s="2143"/>
      <c r="AA63" s="2137"/>
    </row>
    <row r="64" spans="3:27" ht="18" customHeight="1">
      <c r="C64" s="2136"/>
      <c r="F64" s="2094" t="s">
        <v>5623</v>
      </c>
      <c r="J64" s="2149"/>
      <c r="K64" s="2142"/>
      <c r="L64" s="5614"/>
      <c r="M64" s="5614"/>
      <c r="N64" s="5614"/>
      <c r="O64" s="5614"/>
      <c r="P64" s="2083" t="s">
        <v>10</v>
      </c>
      <c r="T64" s="2143"/>
      <c r="V64" s="2083"/>
      <c r="Z64" s="2143"/>
      <c r="AA64" s="2137"/>
    </row>
    <row r="65" spans="3:27" ht="18" customHeight="1">
      <c r="C65" s="2136"/>
      <c r="E65" s="1200" t="s">
        <v>139</v>
      </c>
      <c r="F65" s="2094" t="s">
        <v>4182</v>
      </c>
      <c r="J65" s="2149"/>
      <c r="K65" s="2142"/>
      <c r="L65" s="2142"/>
      <c r="M65" s="2142"/>
      <c r="N65" s="2142"/>
      <c r="O65" s="2142"/>
      <c r="P65" s="2083"/>
      <c r="T65" s="2143"/>
      <c r="V65" s="2083"/>
      <c r="Z65" s="2143"/>
      <c r="AA65" s="2137"/>
    </row>
    <row r="66" spans="3:27" ht="18" customHeight="1">
      <c r="C66" s="2136"/>
      <c r="F66" s="2094" t="s">
        <v>9</v>
      </c>
      <c r="G66" s="5615"/>
      <c r="H66" s="5615"/>
      <c r="I66" s="5615"/>
      <c r="J66" s="5615"/>
      <c r="K66" s="5615"/>
      <c r="L66" s="5615"/>
      <c r="M66" s="5615"/>
      <c r="N66" s="5615"/>
      <c r="O66" s="5615"/>
      <c r="P66" s="2083" t="s">
        <v>10</v>
      </c>
      <c r="T66" s="2143"/>
      <c r="V66" s="2083"/>
      <c r="Z66" s="2143"/>
      <c r="AA66" s="2137"/>
    </row>
    <row r="67" spans="3:27" ht="18" customHeight="1">
      <c r="C67" s="2136"/>
      <c r="E67" s="1200" t="s">
        <v>139</v>
      </c>
      <c r="F67" s="2094" t="s">
        <v>5625</v>
      </c>
      <c r="G67" s="2148"/>
      <c r="H67" s="2148"/>
      <c r="I67" s="2148"/>
      <c r="J67" s="2148"/>
      <c r="K67" s="2148"/>
      <c r="L67" s="2148"/>
      <c r="M67" s="2148"/>
      <c r="N67" s="2148"/>
      <c r="O67" s="2148"/>
      <c r="P67" s="2083"/>
      <c r="T67" s="2143"/>
      <c r="V67" s="2083"/>
      <c r="Z67" s="2143"/>
      <c r="AA67" s="2137"/>
    </row>
    <row r="68" spans="3:27" ht="18" customHeight="1">
      <c r="C68" s="2136"/>
      <c r="F68" s="2094" t="s">
        <v>5619</v>
      </c>
      <c r="G68" s="2148"/>
      <c r="H68" s="2148"/>
      <c r="I68" s="2148"/>
      <c r="J68" s="2148"/>
      <c r="K68" s="2148"/>
      <c r="L68" s="2148"/>
      <c r="M68" s="2148"/>
      <c r="N68" s="2148"/>
      <c r="O68" s="5616"/>
      <c r="P68" s="5616"/>
      <c r="Q68" s="5616"/>
      <c r="R68" s="2094" t="s">
        <v>5620</v>
      </c>
      <c r="T68" s="2143"/>
      <c r="V68" s="2083"/>
      <c r="Z68" s="2143"/>
      <c r="AA68" s="2137"/>
    </row>
    <row r="69" spans="3:27" ht="18" customHeight="1">
      <c r="C69" s="2136"/>
      <c r="F69" s="2094" t="s">
        <v>5621</v>
      </c>
      <c r="G69" s="2148"/>
      <c r="H69" s="2148"/>
      <c r="I69" s="2148"/>
      <c r="J69" s="2148"/>
      <c r="K69" s="2148"/>
      <c r="L69" s="2148"/>
      <c r="M69" s="2148"/>
      <c r="N69" s="2148"/>
      <c r="O69" s="5616"/>
      <c r="P69" s="5616"/>
      <c r="Q69" s="5616"/>
      <c r="R69" s="2094" t="s">
        <v>5620</v>
      </c>
      <c r="T69" s="2143"/>
      <c r="V69" s="2083"/>
      <c r="Z69" s="2143"/>
      <c r="AA69" s="2137"/>
    </row>
    <row r="70" spans="3:27" ht="18" customHeight="1">
      <c r="C70" s="2136"/>
      <c r="F70" s="2094" t="s">
        <v>5622</v>
      </c>
      <c r="J70" s="5616"/>
      <c r="K70" s="5616"/>
      <c r="L70" s="5616"/>
      <c r="M70" s="5616"/>
      <c r="N70" s="5616"/>
      <c r="O70" s="5616"/>
      <c r="P70" s="2083" t="s">
        <v>10</v>
      </c>
      <c r="T70" s="2143"/>
      <c r="V70" s="2083"/>
      <c r="Z70" s="2143"/>
      <c r="AA70" s="2137"/>
    </row>
    <row r="71" spans="3:27" ht="18" customHeight="1">
      <c r="C71" s="2136"/>
      <c r="F71" s="2094" t="s">
        <v>5626</v>
      </c>
      <c r="J71" s="2149"/>
      <c r="K71" s="2142"/>
      <c r="L71" s="5616"/>
      <c r="M71" s="5616"/>
      <c r="N71" s="5616"/>
      <c r="O71" s="5616"/>
      <c r="P71" s="2083" t="s">
        <v>10</v>
      </c>
      <c r="T71" s="2143"/>
      <c r="V71" s="2083"/>
      <c r="Z71" s="2143"/>
      <c r="AA71" s="2137"/>
    </row>
    <row r="72" spans="3:27" ht="18" customHeight="1">
      <c r="C72" s="2136" t="s">
        <v>5627</v>
      </c>
      <c r="G72" s="2148"/>
      <c r="H72" s="2148"/>
      <c r="I72" s="2148"/>
      <c r="J72" s="2148"/>
      <c r="K72" s="2148"/>
      <c r="L72" s="2148"/>
      <c r="M72" s="2148"/>
      <c r="N72" s="2148"/>
      <c r="O72" s="2148"/>
      <c r="P72" s="2083"/>
      <c r="T72" s="2143"/>
      <c r="V72" s="2083"/>
      <c r="Z72" s="2143"/>
      <c r="AA72" s="2137"/>
    </row>
    <row r="73" spans="3:27" ht="18" customHeight="1">
      <c r="C73" s="2136" t="s">
        <v>5628</v>
      </c>
      <c r="G73" s="2148"/>
      <c r="H73" s="2148"/>
      <c r="I73" s="2148"/>
      <c r="J73" s="2148"/>
      <c r="K73" s="2148"/>
      <c r="L73" s="2148"/>
      <c r="M73" s="2148"/>
      <c r="N73" s="2148"/>
      <c r="O73" s="2148"/>
      <c r="P73" s="2083"/>
      <c r="T73" s="2143"/>
      <c r="V73" s="2083"/>
      <c r="Z73" s="2143"/>
      <c r="AA73" s="2137"/>
    </row>
    <row r="74" spans="3:27" ht="18" customHeight="1">
      <c r="C74" s="2136"/>
      <c r="E74" s="1200" t="s">
        <v>139</v>
      </c>
      <c r="F74" s="2094" t="s">
        <v>5629</v>
      </c>
      <c r="G74" s="2148"/>
      <c r="H74" s="2148"/>
      <c r="I74" s="2148"/>
      <c r="J74" s="2148"/>
      <c r="K74" s="2148"/>
      <c r="L74" s="2148"/>
      <c r="M74" s="2148"/>
      <c r="N74" s="2148"/>
      <c r="O74" s="2148"/>
      <c r="P74" s="2083"/>
      <c r="T74" s="2143"/>
      <c r="V74" s="2083"/>
      <c r="Z74" s="2143"/>
      <c r="AA74" s="2137"/>
    </row>
    <row r="75" spans="3:27" ht="18" customHeight="1">
      <c r="C75" s="2136"/>
      <c r="F75" s="2094" t="s">
        <v>4018</v>
      </c>
      <c r="G75" s="2148"/>
      <c r="H75" s="2148"/>
      <c r="I75" s="2148"/>
      <c r="J75" s="2148"/>
      <c r="K75" s="2148"/>
      <c r="L75" s="5613"/>
      <c r="M75" s="5613"/>
      <c r="N75" s="5613"/>
      <c r="O75" s="5613"/>
      <c r="P75" s="2148" t="s">
        <v>5630</v>
      </c>
      <c r="T75" s="2143"/>
      <c r="V75" s="2083"/>
      <c r="Z75" s="2143"/>
      <c r="AA75" s="2137"/>
    </row>
    <row r="76" spans="3:27" ht="18" customHeight="1">
      <c r="C76" s="2136"/>
      <c r="F76" s="2094" t="s">
        <v>4022</v>
      </c>
      <c r="G76" s="2148"/>
      <c r="H76" s="2148"/>
      <c r="I76" s="5613"/>
      <c r="J76" s="5613"/>
      <c r="K76" s="5613"/>
      <c r="L76" s="5613"/>
      <c r="M76" s="5613"/>
      <c r="N76" s="5613"/>
      <c r="O76" s="5613"/>
      <c r="P76" s="2148" t="s">
        <v>5631</v>
      </c>
      <c r="T76" s="2143"/>
      <c r="V76" s="2083"/>
      <c r="Z76" s="2143"/>
      <c r="AA76" s="2137"/>
    </row>
    <row r="77" spans="3:27" ht="18" customHeight="1">
      <c r="C77" s="2136"/>
      <c r="F77" s="2094" t="s">
        <v>4020</v>
      </c>
      <c r="G77" s="2148"/>
      <c r="H77" s="2148"/>
      <c r="I77" s="2148"/>
      <c r="J77" s="2148"/>
      <c r="K77" s="2148"/>
      <c r="L77" s="2148"/>
      <c r="M77" s="2148"/>
      <c r="N77" s="2148"/>
      <c r="O77" s="2148"/>
      <c r="P77" s="2083"/>
      <c r="T77" s="2143"/>
      <c r="V77" s="2083"/>
      <c r="Z77" s="2143"/>
      <c r="AA77" s="2137"/>
    </row>
    <row r="78" spans="3:27" ht="18" customHeight="1">
      <c r="C78" s="2136"/>
      <c r="F78" s="2094" t="s">
        <v>4022</v>
      </c>
      <c r="G78" s="2148"/>
      <c r="H78" s="2148"/>
      <c r="I78" s="5613"/>
      <c r="J78" s="5613"/>
      <c r="K78" s="5613"/>
      <c r="L78" s="5613"/>
      <c r="M78" s="5613"/>
      <c r="N78" s="5613"/>
      <c r="O78" s="5613"/>
      <c r="P78" s="2083" t="s">
        <v>10</v>
      </c>
      <c r="T78" s="2143"/>
      <c r="V78" s="2083"/>
      <c r="Z78" s="2143"/>
      <c r="AA78" s="2137"/>
    </row>
    <row r="79" spans="3:27" ht="18" customHeight="1">
      <c r="C79" s="2136"/>
      <c r="E79" s="1200" t="s">
        <v>139</v>
      </c>
      <c r="F79" s="2094" t="s">
        <v>5632</v>
      </c>
      <c r="G79" s="2148"/>
      <c r="H79" s="2148"/>
      <c r="I79" s="2143"/>
      <c r="J79" s="2143"/>
      <c r="K79" s="2143"/>
      <c r="L79" s="2143"/>
      <c r="M79" s="2143"/>
      <c r="N79" s="2143"/>
      <c r="O79" s="2143"/>
      <c r="P79" s="2083"/>
      <c r="T79" s="2143"/>
      <c r="V79" s="2083"/>
      <c r="Z79" s="2143"/>
      <c r="AA79" s="2137"/>
    </row>
    <row r="80" spans="3:27" ht="18" customHeight="1">
      <c r="C80" s="2136"/>
      <c r="E80" s="1200" t="s">
        <v>139</v>
      </c>
      <c r="F80" s="2094" t="s">
        <v>4182</v>
      </c>
      <c r="J80" s="2149"/>
      <c r="K80" s="2142"/>
      <c r="L80" s="2142"/>
      <c r="M80" s="2142"/>
      <c r="N80" s="2142"/>
      <c r="O80" s="2142"/>
      <c r="P80" s="2083"/>
      <c r="T80" s="2143"/>
      <c r="V80" s="2083"/>
      <c r="Z80" s="2143"/>
      <c r="AA80" s="2137"/>
    </row>
    <row r="81" spans="3:27" ht="18" customHeight="1">
      <c r="C81" s="2136"/>
      <c r="F81" s="2094" t="s">
        <v>9</v>
      </c>
      <c r="G81" s="5615"/>
      <c r="H81" s="5615"/>
      <c r="I81" s="5615"/>
      <c r="J81" s="5615"/>
      <c r="K81" s="5615"/>
      <c r="L81" s="5615"/>
      <c r="M81" s="5615"/>
      <c r="N81" s="5615"/>
      <c r="O81" s="5615"/>
      <c r="P81" s="2083" t="s">
        <v>10</v>
      </c>
      <c r="T81" s="2143"/>
      <c r="V81" s="2083"/>
      <c r="Z81" s="2143"/>
      <c r="AA81" s="2137"/>
    </row>
    <row r="82" spans="3:27" ht="18" customHeight="1">
      <c r="C82" s="2136"/>
      <c r="E82" s="1200" t="s">
        <v>139</v>
      </c>
      <c r="F82" s="2094" t="s">
        <v>5633</v>
      </c>
      <c r="J82" s="2149"/>
      <c r="K82" s="2142"/>
      <c r="L82" s="2142"/>
      <c r="M82" s="2142"/>
      <c r="N82" s="2142"/>
      <c r="O82" s="2142"/>
      <c r="P82" s="2083"/>
      <c r="T82" s="2143"/>
      <c r="V82" s="2083"/>
      <c r="Z82" s="2143"/>
      <c r="AA82" s="2137"/>
    </row>
    <row r="83" spans="3:27" ht="18" customHeight="1">
      <c r="C83" s="2136"/>
      <c r="F83" s="2094" t="s">
        <v>5634</v>
      </c>
      <c r="J83" s="2149"/>
      <c r="K83" s="2142"/>
      <c r="L83" s="2142"/>
      <c r="M83" s="2142"/>
      <c r="N83" s="2142"/>
      <c r="O83" s="2142"/>
      <c r="P83" s="2083"/>
      <c r="T83" s="2143"/>
      <c r="V83" s="2083"/>
      <c r="Z83" s="2143"/>
      <c r="AA83" s="2137"/>
    </row>
    <row r="84" spans="3:27" ht="18" customHeight="1">
      <c r="C84" s="2136" t="s">
        <v>5635</v>
      </c>
      <c r="J84" s="2149"/>
      <c r="K84" s="2142"/>
      <c r="L84" s="2142"/>
      <c r="M84" s="2142"/>
      <c r="N84" s="2142"/>
      <c r="O84" s="2142"/>
      <c r="P84" s="2083"/>
      <c r="T84" s="2143"/>
      <c r="V84" s="2083"/>
      <c r="Z84" s="2143"/>
      <c r="AA84" s="2137"/>
    </row>
    <row r="85" spans="3:27" ht="18" customHeight="1">
      <c r="C85" s="2136"/>
      <c r="E85" s="1200" t="s">
        <v>139</v>
      </c>
      <c r="F85" s="2094" t="s">
        <v>5636</v>
      </c>
      <c r="J85" s="2149"/>
      <c r="K85" s="2142"/>
      <c r="L85" s="2142"/>
      <c r="M85" s="2142"/>
      <c r="N85" s="2142"/>
      <c r="O85" s="2142"/>
      <c r="P85" s="2083"/>
      <c r="T85" s="2143"/>
      <c r="V85" s="2083"/>
      <c r="Z85" s="2143"/>
      <c r="AA85" s="2137"/>
    </row>
    <row r="86" spans="3:27" ht="18" customHeight="1">
      <c r="C86" s="2136"/>
      <c r="F86" s="2094" t="s">
        <v>5619</v>
      </c>
      <c r="G86" s="2148"/>
      <c r="H86" s="2148"/>
      <c r="I86" s="2148"/>
      <c r="J86" s="2148"/>
      <c r="K86" s="2148"/>
      <c r="L86" s="2148"/>
      <c r="M86" s="2148"/>
      <c r="N86" s="2148"/>
      <c r="O86" s="5616"/>
      <c r="P86" s="5616"/>
      <c r="Q86" s="5616"/>
      <c r="R86" s="2094" t="s">
        <v>5620</v>
      </c>
      <c r="T86" s="2143"/>
      <c r="V86" s="2083"/>
      <c r="Z86" s="2143"/>
      <c r="AA86" s="2137"/>
    </row>
    <row r="87" spans="3:27" ht="18" customHeight="1">
      <c r="C87" s="2136"/>
      <c r="F87" s="2094" t="s">
        <v>5621</v>
      </c>
      <c r="G87" s="2148"/>
      <c r="H87" s="2148"/>
      <c r="I87" s="2148"/>
      <c r="J87" s="2148"/>
      <c r="K87" s="2148"/>
      <c r="L87" s="2148"/>
      <c r="M87" s="2148"/>
      <c r="N87" s="2148"/>
      <c r="O87" s="5616"/>
      <c r="P87" s="5616"/>
      <c r="Q87" s="5616"/>
      <c r="R87" s="2094" t="s">
        <v>5620</v>
      </c>
      <c r="T87" s="2143"/>
      <c r="V87" s="2083"/>
      <c r="Z87" s="2143"/>
      <c r="AA87" s="2137"/>
    </row>
    <row r="88" spans="3:27" ht="18" customHeight="1">
      <c r="C88" s="2136"/>
      <c r="F88" s="2094" t="s">
        <v>5622</v>
      </c>
      <c r="J88" s="5616"/>
      <c r="K88" s="5616"/>
      <c r="L88" s="5616"/>
      <c r="M88" s="5616"/>
      <c r="N88" s="5616"/>
      <c r="O88" s="5616"/>
      <c r="P88" s="2083" t="s">
        <v>10</v>
      </c>
      <c r="T88" s="2143"/>
      <c r="V88" s="2083"/>
      <c r="Z88" s="2143"/>
      <c r="AA88" s="2137"/>
    </row>
    <row r="89" spans="3:27" ht="18" customHeight="1">
      <c r="C89" s="2136"/>
      <c r="E89" s="1200" t="s">
        <v>139</v>
      </c>
      <c r="F89" s="2094" t="s">
        <v>5637</v>
      </c>
      <c r="J89" s="2142"/>
      <c r="K89" s="2142"/>
      <c r="L89" s="2142"/>
      <c r="M89" s="2142"/>
      <c r="N89" s="2142"/>
      <c r="O89" s="2142"/>
      <c r="P89" s="2083"/>
      <c r="T89" s="2143"/>
      <c r="V89" s="2083"/>
      <c r="Z89" s="2143"/>
      <c r="AA89" s="2137"/>
    </row>
    <row r="90" spans="3:27" ht="18" customHeight="1">
      <c r="C90" s="2136"/>
      <c r="E90" s="1200" t="s">
        <v>139</v>
      </c>
      <c r="F90" s="2094" t="s">
        <v>4182</v>
      </c>
      <c r="J90" s="2149"/>
      <c r="K90" s="2142"/>
      <c r="L90" s="2142"/>
      <c r="M90" s="2142"/>
      <c r="N90" s="2142"/>
      <c r="O90" s="2142"/>
      <c r="P90" s="2083"/>
      <c r="T90" s="2143"/>
      <c r="V90" s="2083"/>
      <c r="Z90" s="2143"/>
      <c r="AA90" s="2137"/>
    </row>
    <row r="91" spans="3:27" ht="18" customHeight="1">
      <c r="C91" s="2136"/>
      <c r="F91" s="2094" t="s">
        <v>9</v>
      </c>
      <c r="G91" s="5615"/>
      <c r="H91" s="5615"/>
      <c r="I91" s="5615"/>
      <c r="J91" s="5615"/>
      <c r="K91" s="5615"/>
      <c r="L91" s="5615"/>
      <c r="M91" s="5615"/>
      <c r="N91" s="5615"/>
      <c r="O91" s="5615"/>
      <c r="P91" s="2083" t="s">
        <v>10</v>
      </c>
      <c r="T91" s="2143"/>
      <c r="V91" s="2083"/>
      <c r="Z91" s="2143"/>
      <c r="AA91" s="2137"/>
    </row>
    <row r="92" spans="3:27" ht="18" customHeight="1">
      <c r="C92" s="2136"/>
      <c r="E92" s="1200" t="s">
        <v>139</v>
      </c>
      <c r="F92" s="2094" t="s">
        <v>5633</v>
      </c>
      <c r="J92" s="2149"/>
      <c r="K92" s="2142"/>
      <c r="L92" s="2142"/>
      <c r="M92" s="2142"/>
      <c r="N92" s="2142"/>
      <c r="O92" s="2142"/>
      <c r="P92" s="2083"/>
      <c r="T92" s="2143"/>
      <c r="V92" s="2083"/>
      <c r="Z92" s="2143"/>
      <c r="AA92" s="2137"/>
    </row>
    <row r="93" spans="3:27" ht="18" customHeight="1">
      <c r="C93" s="2136"/>
      <c r="F93" s="2094" t="s">
        <v>5634</v>
      </c>
      <c r="J93" s="2149"/>
      <c r="K93" s="2142"/>
      <c r="L93" s="2142"/>
      <c r="M93" s="2142"/>
      <c r="N93" s="2142"/>
      <c r="O93" s="2142"/>
      <c r="P93" s="2083"/>
      <c r="T93" s="2143"/>
      <c r="V93" s="2083"/>
      <c r="Z93" s="2143"/>
      <c r="AA93" s="2137"/>
    </row>
    <row r="94" spans="3:27" ht="18" customHeight="1">
      <c r="C94" s="2136" t="s">
        <v>5638</v>
      </c>
      <c r="J94" s="2149"/>
      <c r="K94" s="2142"/>
      <c r="O94" s="2143"/>
      <c r="P94" s="2083"/>
      <c r="T94" s="2143"/>
      <c r="V94" s="2083"/>
      <c r="Z94" s="2143"/>
      <c r="AA94" s="2137"/>
    </row>
    <row r="95" spans="3:27" ht="18" customHeight="1">
      <c r="C95" s="2136" t="s">
        <v>5628</v>
      </c>
      <c r="J95" s="2149"/>
      <c r="K95" s="2142"/>
      <c r="O95" s="2143"/>
      <c r="P95" s="2083"/>
      <c r="T95" s="2143"/>
      <c r="V95" s="2083"/>
      <c r="Z95" s="2143"/>
      <c r="AA95" s="2137"/>
    </row>
    <row r="96" spans="3:27" ht="18" customHeight="1">
      <c r="C96" s="2136"/>
      <c r="E96" s="1200" t="s">
        <v>139</v>
      </c>
      <c r="F96" s="2094" t="s">
        <v>5629</v>
      </c>
      <c r="G96" s="2148"/>
      <c r="J96" s="2149"/>
      <c r="K96" s="2142"/>
      <c r="O96" s="2143"/>
      <c r="P96" s="2083"/>
      <c r="T96" s="2143"/>
      <c r="V96" s="2083"/>
      <c r="Z96" s="2143"/>
      <c r="AA96" s="2137"/>
    </row>
    <row r="97" spans="3:27" ht="18" customHeight="1">
      <c r="C97" s="2136"/>
      <c r="E97" s="1200" t="s">
        <v>139</v>
      </c>
      <c r="F97" s="2094" t="s">
        <v>5632</v>
      </c>
      <c r="G97" s="2148"/>
      <c r="J97" s="2149"/>
      <c r="K97" s="2142"/>
      <c r="O97" s="2143"/>
      <c r="P97" s="2083"/>
      <c r="T97" s="2143"/>
      <c r="V97" s="2083"/>
      <c r="Z97" s="2143"/>
      <c r="AA97" s="2137"/>
    </row>
    <row r="98" spans="3:27" ht="18" customHeight="1">
      <c r="C98" s="2136"/>
      <c r="E98" s="1200" t="s">
        <v>139</v>
      </c>
      <c r="F98" s="2094" t="s">
        <v>4182</v>
      </c>
      <c r="J98" s="2149"/>
      <c r="K98" s="2142"/>
      <c r="L98" s="2142"/>
      <c r="M98" s="2142"/>
      <c r="N98" s="2142"/>
      <c r="O98" s="2142"/>
      <c r="P98" s="2083"/>
      <c r="T98" s="2143"/>
      <c r="V98" s="2083"/>
      <c r="Z98" s="2143"/>
      <c r="AA98" s="2137"/>
    </row>
    <row r="99" spans="3:27" ht="18" customHeight="1">
      <c r="C99" s="2136"/>
      <c r="F99" s="2094" t="s">
        <v>9</v>
      </c>
      <c r="G99" s="5615"/>
      <c r="H99" s="5615"/>
      <c r="I99" s="5615"/>
      <c r="J99" s="5615"/>
      <c r="K99" s="5615"/>
      <c r="L99" s="5615"/>
      <c r="M99" s="5615"/>
      <c r="N99" s="5615"/>
      <c r="O99" s="5615"/>
      <c r="P99" s="2083" t="s">
        <v>10</v>
      </c>
      <c r="T99" s="2143"/>
      <c r="V99" s="2083"/>
      <c r="Z99" s="2143"/>
      <c r="AA99" s="2137"/>
    </row>
    <row r="100" spans="3:27" ht="18" customHeight="1">
      <c r="C100" s="2136"/>
      <c r="E100" s="1200" t="s">
        <v>139</v>
      </c>
      <c r="F100" s="2094" t="s">
        <v>5633</v>
      </c>
      <c r="J100" s="2149"/>
      <c r="K100" s="2142"/>
      <c r="O100" s="2143"/>
      <c r="P100" s="2083"/>
      <c r="T100" s="2143"/>
      <c r="V100" s="2083"/>
      <c r="Z100" s="2143"/>
      <c r="AA100" s="2137"/>
    </row>
    <row r="101" spans="3:27" ht="18" customHeight="1">
      <c r="C101" s="2136"/>
      <c r="F101" s="2094" t="s">
        <v>5634</v>
      </c>
      <c r="J101" s="2149"/>
      <c r="K101" s="2142"/>
      <c r="O101" s="2143"/>
      <c r="P101" s="2083"/>
      <c r="T101" s="2143"/>
      <c r="V101" s="2083"/>
      <c r="Z101" s="2143"/>
      <c r="AA101" s="2137"/>
    </row>
    <row r="102" spans="3:27" ht="18" customHeight="1">
      <c r="C102" s="2136" t="s">
        <v>5635</v>
      </c>
      <c r="J102" s="2149"/>
      <c r="K102" s="2142"/>
      <c r="O102" s="2143"/>
      <c r="P102" s="2083"/>
      <c r="T102" s="2143"/>
      <c r="V102" s="2083"/>
      <c r="Z102" s="2143"/>
      <c r="AA102" s="2137"/>
    </row>
    <row r="103" spans="3:27" ht="18" customHeight="1">
      <c r="C103" s="2136"/>
      <c r="E103" s="1200" t="s">
        <v>139</v>
      </c>
      <c r="F103" s="2094" t="s">
        <v>5636</v>
      </c>
      <c r="J103" s="2149"/>
      <c r="K103" s="2142"/>
      <c r="L103" s="2142"/>
      <c r="M103" s="2142"/>
      <c r="N103" s="2142"/>
      <c r="O103" s="2142"/>
      <c r="P103" s="2083"/>
      <c r="T103" s="2143"/>
      <c r="V103" s="2083"/>
      <c r="Z103" s="2143"/>
      <c r="AA103" s="2137"/>
    </row>
    <row r="104" spans="3:27" ht="18" customHeight="1">
      <c r="C104" s="2136"/>
      <c r="F104" s="2094" t="s">
        <v>5619</v>
      </c>
      <c r="G104" s="2148"/>
      <c r="H104" s="2148"/>
      <c r="I104" s="2148"/>
      <c r="J104" s="2148"/>
      <c r="K104" s="2148"/>
      <c r="L104" s="2148"/>
      <c r="M104" s="2148"/>
      <c r="N104" s="2148"/>
      <c r="O104" s="5616"/>
      <c r="P104" s="5616"/>
      <c r="Q104" s="5616"/>
      <c r="R104" s="2094" t="s">
        <v>5620</v>
      </c>
      <c r="T104" s="2143"/>
      <c r="V104" s="2083"/>
      <c r="Z104" s="2143"/>
      <c r="AA104" s="2137"/>
    </row>
    <row r="105" spans="3:27" ht="18" customHeight="1">
      <c r="C105" s="2136"/>
      <c r="F105" s="2094" t="s">
        <v>5621</v>
      </c>
      <c r="G105" s="2148"/>
      <c r="H105" s="2148"/>
      <c r="I105" s="2148"/>
      <c r="J105" s="2148"/>
      <c r="K105" s="2148"/>
      <c r="L105" s="2148"/>
      <c r="M105" s="2148"/>
      <c r="N105" s="2148"/>
      <c r="O105" s="5616"/>
      <c r="P105" s="5616"/>
      <c r="Q105" s="5616"/>
      <c r="R105" s="2094" t="s">
        <v>5620</v>
      </c>
      <c r="T105" s="2143"/>
      <c r="V105" s="2083"/>
      <c r="Z105" s="2143"/>
      <c r="AA105" s="2137"/>
    </row>
    <row r="106" spans="3:27" ht="18" customHeight="1">
      <c r="C106" s="2136"/>
      <c r="E106" s="1200" t="s">
        <v>139</v>
      </c>
      <c r="F106" s="2094" t="s">
        <v>5637</v>
      </c>
      <c r="G106" s="2148"/>
      <c r="H106" s="2148"/>
      <c r="I106" s="2148"/>
      <c r="J106" s="2148"/>
      <c r="K106" s="2148"/>
      <c r="L106" s="2148"/>
      <c r="M106" s="2148"/>
      <c r="N106" s="2148"/>
      <c r="O106" s="2142"/>
      <c r="P106" s="2142"/>
      <c r="Q106" s="2142"/>
      <c r="T106" s="2143"/>
      <c r="V106" s="2083"/>
      <c r="Z106" s="2143"/>
      <c r="AA106" s="2137"/>
    </row>
    <row r="107" spans="3:27" ht="18" customHeight="1">
      <c r="C107" s="2136"/>
      <c r="F107" s="2094" t="s">
        <v>5622</v>
      </c>
      <c r="J107" s="5616"/>
      <c r="K107" s="5616"/>
      <c r="L107" s="5616"/>
      <c r="M107" s="5616"/>
      <c r="N107" s="5616"/>
      <c r="O107" s="5616"/>
      <c r="P107" s="2083" t="s">
        <v>10</v>
      </c>
      <c r="T107" s="2143"/>
      <c r="V107" s="2083"/>
      <c r="Z107" s="2143"/>
      <c r="AA107" s="2137"/>
    </row>
    <row r="108" spans="3:27" ht="18" customHeight="1">
      <c r="C108" s="2136"/>
      <c r="E108" s="1200" t="s">
        <v>139</v>
      </c>
      <c r="F108" s="2094" t="s">
        <v>4182</v>
      </c>
      <c r="J108" s="2149"/>
      <c r="K108" s="2142"/>
      <c r="O108" s="2143"/>
      <c r="P108" s="2083"/>
      <c r="T108" s="2143"/>
      <c r="V108" s="2083"/>
      <c r="Z108" s="2143"/>
      <c r="AA108" s="2137"/>
    </row>
    <row r="109" spans="3:27" ht="18" customHeight="1">
      <c r="C109" s="2136"/>
      <c r="F109" s="2094" t="s">
        <v>9</v>
      </c>
      <c r="G109" s="5615"/>
      <c r="H109" s="5615"/>
      <c r="I109" s="5615"/>
      <c r="J109" s="5615"/>
      <c r="K109" s="5615"/>
      <c r="L109" s="5615"/>
      <c r="M109" s="5615"/>
      <c r="N109" s="5615"/>
      <c r="O109" s="5615"/>
      <c r="P109" s="2083" t="s">
        <v>10</v>
      </c>
      <c r="T109" s="2143"/>
      <c r="V109" s="2083"/>
      <c r="Z109" s="2143"/>
      <c r="AA109" s="2137"/>
    </row>
    <row r="110" spans="3:27" ht="18" customHeight="1">
      <c r="C110" s="2136"/>
      <c r="E110" s="1200" t="s">
        <v>139</v>
      </c>
      <c r="F110" s="2094" t="s">
        <v>5633</v>
      </c>
      <c r="J110" s="2149"/>
      <c r="K110" s="2142"/>
      <c r="O110" s="2143"/>
      <c r="P110" s="2083"/>
      <c r="T110" s="2143"/>
      <c r="V110" s="2083"/>
      <c r="Z110" s="2143"/>
      <c r="AA110" s="2137"/>
    </row>
    <row r="111" spans="3:27" ht="18" customHeight="1">
      <c r="C111" s="2136"/>
      <c r="F111" s="2094" t="s">
        <v>5634</v>
      </c>
      <c r="J111" s="2149"/>
      <c r="K111" s="2142"/>
      <c r="O111" s="2143"/>
      <c r="P111" s="2083"/>
      <c r="T111" s="2143"/>
      <c r="V111" s="2083"/>
      <c r="Z111" s="2143"/>
      <c r="AA111" s="2137"/>
    </row>
    <row r="112" spans="3:27" ht="18" customHeight="1">
      <c r="C112" s="2136" t="s">
        <v>5639</v>
      </c>
      <c r="J112" s="2149"/>
      <c r="K112" s="2142"/>
      <c r="O112" s="2143"/>
      <c r="P112" s="2083"/>
      <c r="T112" s="2143"/>
      <c r="V112" s="2083"/>
      <c r="Z112" s="2143"/>
      <c r="AA112" s="2137"/>
    </row>
    <row r="113" spans="3:27" ht="18" customHeight="1">
      <c r="C113" s="2136"/>
      <c r="E113" s="1200" t="s">
        <v>139</v>
      </c>
      <c r="F113" s="2094" t="s">
        <v>5640</v>
      </c>
      <c r="J113" s="2149"/>
      <c r="K113" s="2142"/>
      <c r="O113" s="2143"/>
      <c r="P113" s="2083"/>
      <c r="T113" s="2143"/>
      <c r="V113" s="2083"/>
      <c r="Z113" s="2143"/>
      <c r="AA113" s="2137"/>
    </row>
    <row r="114" spans="3:27" ht="18" customHeight="1">
      <c r="C114" s="2136" t="s">
        <v>5641</v>
      </c>
      <c r="J114" s="2149"/>
      <c r="K114" s="2142"/>
      <c r="O114" s="2143"/>
      <c r="P114" s="2083"/>
      <c r="T114" s="2143"/>
      <c r="V114" s="2083"/>
      <c r="Z114" s="2143"/>
      <c r="AA114" s="2137"/>
    </row>
    <row r="115" spans="3:27" ht="18" customHeight="1">
      <c r="C115" s="2136" t="s">
        <v>5628</v>
      </c>
      <c r="J115" s="2149"/>
      <c r="K115" s="2142"/>
      <c r="O115" s="2143"/>
      <c r="P115" s="2083"/>
      <c r="T115" s="2143"/>
      <c r="V115" s="2083"/>
      <c r="Z115" s="2143"/>
      <c r="AA115" s="2137"/>
    </row>
    <row r="116" spans="3:27" ht="18" customHeight="1">
      <c r="C116" s="2136"/>
      <c r="E116" s="1200" t="s">
        <v>139</v>
      </c>
      <c r="F116" s="2094" t="s">
        <v>5611</v>
      </c>
      <c r="J116" s="2149"/>
      <c r="K116" s="2149"/>
      <c r="O116" s="2143"/>
      <c r="P116" s="2083"/>
      <c r="T116" s="2143"/>
      <c r="V116" s="2083"/>
      <c r="Z116" s="2143"/>
      <c r="AA116" s="2137"/>
    </row>
    <row r="117" spans="3:27" ht="18" customHeight="1">
      <c r="C117" s="2136"/>
      <c r="F117" s="2094" t="s">
        <v>4021</v>
      </c>
      <c r="J117" s="2149"/>
      <c r="K117" s="5617"/>
      <c r="L117" s="5617"/>
      <c r="M117" s="5617"/>
      <c r="N117" s="5617"/>
      <c r="O117" s="5617"/>
      <c r="P117" s="2094" t="s">
        <v>5612</v>
      </c>
      <c r="T117" s="2143"/>
      <c r="V117" s="2083"/>
      <c r="Z117" s="2143"/>
      <c r="AA117" s="2137"/>
    </row>
    <row r="118" spans="3:27" ht="18" customHeight="1">
      <c r="C118" s="2136"/>
      <c r="F118" s="2094" t="s">
        <v>4022</v>
      </c>
      <c r="J118" s="2149"/>
      <c r="K118" s="5617"/>
      <c r="L118" s="5617"/>
      <c r="M118" s="5617"/>
      <c r="N118" s="5617"/>
      <c r="O118" s="5617"/>
      <c r="P118" s="2094" t="s">
        <v>5613</v>
      </c>
      <c r="T118" s="2143"/>
      <c r="V118" s="2083"/>
      <c r="Z118" s="2143"/>
      <c r="AA118" s="2137"/>
    </row>
    <row r="119" spans="3:27" ht="18" customHeight="1">
      <c r="C119" s="2136"/>
      <c r="F119" s="2094" t="s">
        <v>5614</v>
      </c>
      <c r="I119" s="5613"/>
      <c r="J119" s="5613"/>
      <c r="K119" s="5613"/>
      <c r="L119" s="5613"/>
      <c r="M119" s="5613"/>
      <c r="N119" s="5613"/>
      <c r="O119" s="5613"/>
      <c r="P119" s="2083" t="s">
        <v>10</v>
      </c>
      <c r="T119" s="2143"/>
      <c r="V119" s="2083"/>
      <c r="Z119" s="2143"/>
      <c r="AA119" s="2137"/>
    </row>
    <row r="120" spans="3:27" ht="18" customHeight="1">
      <c r="C120" s="2136"/>
      <c r="E120" s="1200" t="s">
        <v>139</v>
      </c>
      <c r="F120" s="2094" t="s">
        <v>5615</v>
      </c>
      <c r="J120" s="2149"/>
      <c r="K120" s="2142"/>
      <c r="L120" s="2142"/>
      <c r="M120" s="2142"/>
      <c r="N120" s="2142"/>
      <c r="O120" s="2142"/>
      <c r="P120" s="2083"/>
      <c r="T120" s="2143"/>
      <c r="V120" s="2083"/>
      <c r="Z120" s="2143"/>
      <c r="AA120" s="2137"/>
    </row>
    <row r="121" spans="3:27" ht="18" customHeight="1">
      <c r="C121" s="2136"/>
      <c r="F121" s="2094" t="s">
        <v>4021</v>
      </c>
      <c r="J121" s="2149"/>
      <c r="K121" s="5617"/>
      <c r="L121" s="5617"/>
      <c r="M121" s="5617"/>
      <c r="N121" s="5617"/>
      <c r="O121" s="5617"/>
      <c r="P121" s="2094" t="s">
        <v>5612</v>
      </c>
      <c r="T121" s="2143"/>
      <c r="V121" s="2083"/>
      <c r="Z121" s="2143"/>
      <c r="AA121" s="2137"/>
    </row>
    <row r="122" spans="3:27" ht="18" customHeight="1">
      <c r="C122" s="2136"/>
      <c r="F122" s="2094" t="s">
        <v>4022</v>
      </c>
      <c r="J122" s="2149"/>
      <c r="K122" s="5617"/>
      <c r="L122" s="5617"/>
      <c r="M122" s="5617"/>
      <c r="N122" s="5617"/>
      <c r="O122" s="5617"/>
      <c r="P122" s="2094" t="s">
        <v>5613</v>
      </c>
      <c r="T122" s="2143"/>
      <c r="V122" s="2083"/>
      <c r="Z122" s="2143"/>
      <c r="AA122" s="2137"/>
    </row>
    <row r="123" spans="3:27" ht="18" customHeight="1">
      <c r="C123" s="2136"/>
      <c r="F123" s="2094" t="s">
        <v>5614</v>
      </c>
      <c r="I123" s="5613"/>
      <c r="J123" s="5613"/>
      <c r="K123" s="5613"/>
      <c r="L123" s="5613"/>
      <c r="M123" s="5613"/>
      <c r="N123" s="5613"/>
      <c r="O123" s="5613"/>
      <c r="P123" s="2083" t="s">
        <v>10</v>
      </c>
      <c r="T123" s="2143"/>
      <c r="V123" s="2083"/>
      <c r="Z123" s="2143"/>
      <c r="AA123" s="2137"/>
    </row>
    <row r="124" spans="3:27" ht="18" customHeight="1">
      <c r="C124" s="2136"/>
      <c r="E124" s="1200" t="s">
        <v>139</v>
      </c>
      <c r="F124" s="2094" t="s">
        <v>4182</v>
      </c>
      <c r="J124" s="2149"/>
      <c r="K124" s="2142"/>
      <c r="L124" s="2142"/>
      <c r="M124" s="2142"/>
      <c r="N124" s="2142"/>
      <c r="O124" s="2142"/>
      <c r="P124" s="2083"/>
      <c r="T124" s="2143"/>
      <c r="V124" s="2083"/>
      <c r="Z124" s="2143"/>
      <c r="AA124" s="2137"/>
    </row>
    <row r="125" spans="3:27" ht="18" customHeight="1">
      <c r="C125" s="2136"/>
      <c r="F125" s="2094" t="s">
        <v>9</v>
      </c>
      <c r="G125" s="5615"/>
      <c r="H125" s="5615"/>
      <c r="I125" s="5615"/>
      <c r="J125" s="5615"/>
      <c r="K125" s="5615"/>
      <c r="L125" s="5615"/>
      <c r="M125" s="5615"/>
      <c r="N125" s="5615"/>
      <c r="O125" s="5615"/>
      <c r="P125" s="2083" t="s">
        <v>10</v>
      </c>
      <c r="T125" s="2143"/>
      <c r="V125" s="2083"/>
      <c r="Z125" s="2143"/>
      <c r="AA125" s="2137"/>
    </row>
    <row r="126" spans="3:27" ht="18" customHeight="1">
      <c r="C126" s="2136"/>
      <c r="E126" s="1200" t="s">
        <v>139</v>
      </c>
      <c r="F126" s="2094" t="s">
        <v>5616</v>
      </c>
      <c r="J126" s="2149"/>
      <c r="K126" s="2142"/>
      <c r="L126" s="2142"/>
      <c r="M126" s="2142"/>
      <c r="N126" s="2142"/>
      <c r="O126" s="2142"/>
      <c r="P126" s="2083"/>
      <c r="T126" s="2143"/>
      <c r="V126" s="2083"/>
      <c r="Z126" s="2143"/>
      <c r="AA126" s="2137"/>
    </row>
    <row r="127" spans="3:27" ht="18" customHeight="1">
      <c r="C127" s="2136" t="s">
        <v>5635</v>
      </c>
      <c r="J127" s="2149"/>
      <c r="K127" s="2142"/>
      <c r="O127" s="2143"/>
      <c r="P127" s="2083"/>
      <c r="T127" s="2143"/>
      <c r="V127" s="2083"/>
      <c r="Z127" s="2143"/>
      <c r="AA127" s="2137"/>
    </row>
    <row r="128" spans="3:27" ht="18" customHeight="1">
      <c r="C128" s="2136"/>
      <c r="E128" s="1200" t="s">
        <v>139</v>
      </c>
      <c r="F128" s="2094" t="s">
        <v>5618</v>
      </c>
      <c r="J128" s="2149"/>
      <c r="K128" s="2142"/>
      <c r="L128" s="2142"/>
      <c r="M128" s="2142"/>
      <c r="N128" s="2142"/>
      <c r="O128" s="2142"/>
      <c r="P128" s="2083"/>
      <c r="T128" s="2143"/>
      <c r="V128" s="2083"/>
      <c r="Z128" s="2143"/>
      <c r="AA128" s="2137"/>
    </row>
    <row r="129" spans="3:27" ht="18" customHeight="1">
      <c r="C129" s="2136"/>
      <c r="F129" s="2094" t="s">
        <v>5619</v>
      </c>
      <c r="J129" s="2149"/>
      <c r="K129" s="2142"/>
      <c r="L129" s="2142"/>
      <c r="M129" s="2142"/>
      <c r="N129" s="2149"/>
      <c r="O129" s="5616"/>
      <c r="P129" s="5616"/>
      <c r="Q129" s="5616"/>
      <c r="R129" s="2094" t="s">
        <v>5620</v>
      </c>
      <c r="T129" s="2143"/>
      <c r="V129" s="2083"/>
      <c r="Z129" s="2143"/>
      <c r="AA129" s="2137"/>
    </row>
    <row r="130" spans="3:27" ht="18" customHeight="1">
      <c r="C130" s="2136"/>
      <c r="F130" s="2094" t="s">
        <v>5621</v>
      </c>
      <c r="J130" s="2149"/>
      <c r="K130" s="2142"/>
      <c r="L130" s="2142"/>
      <c r="M130" s="2142"/>
      <c r="N130" s="2142"/>
      <c r="O130" s="5616"/>
      <c r="P130" s="5616"/>
      <c r="Q130" s="5616"/>
      <c r="R130" s="2094" t="s">
        <v>5620</v>
      </c>
      <c r="T130" s="2143"/>
      <c r="V130" s="2083"/>
      <c r="Z130" s="2143"/>
      <c r="AA130" s="2137"/>
    </row>
    <row r="131" spans="3:27" ht="18" customHeight="1">
      <c r="C131" s="2136"/>
      <c r="F131" s="2094" t="s">
        <v>5622</v>
      </c>
      <c r="J131" s="5614"/>
      <c r="K131" s="5614"/>
      <c r="L131" s="5614"/>
      <c r="M131" s="5614"/>
      <c r="N131" s="5614"/>
      <c r="O131" s="5614"/>
      <c r="P131" s="2083" t="s">
        <v>10</v>
      </c>
      <c r="T131" s="2143"/>
      <c r="V131" s="2083"/>
      <c r="Z131" s="2143"/>
      <c r="AA131" s="2137"/>
    </row>
    <row r="132" spans="3:27" ht="18" customHeight="1">
      <c r="C132" s="2136"/>
      <c r="F132" s="2094" t="s">
        <v>5623</v>
      </c>
      <c r="J132" s="2149"/>
      <c r="K132" s="2142"/>
      <c r="L132" s="5614"/>
      <c r="M132" s="5614"/>
      <c r="N132" s="5614"/>
      <c r="O132" s="5614"/>
      <c r="P132" s="2083" t="s">
        <v>10</v>
      </c>
      <c r="T132" s="2143"/>
      <c r="V132" s="2083"/>
      <c r="Z132" s="2143"/>
      <c r="AA132" s="2137"/>
    </row>
    <row r="133" spans="3:27" ht="18" customHeight="1">
      <c r="C133" s="2136"/>
      <c r="E133" s="1200" t="s">
        <v>139</v>
      </c>
      <c r="F133" s="2094" t="s">
        <v>5624</v>
      </c>
      <c r="J133" s="2149"/>
      <c r="K133" s="2142"/>
      <c r="L133" s="2142"/>
      <c r="M133" s="2142"/>
      <c r="N133" s="2142"/>
      <c r="O133" s="2142"/>
      <c r="P133" s="2083"/>
      <c r="T133" s="2143"/>
      <c r="V133" s="2083"/>
      <c r="Z133" s="2143"/>
      <c r="AA133" s="2137"/>
    </row>
    <row r="134" spans="3:27" ht="18" customHeight="1">
      <c r="C134" s="2136"/>
      <c r="F134" s="2094" t="s">
        <v>5622</v>
      </c>
      <c r="J134" s="5614"/>
      <c r="K134" s="5614"/>
      <c r="L134" s="5614"/>
      <c r="M134" s="5614"/>
      <c r="N134" s="5614"/>
      <c r="O134" s="5614"/>
      <c r="P134" s="2083" t="s">
        <v>10</v>
      </c>
      <c r="T134" s="2143"/>
      <c r="V134" s="2083"/>
      <c r="Z134" s="2143"/>
      <c r="AA134" s="2137"/>
    </row>
    <row r="135" spans="3:27" ht="18" customHeight="1">
      <c r="C135" s="2136"/>
      <c r="F135" s="2094" t="s">
        <v>5623</v>
      </c>
      <c r="J135" s="2149"/>
      <c r="K135" s="2142"/>
      <c r="L135" s="5614"/>
      <c r="M135" s="5614"/>
      <c r="N135" s="5614"/>
      <c r="O135" s="5614"/>
      <c r="P135" s="2083" t="s">
        <v>10</v>
      </c>
      <c r="T135" s="2143"/>
      <c r="V135" s="2083"/>
      <c r="Z135" s="2143"/>
      <c r="AA135" s="2137"/>
    </row>
    <row r="136" spans="3:27" ht="18" customHeight="1">
      <c r="C136" s="2136"/>
      <c r="E136" s="1200" t="s">
        <v>139</v>
      </c>
      <c r="F136" s="2094" t="s">
        <v>4182</v>
      </c>
      <c r="J136" s="2149"/>
      <c r="K136" s="2142"/>
      <c r="L136" s="2142"/>
      <c r="M136" s="2142"/>
      <c r="N136" s="2142"/>
      <c r="O136" s="2142"/>
      <c r="P136" s="2083"/>
      <c r="T136" s="2143"/>
      <c r="V136" s="2083"/>
      <c r="Z136" s="2143"/>
      <c r="AA136" s="2137"/>
    </row>
    <row r="137" spans="3:27" ht="18" customHeight="1">
      <c r="C137" s="2136"/>
      <c r="F137" s="2094" t="s">
        <v>9</v>
      </c>
      <c r="G137" s="5615"/>
      <c r="H137" s="5615"/>
      <c r="I137" s="5615"/>
      <c r="J137" s="5615"/>
      <c r="K137" s="5615"/>
      <c r="L137" s="5615"/>
      <c r="M137" s="5615"/>
      <c r="N137" s="5615"/>
      <c r="O137" s="5615"/>
      <c r="P137" s="2083" t="s">
        <v>10</v>
      </c>
      <c r="T137" s="2143"/>
      <c r="V137" s="2083"/>
      <c r="Z137" s="2143"/>
      <c r="AA137" s="2137"/>
    </row>
    <row r="138" spans="3:27" ht="18" customHeight="1">
      <c r="C138" s="2136"/>
      <c r="E138" s="1200" t="s">
        <v>139</v>
      </c>
      <c r="F138" s="2094" t="s">
        <v>5633</v>
      </c>
      <c r="G138" s="2148"/>
      <c r="H138" s="2148"/>
      <c r="I138" s="2148"/>
      <c r="J138" s="2148"/>
      <c r="K138" s="2148"/>
      <c r="L138" s="2148"/>
      <c r="M138" s="2148"/>
      <c r="N138" s="2148"/>
      <c r="O138" s="2148"/>
      <c r="P138" s="2083"/>
      <c r="T138" s="2143"/>
      <c r="V138" s="2083"/>
      <c r="Z138" s="2143"/>
      <c r="AA138" s="2137"/>
    </row>
    <row r="139" spans="3:27" ht="18" customHeight="1">
      <c r="C139" s="2136"/>
      <c r="F139" s="2094" t="s">
        <v>5634</v>
      </c>
      <c r="G139" s="2148"/>
      <c r="H139" s="2148"/>
      <c r="I139" s="2148"/>
      <c r="J139" s="2148"/>
      <c r="K139" s="2148"/>
      <c r="L139" s="2148"/>
      <c r="M139" s="2148"/>
      <c r="N139" s="2148"/>
      <c r="O139" s="2148"/>
      <c r="P139" s="2083"/>
      <c r="T139" s="2143"/>
      <c r="V139" s="2083"/>
      <c r="Z139" s="2143"/>
      <c r="AA139" s="2137"/>
    </row>
    <row r="140" spans="3:27" ht="18" customHeight="1">
      <c r="C140" s="2136"/>
      <c r="F140" s="2094" t="s">
        <v>5619</v>
      </c>
      <c r="G140" s="2148"/>
      <c r="H140" s="2148"/>
      <c r="I140" s="2148"/>
      <c r="J140" s="2148"/>
      <c r="K140" s="2148"/>
      <c r="L140" s="2148"/>
      <c r="M140" s="2148"/>
      <c r="N140" s="2148"/>
      <c r="O140" s="5616"/>
      <c r="P140" s="5616"/>
      <c r="Q140" s="5616"/>
      <c r="R140" s="2094" t="s">
        <v>5620</v>
      </c>
      <c r="T140" s="2143"/>
      <c r="V140" s="2083"/>
      <c r="Z140" s="2143"/>
      <c r="AA140" s="2137"/>
    </row>
    <row r="141" spans="3:27" ht="18" customHeight="1">
      <c r="C141" s="2136"/>
      <c r="F141" s="2094" t="s">
        <v>5621</v>
      </c>
      <c r="G141" s="2148"/>
      <c r="H141" s="2148"/>
      <c r="I141" s="2148"/>
      <c r="J141" s="2148"/>
      <c r="K141" s="2148"/>
      <c r="L141" s="2148"/>
      <c r="M141" s="2148"/>
      <c r="N141" s="2148"/>
      <c r="O141" s="5616"/>
      <c r="P141" s="5616"/>
      <c r="Q141" s="5616"/>
      <c r="R141" s="2094" t="s">
        <v>5620</v>
      </c>
      <c r="T141" s="2143"/>
      <c r="V141" s="2083"/>
      <c r="Z141" s="2143"/>
      <c r="AA141" s="2137"/>
    </row>
    <row r="142" spans="3:27" ht="18" customHeight="1">
      <c r="C142" s="2136"/>
      <c r="F142" s="2094" t="s">
        <v>5622</v>
      </c>
      <c r="J142" s="5616"/>
      <c r="K142" s="5616"/>
      <c r="L142" s="5616"/>
      <c r="M142" s="5616"/>
      <c r="N142" s="5616"/>
      <c r="O142" s="5616"/>
      <c r="P142" s="2083" t="s">
        <v>10</v>
      </c>
      <c r="T142" s="2143"/>
      <c r="V142" s="2083"/>
      <c r="Z142" s="2143"/>
      <c r="AA142" s="2137"/>
    </row>
    <row r="143" spans="3:27" ht="18" customHeight="1">
      <c r="C143" s="2136"/>
      <c r="F143" s="2094" t="s">
        <v>5626</v>
      </c>
      <c r="J143" s="2149"/>
      <c r="K143" s="2142"/>
      <c r="L143" s="5616"/>
      <c r="M143" s="5616"/>
      <c r="N143" s="5616"/>
      <c r="O143" s="5616"/>
      <c r="P143" s="2083" t="s">
        <v>10</v>
      </c>
      <c r="T143" s="2143"/>
      <c r="AA143" s="2137"/>
    </row>
    <row r="144" spans="3:27" ht="18" customHeight="1">
      <c r="C144" s="2139"/>
      <c r="D144" s="2140"/>
      <c r="E144" s="2140"/>
      <c r="F144" s="2140"/>
      <c r="G144" s="2140"/>
      <c r="H144" s="2140"/>
      <c r="I144" s="2140"/>
      <c r="J144" s="2150"/>
      <c r="K144" s="2151"/>
      <c r="L144" s="2151"/>
      <c r="M144" s="2151"/>
      <c r="N144" s="2151"/>
      <c r="O144" s="2151"/>
      <c r="P144" s="2102"/>
      <c r="Q144" s="2140"/>
      <c r="R144" s="2140"/>
      <c r="S144" s="2140"/>
      <c r="T144" s="2152"/>
      <c r="U144" s="2140"/>
      <c r="V144" s="2140"/>
      <c r="W144" s="2140"/>
      <c r="X144" s="2140"/>
      <c r="Y144" s="2140"/>
      <c r="Z144" s="2140"/>
      <c r="AA144" s="2141"/>
    </row>
    <row r="145" spans="3:27" ht="18" customHeight="1">
      <c r="C145" s="2132" t="s">
        <v>5642</v>
      </c>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4"/>
    </row>
    <row r="146" spans="3:27" ht="18" customHeight="1">
      <c r="C146" s="2136" t="s">
        <v>5628</v>
      </c>
      <c r="AA146" s="2137"/>
    </row>
    <row r="147" spans="3:27" ht="18" customHeight="1">
      <c r="C147" s="2136"/>
      <c r="E147" s="1200" t="s">
        <v>139</v>
      </c>
      <c r="F147" s="2094" t="s">
        <v>5629</v>
      </c>
      <c r="AA147" s="2137"/>
    </row>
    <row r="148" spans="3:27" ht="18" customHeight="1">
      <c r="C148" s="2136"/>
      <c r="E148" s="1200" t="s">
        <v>139</v>
      </c>
      <c r="F148" s="2094" t="s">
        <v>5632</v>
      </c>
      <c r="AA148" s="2137"/>
    </row>
    <row r="149" spans="3:27" ht="18" customHeight="1">
      <c r="C149" s="2136"/>
      <c r="E149" s="1200" t="s">
        <v>139</v>
      </c>
      <c r="F149" s="2094" t="s">
        <v>4182</v>
      </c>
      <c r="J149" s="2149"/>
      <c r="K149" s="2142"/>
      <c r="L149" s="2142"/>
      <c r="M149" s="2142"/>
      <c r="N149" s="2142"/>
      <c r="O149" s="2142"/>
      <c r="P149" s="2083"/>
      <c r="AA149" s="2137"/>
    </row>
    <row r="150" spans="3:27" ht="18" customHeight="1">
      <c r="C150" s="2136"/>
      <c r="F150" s="2094" t="s">
        <v>9</v>
      </c>
      <c r="G150" s="5615"/>
      <c r="H150" s="5615"/>
      <c r="I150" s="5615"/>
      <c r="J150" s="5615"/>
      <c r="K150" s="5615"/>
      <c r="L150" s="5615"/>
      <c r="M150" s="5615"/>
      <c r="N150" s="5615"/>
      <c r="O150" s="5615"/>
      <c r="P150" s="2083" t="s">
        <v>10</v>
      </c>
      <c r="AA150" s="2137"/>
    </row>
    <row r="151" spans="3:27" ht="18" customHeight="1">
      <c r="C151" s="2136"/>
      <c r="E151" s="1200" t="s">
        <v>139</v>
      </c>
      <c r="F151" s="2094" t="s">
        <v>5633</v>
      </c>
      <c r="AA151" s="2137"/>
    </row>
    <row r="152" spans="3:27" ht="18" customHeight="1">
      <c r="C152" s="2136"/>
      <c r="F152" s="2094" t="s">
        <v>5634</v>
      </c>
      <c r="AA152" s="2137"/>
    </row>
    <row r="153" spans="3:27" ht="18" customHeight="1">
      <c r="C153" s="2136" t="s">
        <v>5635</v>
      </c>
      <c r="AA153" s="2137"/>
    </row>
    <row r="154" spans="3:27" ht="18" customHeight="1">
      <c r="C154" s="2136"/>
      <c r="E154" s="1200" t="s">
        <v>139</v>
      </c>
      <c r="F154" s="2094" t="s">
        <v>5636</v>
      </c>
      <c r="J154" s="2149"/>
      <c r="K154" s="2142"/>
      <c r="L154" s="2142"/>
      <c r="M154" s="2142"/>
      <c r="N154" s="2142"/>
      <c r="O154" s="2142"/>
      <c r="P154" s="2083"/>
      <c r="AA154" s="2137"/>
    </row>
    <row r="155" spans="3:27" ht="18" customHeight="1">
      <c r="C155" s="2136"/>
      <c r="F155" s="2094" t="s">
        <v>5619</v>
      </c>
      <c r="G155" s="2148"/>
      <c r="H155" s="2148"/>
      <c r="I155" s="2148"/>
      <c r="J155" s="2148"/>
      <c r="K155" s="2148"/>
      <c r="L155" s="2148"/>
      <c r="M155" s="2148"/>
      <c r="N155" s="2148"/>
      <c r="O155" s="5616"/>
      <c r="P155" s="5616"/>
      <c r="Q155" s="5616"/>
      <c r="R155" s="2094" t="s">
        <v>5620</v>
      </c>
      <c r="AA155" s="2137"/>
    </row>
    <row r="156" spans="3:27" ht="18" customHeight="1">
      <c r="C156" s="2136"/>
      <c r="F156" s="2094" t="s">
        <v>5621</v>
      </c>
      <c r="G156" s="2148"/>
      <c r="H156" s="2148"/>
      <c r="I156" s="2148"/>
      <c r="J156" s="2148"/>
      <c r="K156" s="2148"/>
      <c r="L156" s="2148"/>
      <c r="M156" s="2148"/>
      <c r="N156" s="2148"/>
      <c r="O156" s="5616"/>
      <c r="P156" s="5616"/>
      <c r="Q156" s="5616"/>
      <c r="R156" s="2094" t="s">
        <v>5620</v>
      </c>
      <c r="AA156" s="2137"/>
    </row>
    <row r="157" spans="3:27" ht="18" customHeight="1">
      <c r="C157" s="2136"/>
      <c r="F157" s="2094" t="s">
        <v>5622</v>
      </c>
      <c r="J157" s="5616"/>
      <c r="K157" s="5616"/>
      <c r="L157" s="5616"/>
      <c r="M157" s="5616"/>
      <c r="N157" s="5616"/>
      <c r="O157" s="5616"/>
      <c r="P157" s="2083" t="s">
        <v>10</v>
      </c>
      <c r="AA157" s="2137"/>
    </row>
    <row r="158" spans="3:27" ht="18" customHeight="1">
      <c r="C158" s="2136"/>
      <c r="E158" s="1200" t="s">
        <v>139</v>
      </c>
      <c r="F158" s="2094" t="s">
        <v>5637</v>
      </c>
      <c r="J158" s="2142"/>
      <c r="K158" s="2142"/>
      <c r="L158" s="2142"/>
      <c r="M158" s="2142"/>
      <c r="N158" s="2142"/>
      <c r="O158" s="2142"/>
      <c r="P158" s="2083"/>
      <c r="AA158" s="2137"/>
    </row>
    <row r="159" spans="3:27" ht="18" customHeight="1">
      <c r="C159" s="2136"/>
      <c r="E159" s="1200" t="s">
        <v>139</v>
      </c>
      <c r="F159" s="2094" t="s">
        <v>4182</v>
      </c>
      <c r="J159" s="2149"/>
      <c r="K159" s="2142"/>
      <c r="O159" s="2143"/>
      <c r="P159" s="2083"/>
      <c r="AA159" s="2137"/>
    </row>
    <row r="160" spans="3:27" ht="18" customHeight="1">
      <c r="C160" s="2136"/>
      <c r="F160" s="2094" t="s">
        <v>9</v>
      </c>
      <c r="G160" s="5615"/>
      <c r="H160" s="5615"/>
      <c r="I160" s="5615"/>
      <c r="J160" s="5615"/>
      <c r="K160" s="5615"/>
      <c r="L160" s="5615"/>
      <c r="M160" s="5615"/>
      <c r="N160" s="5615"/>
      <c r="O160" s="5615"/>
      <c r="P160" s="2083" t="s">
        <v>10</v>
      </c>
      <c r="AA160" s="2137"/>
    </row>
    <row r="161" spans="3:27" ht="18" customHeight="1">
      <c r="C161" s="2136"/>
      <c r="E161" s="1200" t="s">
        <v>139</v>
      </c>
      <c r="F161" s="2094" t="s">
        <v>5633</v>
      </c>
      <c r="AA161" s="2137"/>
    </row>
    <row r="162" spans="3:27" ht="18" customHeight="1">
      <c r="C162" s="2136"/>
      <c r="F162" s="2094" t="s">
        <v>5634</v>
      </c>
      <c r="AA162" s="2137"/>
    </row>
    <row r="163" spans="3:27" ht="18" customHeight="1">
      <c r="C163" s="2136"/>
      <c r="E163" s="1200" t="s">
        <v>139</v>
      </c>
      <c r="F163" s="2094" t="s">
        <v>5643</v>
      </c>
      <c r="AA163" s="2137"/>
    </row>
    <row r="164" spans="3:27" ht="18" customHeight="1">
      <c r="C164" s="2136" t="s">
        <v>5641</v>
      </c>
      <c r="AA164" s="2137"/>
    </row>
    <row r="165" spans="3:27" ht="18" customHeight="1">
      <c r="C165" s="2136" t="s">
        <v>5628</v>
      </c>
      <c r="AA165" s="2137"/>
    </row>
    <row r="166" spans="3:27" ht="18" customHeight="1">
      <c r="C166" s="2136"/>
      <c r="E166" s="1200" t="s">
        <v>139</v>
      </c>
      <c r="F166" s="2094" t="s">
        <v>5611</v>
      </c>
      <c r="J166" s="2149"/>
      <c r="K166" s="2149"/>
      <c r="O166" s="2143"/>
      <c r="P166" s="2083"/>
      <c r="AA166" s="2137"/>
    </row>
    <row r="167" spans="3:27" ht="18" customHeight="1">
      <c r="C167" s="2136"/>
      <c r="F167" s="2094" t="s">
        <v>4021</v>
      </c>
      <c r="J167" s="2149"/>
      <c r="K167" s="5617"/>
      <c r="L167" s="5617"/>
      <c r="M167" s="5617"/>
      <c r="N167" s="5617"/>
      <c r="O167" s="5617"/>
      <c r="P167" s="2094" t="s">
        <v>5612</v>
      </c>
      <c r="AA167" s="2137"/>
    </row>
    <row r="168" spans="3:27" ht="18" customHeight="1">
      <c r="C168" s="2136"/>
      <c r="F168" s="2094" t="s">
        <v>4022</v>
      </c>
      <c r="J168" s="2149"/>
      <c r="K168" s="5617"/>
      <c r="L168" s="5617"/>
      <c r="M168" s="5617"/>
      <c r="N168" s="5617"/>
      <c r="O168" s="5617"/>
      <c r="P168" s="2094" t="s">
        <v>5613</v>
      </c>
      <c r="AA168" s="2137"/>
    </row>
    <row r="169" spans="3:27" ht="18" customHeight="1">
      <c r="C169" s="2136"/>
      <c r="F169" s="2094" t="s">
        <v>5614</v>
      </c>
      <c r="I169" s="5613"/>
      <c r="J169" s="5613"/>
      <c r="K169" s="5613"/>
      <c r="L169" s="5613"/>
      <c r="M169" s="5613"/>
      <c r="N169" s="5613"/>
      <c r="O169" s="5613"/>
      <c r="P169" s="2083" t="s">
        <v>10</v>
      </c>
      <c r="AA169" s="2137"/>
    </row>
    <row r="170" spans="3:27" ht="18" customHeight="1">
      <c r="C170" s="2136"/>
      <c r="E170" s="1200" t="s">
        <v>139</v>
      </c>
      <c r="F170" s="2094" t="s">
        <v>4182</v>
      </c>
      <c r="J170" s="2149"/>
      <c r="K170" s="2142"/>
      <c r="O170" s="2143"/>
      <c r="P170" s="2083"/>
      <c r="AA170" s="2137"/>
    </row>
    <row r="171" spans="3:27" ht="18" customHeight="1">
      <c r="C171" s="2136"/>
      <c r="F171" s="2094" t="s">
        <v>9</v>
      </c>
      <c r="G171" s="5615"/>
      <c r="H171" s="5615"/>
      <c r="I171" s="5615"/>
      <c r="J171" s="5615"/>
      <c r="K171" s="5615"/>
      <c r="L171" s="5615"/>
      <c r="M171" s="5615"/>
      <c r="N171" s="5615"/>
      <c r="O171" s="5615"/>
      <c r="P171" s="2083" t="s">
        <v>10</v>
      </c>
      <c r="AA171" s="2137"/>
    </row>
    <row r="172" spans="3:27" ht="18" customHeight="1">
      <c r="C172" s="2136" t="s">
        <v>5635</v>
      </c>
      <c r="AA172" s="2137"/>
    </row>
    <row r="173" spans="3:27" ht="18" customHeight="1">
      <c r="C173" s="2136"/>
      <c r="E173" s="1200" t="s">
        <v>139</v>
      </c>
      <c r="F173" s="2094" t="s">
        <v>5644</v>
      </c>
      <c r="AA173" s="2137"/>
    </row>
    <row r="174" spans="3:27" ht="18" customHeight="1">
      <c r="C174" s="2136"/>
      <c r="F174" s="2094" t="s">
        <v>4016</v>
      </c>
      <c r="G174" s="2148"/>
      <c r="H174" s="2148"/>
      <c r="I174" s="2148"/>
      <c r="J174" s="2148"/>
      <c r="K174" s="2148"/>
      <c r="L174" s="2148"/>
      <c r="M174" s="2148"/>
      <c r="N174" s="2148"/>
      <c r="O174" s="5616"/>
      <c r="P174" s="5616"/>
      <c r="Q174" s="5616"/>
      <c r="R174" s="2094" t="s">
        <v>5620</v>
      </c>
      <c r="AA174" s="2137"/>
    </row>
    <row r="175" spans="3:27" ht="18" customHeight="1">
      <c r="C175" s="2136"/>
      <c r="F175" s="2094" t="s">
        <v>4017</v>
      </c>
      <c r="G175" s="2148"/>
      <c r="H175" s="2148"/>
      <c r="I175" s="2148"/>
      <c r="J175" s="2148"/>
      <c r="K175" s="2148"/>
      <c r="L175" s="2148"/>
      <c r="M175" s="2148"/>
      <c r="N175" s="2148"/>
      <c r="O175" s="5616"/>
      <c r="P175" s="5616"/>
      <c r="Q175" s="5616"/>
      <c r="R175" s="2094" t="s">
        <v>5620</v>
      </c>
      <c r="AA175" s="2137"/>
    </row>
    <row r="176" spans="3:27" ht="18" customHeight="1">
      <c r="C176" s="2136"/>
      <c r="F176" s="2094" t="s">
        <v>5645</v>
      </c>
      <c r="J176" s="5616"/>
      <c r="K176" s="5616"/>
      <c r="L176" s="5616"/>
      <c r="M176" s="5616"/>
      <c r="N176" s="5616"/>
      <c r="O176" s="5616"/>
      <c r="P176" s="2083" t="s">
        <v>10</v>
      </c>
      <c r="AA176" s="2137"/>
    </row>
    <row r="177" spans="3:27" ht="18" customHeight="1">
      <c r="C177" s="2136"/>
      <c r="E177" s="1200" t="s">
        <v>139</v>
      </c>
      <c r="F177" s="2094" t="s">
        <v>4182</v>
      </c>
      <c r="J177" s="2149"/>
      <c r="K177" s="2142"/>
      <c r="O177" s="2143"/>
      <c r="P177" s="2083"/>
      <c r="AA177" s="2137"/>
    </row>
    <row r="178" spans="3:27" ht="18" customHeight="1">
      <c r="C178" s="2136"/>
      <c r="F178" s="2094" t="s">
        <v>9</v>
      </c>
      <c r="G178" s="5615"/>
      <c r="H178" s="5615"/>
      <c r="I178" s="5615"/>
      <c r="J178" s="5615"/>
      <c r="K178" s="5615"/>
      <c r="L178" s="5615"/>
      <c r="M178" s="5615"/>
      <c r="N178" s="5615"/>
      <c r="O178" s="5615"/>
      <c r="P178" s="2083" t="s">
        <v>10</v>
      </c>
      <c r="AA178" s="2137"/>
    </row>
    <row r="179" spans="3:27" ht="18" customHeight="1">
      <c r="C179" s="2136" t="s">
        <v>5642</v>
      </c>
      <c r="AA179" s="2137"/>
    </row>
    <row r="180" spans="3:27" ht="18" customHeight="1">
      <c r="C180" s="2136" t="s">
        <v>5628</v>
      </c>
      <c r="AA180" s="2137"/>
    </row>
    <row r="181" spans="3:27" ht="18" customHeight="1">
      <c r="C181" s="2136"/>
      <c r="E181" s="1200" t="s">
        <v>139</v>
      </c>
      <c r="F181" s="2094" t="s">
        <v>5629</v>
      </c>
      <c r="AA181" s="2137"/>
    </row>
    <row r="182" spans="3:27" ht="18" customHeight="1">
      <c r="C182" s="2136"/>
      <c r="E182" s="1200" t="s">
        <v>139</v>
      </c>
      <c r="F182" s="2094" t="s">
        <v>5632</v>
      </c>
      <c r="AA182" s="2137"/>
    </row>
    <row r="183" spans="3:27" ht="18" customHeight="1">
      <c r="C183" s="2136"/>
      <c r="E183" s="1200" t="s">
        <v>139</v>
      </c>
      <c r="F183" s="2094" t="s">
        <v>4182</v>
      </c>
      <c r="J183" s="2149"/>
      <c r="K183" s="2142"/>
      <c r="L183" s="2142"/>
      <c r="M183" s="2142"/>
      <c r="N183" s="2142"/>
      <c r="O183" s="2142"/>
      <c r="P183" s="2083"/>
      <c r="AA183" s="2137"/>
    </row>
    <row r="184" spans="3:27" ht="18" customHeight="1">
      <c r="C184" s="2136"/>
      <c r="F184" s="2094" t="s">
        <v>9</v>
      </c>
      <c r="G184" s="5615"/>
      <c r="H184" s="5615"/>
      <c r="I184" s="5615"/>
      <c r="J184" s="5615"/>
      <c r="K184" s="5615"/>
      <c r="L184" s="5615"/>
      <c r="M184" s="5615"/>
      <c r="N184" s="5615"/>
      <c r="O184" s="5615"/>
      <c r="P184" s="2083" t="s">
        <v>10</v>
      </c>
      <c r="AA184" s="2137"/>
    </row>
    <row r="185" spans="3:27" ht="18" customHeight="1">
      <c r="C185" s="2136" t="s">
        <v>5635</v>
      </c>
      <c r="AA185" s="2137"/>
    </row>
    <row r="186" spans="3:27" ht="18" customHeight="1">
      <c r="C186" s="2136"/>
      <c r="E186" s="1200" t="s">
        <v>139</v>
      </c>
      <c r="F186" s="2094" t="s">
        <v>5646</v>
      </c>
      <c r="AA186" s="2137"/>
    </row>
    <row r="187" spans="3:27" ht="18" customHeight="1">
      <c r="C187" s="2136"/>
      <c r="F187" s="2094" t="s">
        <v>4016</v>
      </c>
      <c r="G187" s="2148"/>
      <c r="H187" s="2148"/>
      <c r="I187" s="2148"/>
      <c r="J187" s="2148"/>
      <c r="K187" s="2148"/>
      <c r="L187" s="2148"/>
      <c r="M187" s="2148"/>
      <c r="N187" s="2148"/>
      <c r="O187" s="5616"/>
      <c r="P187" s="5616"/>
      <c r="Q187" s="5616"/>
      <c r="R187" s="2094" t="s">
        <v>5620</v>
      </c>
      <c r="AA187" s="2137"/>
    </row>
    <row r="188" spans="3:27" ht="18" customHeight="1">
      <c r="C188" s="2136"/>
      <c r="F188" s="2094" t="s">
        <v>4017</v>
      </c>
      <c r="G188" s="2148"/>
      <c r="H188" s="2148"/>
      <c r="I188" s="2148"/>
      <c r="J188" s="2148"/>
      <c r="K188" s="2148"/>
      <c r="L188" s="2148"/>
      <c r="M188" s="2148"/>
      <c r="N188" s="2148"/>
      <c r="O188" s="5616"/>
      <c r="P188" s="5616"/>
      <c r="Q188" s="5616"/>
      <c r="R188" s="2094" t="s">
        <v>5620</v>
      </c>
      <c r="AA188" s="2137"/>
    </row>
    <row r="189" spans="3:27" ht="18" customHeight="1">
      <c r="C189" s="2136"/>
      <c r="F189" s="2094" t="s">
        <v>5645</v>
      </c>
      <c r="J189" s="5616"/>
      <c r="K189" s="5616"/>
      <c r="L189" s="5616"/>
      <c r="M189" s="5616"/>
      <c r="N189" s="5616"/>
      <c r="O189" s="5616"/>
      <c r="P189" s="2083" t="s">
        <v>10</v>
      </c>
      <c r="AA189" s="2137"/>
    </row>
    <row r="190" spans="3:27" ht="18" customHeight="1">
      <c r="C190" s="2136"/>
      <c r="E190" s="1200" t="s">
        <v>139</v>
      </c>
      <c r="F190" s="2094" t="s">
        <v>4182</v>
      </c>
      <c r="J190" s="2149"/>
      <c r="K190" s="2142"/>
      <c r="O190" s="2143"/>
      <c r="P190" s="2083"/>
      <c r="AA190" s="2137"/>
    </row>
    <row r="191" spans="3:27" ht="18" customHeight="1">
      <c r="C191" s="2136"/>
      <c r="F191" s="2094" t="s">
        <v>9</v>
      </c>
      <c r="G191" s="5615"/>
      <c r="H191" s="5615"/>
      <c r="I191" s="5615"/>
      <c r="J191" s="5615"/>
      <c r="K191" s="5615"/>
      <c r="L191" s="5615"/>
      <c r="M191" s="5615"/>
      <c r="N191" s="5615"/>
      <c r="O191" s="5615"/>
      <c r="P191" s="2083" t="s">
        <v>10</v>
      </c>
      <c r="AA191" s="2137"/>
    </row>
    <row r="192" spans="3:27" ht="18" customHeight="1">
      <c r="C192" s="2139"/>
      <c r="D192" s="2140"/>
      <c r="E192" s="2140"/>
      <c r="F192" s="2140"/>
      <c r="G192" s="2153"/>
      <c r="H192" s="2153"/>
      <c r="I192" s="2153"/>
      <c r="J192" s="2153"/>
      <c r="K192" s="2153"/>
      <c r="L192" s="2153"/>
      <c r="M192" s="2153"/>
      <c r="N192" s="2153"/>
      <c r="O192" s="2153"/>
      <c r="P192" s="2102"/>
      <c r="Q192" s="2140"/>
      <c r="R192" s="2140"/>
      <c r="S192" s="2140"/>
      <c r="T192" s="2140"/>
      <c r="U192" s="2140"/>
      <c r="V192" s="2140"/>
      <c r="W192" s="2140"/>
      <c r="X192" s="2140"/>
      <c r="Y192" s="2140"/>
      <c r="Z192" s="2140"/>
      <c r="AA192" s="2141"/>
    </row>
    <row r="193" spans="3:27" ht="18" customHeight="1">
      <c r="C193" s="2132" t="s">
        <v>5647</v>
      </c>
      <c r="D193" s="2133"/>
      <c r="E193" s="2133"/>
      <c r="F193" s="2133"/>
      <c r="G193" s="2133"/>
      <c r="H193" s="2133"/>
      <c r="I193" s="2133"/>
      <c r="J193" s="2133"/>
      <c r="K193" s="2133"/>
      <c r="L193" s="2133"/>
      <c r="M193" s="2133"/>
      <c r="N193" s="2133"/>
      <c r="O193" s="2133"/>
      <c r="P193" s="2133"/>
      <c r="Q193" s="2133"/>
      <c r="R193" s="2133"/>
      <c r="S193" s="2133"/>
      <c r="T193" s="2133"/>
      <c r="U193" s="2133"/>
      <c r="V193" s="2133"/>
      <c r="W193" s="2133"/>
      <c r="X193" s="2133"/>
      <c r="Y193" s="2133"/>
      <c r="Z193" s="2133"/>
      <c r="AA193" s="2134"/>
    </row>
    <row r="194" spans="3:27" ht="18" customHeight="1">
      <c r="C194" s="2136" t="s">
        <v>5635</v>
      </c>
      <c r="AA194" s="2137"/>
    </row>
    <row r="195" spans="3:27" ht="18" customHeight="1">
      <c r="C195" s="2136"/>
      <c r="F195" s="2094" t="s">
        <v>5619</v>
      </c>
      <c r="J195" s="2149"/>
      <c r="K195" s="2142"/>
      <c r="L195" s="2142"/>
      <c r="M195" s="2142"/>
      <c r="N195" s="2149"/>
      <c r="O195" s="5616"/>
      <c r="P195" s="5616"/>
      <c r="Q195" s="5616"/>
      <c r="R195" s="2094" t="s">
        <v>5620</v>
      </c>
      <c r="AA195" s="2137"/>
    </row>
    <row r="196" spans="3:27" ht="18" customHeight="1">
      <c r="C196" s="2136"/>
      <c r="F196" s="2094" t="s">
        <v>5621</v>
      </c>
      <c r="J196" s="2149"/>
      <c r="K196" s="2142"/>
      <c r="L196" s="2142"/>
      <c r="M196" s="2142"/>
      <c r="N196" s="2142"/>
      <c r="O196" s="5616"/>
      <c r="P196" s="5616"/>
      <c r="Q196" s="5616"/>
      <c r="R196" s="2094" t="s">
        <v>5620</v>
      </c>
      <c r="AA196" s="2137"/>
    </row>
    <row r="197" spans="3:27" ht="18" customHeight="1">
      <c r="C197" s="2136"/>
      <c r="F197" s="2094" t="s">
        <v>5622</v>
      </c>
      <c r="J197" s="5614"/>
      <c r="K197" s="5614"/>
      <c r="L197" s="5614"/>
      <c r="M197" s="5614"/>
      <c r="N197" s="5614"/>
      <c r="O197" s="5614"/>
      <c r="P197" s="2083" t="s">
        <v>10</v>
      </c>
      <c r="AA197" s="2137"/>
    </row>
    <row r="198" spans="3:27" ht="18" customHeight="1">
      <c r="C198" s="2136"/>
      <c r="F198" s="2094" t="s">
        <v>5623</v>
      </c>
      <c r="J198" s="2149"/>
      <c r="K198" s="2142"/>
      <c r="L198" s="5614"/>
      <c r="M198" s="5614"/>
      <c r="N198" s="5614"/>
      <c r="O198" s="5614"/>
      <c r="P198" s="2083" t="s">
        <v>10</v>
      </c>
      <c r="AA198" s="2137"/>
    </row>
    <row r="199" spans="3:27" ht="18" customHeight="1">
      <c r="C199" s="2132" t="s">
        <v>5648</v>
      </c>
      <c r="D199" s="2133"/>
      <c r="E199" s="2133"/>
      <c r="F199" s="2133"/>
      <c r="G199" s="2133"/>
      <c r="H199" s="2133"/>
      <c r="I199" s="2133"/>
      <c r="J199" s="2133"/>
      <c r="K199" s="2133"/>
      <c r="L199" s="2133"/>
      <c r="M199" s="2133"/>
      <c r="N199" s="2133"/>
      <c r="O199" s="2133"/>
      <c r="P199" s="2133"/>
      <c r="Q199" s="2133"/>
      <c r="R199" s="2133"/>
      <c r="S199" s="2133"/>
      <c r="T199" s="2133"/>
      <c r="U199" s="2133"/>
      <c r="V199" s="2133"/>
      <c r="W199" s="2133"/>
      <c r="X199" s="2133"/>
      <c r="Y199" s="2133"/>
      <c r="Z199" s="2133"/>
      <c r="AA199" s="2134"/>
    </row>
    <row r="200" spans="3:27" ht="18" customHeight="1">
      <c r="C200" s="2136" t="s">
        <v>5609</v>
      </c>
      <c r="AA200" s="2137"/>
    </row>
    <row r="201" spans="3:27" ht="18" customHeight="1">
      <c r="C201" s="2136" t="s">
        <v>5649</v>
      </c>
      <c r="O201" s="2162"/>
      <c r="P201" s="2162"/>
      <c r="Q201" s="2162"/>
      <c r="R201" s="2162"/>
      <c r="S201" s="2162"/>
      <c r="T201" s="2162"/>
      <c r="U201" s="2083" t="s">
        <v>10</v>
      </c>
      <c r="AA201" s="2137"/>
    </row>
    <row r="202" spans="3:27" ht="18" customHeight="1">
      <c r="C202" s="2136" t="s">
        <v>5627</v>
      </c>
      <c r="AA202" s="2137"/>
    </row>
    <row r="203" spans="3:27" ht="18" customHeight="1">
      <c r="C203" s="2136" t="s">
        <v>5649</v>
      </c>
      <c r="O203" s="2162"/>
      <c r="P203" s="2162"/>
      <c r="Q203" s="2162"/>
      <c r="R203" s="2162"/>
      <c r="S203" s="2162"/>
      <c r="T203" s="2162"/>
      <c r="U203" s="2083" t="s">
        <v>10</v>
      </c>
      <c r="AA203" s="2137"/>
    </row>
    <row r="204" spans="3:27" ht="18" customHeight="1">
      <c r="C204" s="2136" t="s">
        <v>5650</v>
      </c>
      <c r="P204" s="2163"/>
      <c r="Q204" s="2163"/>
      <c r="R204" s="2163"/>
      <c r="S204" s="2094" t="s">
        <v>5620</v>
      </c>
      <c r="AA204" s="2137"/>
    </row>
    <row r="205" spans="3:27" ht="18" customHeight="1">
      <c r="C205" s="2136" t="s">
        <v>5651</v>
      </c>
      <c r="P205" s="2163"/>
      <c r="Q205" s="2163"/>
      <c r="R205" s="2163"/>
      <c r="S205" s="2094" t="s">
        <v>5620</v>
      </c>
      <c r="AA205" s="2137"/>
    </row>
    <row r="206" spans="3:27" ht="18" customHeight="1">
      <c r="C206" s="2136" t="s">
        <v>5638</v>
      </c>
      <c r="AA206" s="2137"/>
    </row>
    <row r="207" spans="3:27" ht="18" customHeight="1">
      <c r="C207" s="2136" t="s">
        <v>5649</v>
      </c>
      <c r="O207" s="2162"/>
      <c r="P207" s="2162"/>
      <c r="Q207" s="2162"/>
      <c r="R207" s="2162"/>
      <c r="S207" s="2162"/>
      <c r="T207" s="2162"/>
      <c r="U207" s="2083" t="s">
        <v>10</v>
      </c>
      <c r="AA207" s="2137"/>
    </row>
    <row r="208" spans="3:27" ht="18" customHeight="1">
      <c r="C208" s="2136" t="s">
        <v>5639</v>
      </c>
      <c r="AA208" s="2137"/>
    </row>
    <row r="209" spans="1:27" ht="18" customHeight="1">
      <c r="C209" s="2139" t="s">
        <v>5649</v>
      </c>
      <c r="D209" s="2140"/>
      <c r="E209" s="2140"/>
      <c r="F209" s="2140"/>
      <c r="G209" s="2140"/>
      <c r="H209" s="2140"/>
      <c r="I209" s="2140"/>
      <c r="J209" s="2140"/>
      <c r="K209" s="2140"/>
      <c r="L209" s="2140"/>
      <c r="M209" s="2140"/>
      <c r="O209" s="2161"/>
      <c r="P209" s="2161"/>
      <c r="Q209" s="2161"/>
      <c r="R209" s="2161"/>
      <c r="S209" s="2161"/>
      <c r="T209" s="2161"/>
      <c r="U209" s="2102" t="s">
        <v>10</v>
      </c>
      <c r="V209" s="2140"/>
      <c r="W209" s="2140"/>
      <c r="X209" s="2140"/>
      <c r="Y209" s="2140"/>
      <c r="Z209" s="2140"/>
      <c r="AA209" s="2141"/>
    </row>
    <row r="210" spans="1:27" ht="18" customHeight="1">
      <c r="C210" s="2132" t="s">
        <v>5652</v>
      </c>
      <c r="D210" s="2133"/>
      <c r="E210" s="2133"/>
      <c r="F210" s="2133"/>
      <c r="G210" s="2133"/>
      <c r="H210" s="2133"/>
      <c r="I210" s="2133"/>
      <c r="J210" s="2133"/>
      <c r="K210" s="2133"/>
      <c r="L210" s="2133"/>
      <c r="M210" s="2133"/>
      <c r="N210" s="2133"/>
      <c r="O210" s="2133"/>
      <c r="P210" s="2133"/>
      <c r="Q210" s="2133"/>
      <c r="R210" s="2133"/>
      <c r="S210" s="2133"/>
      <c r="T210" s="2133"/>
      <c r="U210" s="2133"/>
      <c r="V210" s="2133"/>
      <c r="W210" s="2133"/>
      <c r="X210" s="2133"/>
      <c r="Y210" s="2133"/>
      <c r="Z210" s="2133"/>
      <c r="AA210" s="2134"/>
    </row>
    <row r="211" spans="1:27" ht="18" customHeight="1">
      <c r="C211" s="2139" t="s">
        <v>5653</v>
      </c>
      <c r="D211" s="2140"/>
      <c r="E211" s="2140"/>
      <c r="F211" s="2140"/>
      <c r="G211" s="2140"/>
      <c r="H211" s="2140"/>
      <c r="I211" s="2140"/>
      <c r="J211" s="2140"/>
      <c r="K211" s="2140"/>
      <c r="L211" s="2140"/>
      <c r="M211" s="2140"/>
      <c r="N211" s="2140"/>
      <c r="O211" s="2140"/>
      <c r="P211" s="2140"/>
      <c r="Q211" s="2140"/>
      <c r="R211" s="1200" t="s">
        <v>139</v>
      </c>
      <c r="S211" s="2140" t="s">
        <v>497</v>
      </c>
      <c r="T211" s="2140"/>
      <c r="U211" s="1200" t="s">
        <v>139</v>
      </c>
      <c r="V211" s="2140" t="s">
        <v>498</v>
      </c>
      <c r="W211" s="2140"/>
      <c r="X211" s="2140"/>
      <c r="Y211" s="2140"/>
      <c r="Z211" s="2140"/>
      <c r="AA211" s="2141"/>
    </row>
    <row r="212" spans="1:27" ht="18" customHeight="1">
      <c r="C212" s="2132" t="s">
        <v>5654</v>
      </c>
      <c r="D212" s="2133"/>
      <c r="E212" s="2133"/>
      <c r="F212" s="2133"/>
      <c r="G212" s="2133"/>
      <c r="H212" s="2133"/>
      <c r="I212" s="2133"/>
      <c r="J212" s="2133"/>
      <c r="K212" s="2133"/>
      <c r="L212" s="2133"/>
      <c r="M212" s="2133"/>
      <c r="N212" s="2133"/>
      <c r="O212" s="2133"/>
      <c r="P212" s="2133"/>
      <c r="Q212" s="2133"/>
      <c r="R212" s="2133"/>
      <c r="S212" s="2133"/>
      <c r="T212" s="2133"/>
      <c r="U212" s="2133"/>
      <c r="V212" s="2133"/>
      <c r="W212" s="2133"/>
      <c r="X212" s="2133"/>
      <c r="Y212" s="2133"/>
      <c r="Z212" s="2133"/>
      <c r="AA212" s="2134"/>
    </row>
    <row r="213" spans="1:27" ht="18" customHeight="1">
      <c r="C213" s="2139"/>
      <c r="D213" s="2140"/>
      <c r="E213" s="2140"/>
      <c r="F213" s="2140"/>
      <c r="G213" s="2140"/>
      <c r="H213" s="2140"/>
      <c r="I213" s="2140"/>
      <c r="J213" s="2140"/>
      <c r="K213" s="2140"/>
      <c r="L213" s="2140"/>
      <c r="M213" s="2140"/>
      <c r="N213" s="2140"/>
      <c r="O213" s="2140"/>
      <c r="P213" s="2140"/>
      <c r="Q213" s="2140"/>
      <c r="R213" s="2140"/>
      <c r="S213" s="2140"/>
      <c r="T213" s="2140"/>
      <c r="U213" s="2140"/>
      <c r="V213" s="2140"/>
      <c r="W213" s="2140"/>
      <c r="X213" s="2140"/>
      <c r="Y213" s="2140"/>
      <c r="Z213" s="2140"/>
      <c r="AA213" s="2141"/>
    </row>
    <row r="214" spans="1:27" ht="18" customHeight="1">
      <c r="C214" s="2132" t="s">
        <v>5655</v>
      </c>
      <c r="D214" s="2133"/>
      <c r="E214" s="2133"/>
      <c r="F214" s="2133"/>
      <c r="G214" s="2133"/>
      <c r="H214" s="2133"/>
      <c r="I214" s="2133"/>
      <c r="J214" s="2133"/>
      <c r="K214" s="2133"/>
      <c r="L214" s="2133"/>
      <c r="M214" s="2133"/>
      <c r="N214" s="2133"/>
      <c r="O214" s="2133"/>
      <c r="P214" s="2133"/>
      <c r="Q214" s="2133"/>
      <c r="R214" s="2133"/>
      <c r="S214" s="2133"/>
      <c r="T214" s="2133"/>
      <c r="U214" s="2133"/>
      <c r="V214" s="2133"/>
      <c r="W214" s="2133"/>
      <c r="X214" s="2133"/>
      <c r="Y214" s="2133"/>
      <c r="Z214" s="2133"/>
      <c r="AA214" s="2134"/>
    </row>
    <row r="215" spans="1:27" ht="18" customHeight="1">
      <c r="C215" s="2139"/>
      <c r="D215" s="2140"/>
      <c r="E215" s="5618"/>
      <c r="F215" s="5618"/>
      <c r="G215" s="5618"/>
      <c r="H215" s="5618"/>
      <c r="I215" s="5618"/>
      <c r="J215" s="5618"/>
      <c r="K215" s="5618"/>
      <c r="L215" s="5618"/>
      <c r="M215" s="5618"/>
      <c r="N215" s="5618"/>
      <c r="O215" s="5618"/>
      <c r="P215" s="5618"/>
      <c r="Q215" s="5618"/>
      <c r="R215" s="5618"/>
      <c r="S215" s="5618"/>
      <c r="T215" s="5618"/>
      <c r="U215" s="5618"/>
      <c r="V215" s="5618"/>
      <c r="W215" s="5618"/>
      <c r="X215" s="5618"/>
      <c r="Y215" s="5618"/>
      <c r="Z215" s="5618"/>
      <c r="AA215" s="2141"/>
    </row>
    <row r="216" spans="1:27" ht="18" customHeight="1"/>
    <row r="217" spans="1:27" ht="18" customHeight="1">
      <c r="A217" s="2094" t="s">
        <v>3030</v>
      </c>
    </row>
    <row r="218" spans="1:27" ht="18" customHeight="1">
      <c r="A218" s="2094" t="s">
        <v>5656</v>
      </c>
    </row>
    <row r="219" spans="1:27" ht="18" customHeight="1">
      <c r="A219" s="2094" t="s">
        <v>5657</v>
      </c>
    </row>
    <row r="220" spans="1:27" ht="18" customHeight="1">
      <c r="A220" s="2094" t="s">
        <v>5658</v>
      </c>
    </row>
    <row r="221" spans="1:27" ht="18" customHeight="1">
      <c r="A221" s="2094" t="s">
        <v>5659</v>
      </c>
    </row>
    <row r="222" spans="1:27" ht="18" customHeight="1">
      <c r="A222" s="2094" t="s">
        <v>5660</v>
      </c>
    </row>
    <row r="223" spans="1:27" ht="18" customHeight="1">
      <c r="A223" s="2094" t="s">
        <v>5661</v>
      </c>
    </row>
    <row r="224" spans="1:27" ht="18" customHeight="1">
      <c r="A224" s="2094" t="s">
        <v>5662</v>
      </c>
    </row>
    <row r="225" spans="1:1" ht="18" customHeight="1">
      <c r="A225" s="2094" t="s">
        <v>5663</v>
      </c>
    </row>
    <row r="226" spans="1:1" ht="18" customHeight="1">
      <c r="A226" s="2094" t="s">
        <v>5664</v>
      </c>
    </row>
    <row r="227" spans="1:1" ht="18" customHeight="1">
      <c r="A227" s="2094" t="s">
        <v>5665</v>
      </c>
    </row>
    <row r="228" spans="1:1" ht="18" customHeight="1">
      <c r="A228" s="2094" t="s">
        <v>5666</v>
      </c>
    </row>
    <row r="229" spans="1:1" ht="18" customHeight="1">
      <c r="A229" s="2094" t="s">
        <v>5667</v>
      </c>
    </row>
    <row r="230" spans="1:1" ht="18" customHeight="1">
      <c r="A230" s="2094" t="s">
        <v>5668</v>
      </c>
    </row>
    <row r="231" spans="1:1" ht="18" customHeight="1">
      <c r="A231" s="2094" t="s">
        <v>5669</v>
      </c>
    </row>
    <row r="232" spans="1:1" ht="18" customHeight="1">
      <c r="A232" s="2094" t="s">
        <v>5670</v>
      </c>
    </row>
    <row r="233" spans="1:1" ht="18" customHeight="1">
      <c r="A233" s="2094" t="s">
        <v>5671</v>
      </c>
    </row>
    <row r="234" spans="1:1" ht="18" customHeight="1">
      <c r="A234" s="2094" t="s">
        <v>5672</v>
      </c>
    </row>
    <row r="235" spans="1:1" ht="18" customHeight="1">
      <c r="A235" s="2094" t="s">
        <v>5673</v>
      </c>
    </row>
    <row r="236" spans="1:1" ht="18" customHeight="1">
      <c r="A236" s="2094" t="s">
        <v>5674</v>
      </c>
    </row>
    <row r="237" spans="1:1" ht="18" customHeight="1">
      <c r="A237" s="2094" t="s">
        <v>5675</v>
      </c>
    </row>
    <row r="238" spans="1:1" ht="18" customHeight="1">
      <c r="A238" s="2094" t="s">
        <v>5676</v>
      </c>
    </row>
    <row r="239" spans="1:1" ht="18" customHeight="1">
      <c r="A239" s="2094" t="s">
        <v>4338</v>
      </c>
    </row>
    <row r="240" spans="1:1" ht="18" customHeight="1">
      <c r="A240" s="2094" t="s">
        <v>4339</v>
      </c>
    </row>
    <row r="241" spans="1:1" ht="18" customHeight="1">
      <c r="A241" s="2094" t="s">
        <v>5677</v>
      </c>
    </row>
    <row r="242" spans="1:1" ht="18" customHeight="1">
      <c r="A242" s="2094" t="s">
        <v>5678</v>
      </c>
    </row>
    <row r="243" spans="1:1" ht="18" customHeight="1">
      <c r="A243" s="2094" t="s">
        <v>5679</v>
      </c>
    </row>
    <row r="244" spans="1:1" ht="18" customHeight="1">
      <c r="A244" s="2094" t="s">
        <v>5680</v>
      </c>
    </row>
    <row r="245" spans="1:1" ht="18" customHeight="1">
      <c r="A245" s="2094" t="s">
        <v>5681</v>
      </c>
    </row>
    <row r="246" spans="1:1" ht="18" customHeight="1">
      <c r="A246" s="2094" t="s">
        <v>5682</v>
      </c>
    </row>
    <row r="247" spans="1:1" ht="18" customHeight="1">
      <c r="A247" s="2094" t="s">
        <v>5683</v>
      </c>
    </row>
    <row r="248" spans="1:1" ht="18" customHeight="1">
      <c r="A248" s="2094" t="s">
        <v>5684</v>
      </c>
    </row>
    <row r="249" spans="1:1" ht="18" customHeight="1">
      <c r="A249" s="2094" t="s">
        <v>5685</v>
      </c>
    </row>
    <row r="250" spans="1:1" ht="18" customHeight="1">
      <c r="A250" s="2094" t="s">
        <v>5686</v>
      </c>
    </row>
    <row r="251" spans="1:1" ht="18" customHeight="1">
      <c r="A251" s="2094" t="s">
        <v>5687</v>
      </c>
    </row>
    <row r="252" spans="1:1" ht="18" customHeight="1">
      <c r="A252" s="2094" t="s">
        <v>5688</v>
      </c>
    </row>
    <row r="253" spans="1:1" ht="18" customHeight="1">
      <c r="A253" s="2094" t="s">
        <v>5689</v>
      </c>
    </row>
    <row r="254" spans="1:1" ht="18" customHeight="1">
      <c r="A254" s="2094" t="s">
        <v>5690</v>
      </c>
    </row>
    <row r="255" spans="1:1" ht="18" customHeight="1">
      <c r="A255" s="2094" t="s">
        <v>5691</v>
      </c>
    </row>
    <row r="256" spans="1:1" ht="18" customHeight="1">
      <c r="A256" s="2094" t="s">
        <v>5692</v>
      </c>
    </row>
    <row r="257" spans="1:1" ht="18" customHeight="1">
      <c r="A257" s="2094" t="s">
        <v>5693</v>
      </c>
    </row>
    <row r="258" spans="1:1" ht="18" customHeight="1">
      <c r="A258" s="2094" t="s">
        <v>5694</v>
      </c>
    </row>
    <row r="259" spans="1:1" ht="18" customHeight="1">
      <c r="A259" s="2094" t="s">
        <v>5695</v>
      </c>
    </row>
    <row r="260" spans="1:1" ht="18" customHeight="1">
      <c r="A260" s="2094" t="s">
        <v>5696</v>
      </c>
    </row>
    <row r="261" spans="1:1" ht="18" customHeight="1">
      <c r="A261" s="2094" t="s">
        <v>5697</v>
      </c>
    </row>
    <row r="262" spans="1:1" ht="18" customHeight="1">
      <c r="A262" s="2094" t="s">
        <v>5698</v>
      </c>
    </row>
    <row r="263" spans="1:1" ht="18" customHeight="1">
      <c r="A263" s="2094" t="s">
        <v>5699</v>
      </c>
    </row>
    <row r="264" spans="1:1" ht="18" customHeight="1">
      <c r="A264" s="2094" t="s">
        <v>5700</v>
      </c>
    </row>
    <row r="265" spans="1:1" ht="18" customHeight="1">
      <c r="A265" s="2094" t="s">
        <v>5701</v>
      </c>
    </row>
    <row r="266" spans="1:1" ht="18" customHeight="1">
      <c r="A266" s="2094" t="s">
        <v>5702</v>
      </c>
    </row>
    <row r="267" spans="1:1" ht="18" customHeight="1">
      <c r="A267" s="2094" t="s">
        <v>5703</v>
      </c>
    </row>
    <row r="268" spans="1:1" ht="18" customHeight="1">
      <c r="A268" s="2094" t="s">
        <v>5704</v>
      </c>
    </row>
    <row r="269" spans="1:1" ht="18" customHeight="1">
      <c r="A269" s="2094" t="s">
        <v>5705</v>
      </c>
    </row>
    <row r="270" spans="1:1" ht="18" customHeight="1">
      <c r="A270" s="2094" t="s">
        <v>5706</v>
      </c>
    </row>
    <row r="271" spans="1:1" ht="18" customHeight="1">
      <c r="A271" s="2094" t="s">
        <v>5707</v>
      </c>
    </row>
    <row r="272" spans="1:1" ht="18" customHeight="1">
      <c r="A272" s="2094" t="s">
        <v>5708</v>
      </c>
    </row>
    <row r="273" spans="1:1" ht="18" customHeight="1">
      <c r="A273" s="2094" t="s">
        <v>5709</v>
      </c>
    </row>
    <row r="274" spans="1:1" ht="18" customHeight="1">
      <c r="A274" s="2094" t="s">
        <v>5710</v>
      </c>
    </row>
    <row r="275" spans="1:1" ht="18" customHeight="1">
      <c r="A275" s="2094" t="s">
        <v>5711</v>
      </c>
    </row>
    <row r="276" spans="1:1" ht="18" customHeight="1">
      <c r="A276" s="2094" t="s">
        <v>5712</v>
      </c>
    </row>
    <row r="277" spans="1:1" ht="18" customHeight="1">
      <c r="A277" s="2094" t="s">
        <v>5713</v>
      </c>
    </row>
    <row r="278" spans="1:1" ht="18" customHeight="1">
      <c r="A278" s="2094" t="s">
        <v>5714</v>
      </c>
    </row>
    <row r="279" spans="1:1" ht="18" customHeight="1">
      <c r="A279" s="2094" t="s">
        <v>5715</v>
      </c>
    </row>
    <row r="280" spans="1:1" ht="18" customHeight="1">
      <c r="A280" s="2094" t="s">
        <v>5716</v>
      </c>
    </row>
    <row r="281" spans="1:1" ht="18" customHeight="1">
      <c r="A281" s="2094" t="s">
        <v>5717</v>
      </c>
    </row>
    <row r="282" spans="1:1" ht="18" customHeight="1">
      <c r="A282" s="2094" t="s">
        <v>5718</v>
      </c>
    </row>
    <row r="283" spans="1:1" ht="18" customHeight="1">
      <c r="A283" s="2094" t="s">
        <v>5719</v>
      </c>
    </row>
    <row r="284" spans="1:1" ht="18" customHeight="1">
      <c r="A284" s="2094" t="s">
        <v>5720</v>
      </c>
    </row>
    <row r="285" spans="1:1" ht="18" customHeight="1">
      <c r="A285" s="2094" t="s">
        <v>5721</v>
      </c>
    </row>
    <row r="286" spans="1:1" ht="18" customHeight="1">
      <c r="A286" s="2094" t="s">
        <v>5659</v>
      </c>
    </row>
    <row r="287" spans="1:1" ht="18" customHeight="1">
      <c r="A287" s="2094" t="s">
        <v>5722</v>
      </c>
    </row>
    <row r="288" spans="1:1" ht="18" customHeight="1">
      <c r="A288" s="2094" t="s">
        <v>5723</v>
      </c>
    </row>
    <row r="289" spans="1:1" ht="18" customHeight="1">
      <c r="A289" s="2094" t="s">
        <v>5724</v>
      </c>
    </row>
    <row r="290" spans="1:1" ht="18" customHeight="1">
      <c r="A290" s="2094" t="s">
        <v>5725</v>
      </c>
    </row>
    <row r="291" spans="1:1" ht="18" customHeight="1">
      <c r="A291" s="2094" t="s">
        <v>5726</v>
      </c>
    </row>
    <row r="292" spans="1:1" ht="18" customHeight="1">
      <c r="A292" s="2094" t="s">
        <v>5727</v>
      </c>
    </row>
    <row r="293" spans="1:1" ht="18" customHeight="1">
      <c r="A293" s="2094" t="s">
        <v>5728</v>
      </c>
    </row>
    <row r="294" spans="1:1" ht="18" customHeight="1">
      <c r="A294" s="2094" t="s">
        <v>5729</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6"/>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2315</vt:i4>
      </vt:variant>
    </vt:vector>
  </HeadingPairs>
  <TitlesOfParts>
    <vt:vector size="2319" baseType="lpstr">
      <vt:lpstr>建築工事届</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森脇 雄二</cp:lastModifiedBy>
  <cp:lastPrinted>2023-09-21T04:39:09Z</cp:lastPrinted>
  <dcterms:created xsi:type="dcterms:W3CDTF">2016-04-05T10:41:15Z</dcterms:created>
  <dcterms:modified xsi:type="dcterms:W3CDTF">2024-02-07T08:47:48Z</dcterms:modified>
</cp:coreProperties>
</file>